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activeTab="0"/>
  </bookViews>
  <sheets>
    <sheet name="№1" sheetId="42" r:id="rId1"/>
    <sheet name="№2" sheetId="158" r:id="rId2"/>
    <sheet name="№3" sheetId="143" r:id="rId3"/>
    <sheet name="№4" sheetId="144" r:id="rId4"/>
    <sheet name="№5" sheetId="145" r:id="rId5"/>
    <sheet name="№6" sheetId="146" r:id="rId6"/>
    <sheet name="№7" sheetId="147" r:id="rId7"/>
    <sheet name="№8" sheetId="151" r:id="rId8"/>
  </sheets>
  <definedNames>
    <definedName name="_xlnm.Print_Area" localSheetId="1">'№2'!$A$1:$E$126</definedName>
    <definedName name="_xlnm.Print_Area" localSheetId="3">'№4'!$A$1:$H$516</definedName>
  </definedNames>
  <calcPr calcId="124519"/>
</workbook>
</file>

<file path=xl/sharedStrings.xml><?xml version="1.0" encoding="utf-8"?>
<sst xmlns="http://schemas.openxmlformats.org/spreadsheetml/2006/main" count="5870" uniqueCount="859">
  <si>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</si>
  <si>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</si>
  <si>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</si>
  <si>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</si>
  <si>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</si>
  <si>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Расходы на обеспечение деятельности и иные расходы представительного органа муниципального образования город Торжок</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</si>
  <si>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</si>
  <si>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</si>
  <si>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</si>
  <si>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</si>
  <si>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</si>
  <si>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</si>
  <si>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</si>
  <si>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</si>
  <si>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</si>
  <si>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</si>
  <si>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</si>
  <si>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</si>
  <si>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</si>
  <si>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</si>
  <si>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</si>
  <si>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</si>
  <si>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</si>
  <si>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</si>
  <si>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</si>
  <si>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</si>
  <si>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</si>
  <si>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</si>
  <si>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</si>
  <si>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</si>
  <si>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</si>
  <si>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</si>
  <si>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</si>
  <si>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</si>
  <si>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</si>
  <si>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</si>
  <si>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</si>
  <si>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</si>
  <si>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</si>
  <si>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</si>
  <si>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</si>
  <si>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</si>
  <si>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</si>
  <si>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</si>
  <si>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</si>
  <si>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</si>
  <si>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</si>
  <si>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</si>
  <si>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</si>
  <si>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</si>
  <si>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</si>
  <si>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</si>
  <si>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</si>
  <si>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</si>
  <si>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</si>
  <si>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</si>
  <si>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</si>
  <si>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</si>
  <si>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</si>
  <si>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</si>
  <si>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</si>
  <si>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</si>
  <si>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</si>
  <si>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</si>
  <si>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</si>
  <si>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</si>
  <si>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</si>
  <si>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</si>
  <si>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</si>
  <si>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</si>
  <si>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</si>
  <si>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</si>
  <si>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</si>
  <si>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</si>
  <si>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</si>
  <si>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</si>
  <si>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</si>
  <si>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</si>
  <si>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</si>
  <si>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</si>
  <si>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</si>
  <si>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</si>
  <si>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</si>
  <si>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</si>
  <si>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</si>
  <si>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</si>
  <si>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</si>
  <si>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</si>
  <si>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</si>
  <si>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</si>
  <si>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</si>
  <si>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</si>
  <si>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</si>
  <si>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</si>
  <si>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</si>
  <si>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</si>
  <si>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</si>
  <si>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</si>
  <si>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</si>
  <si>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</si>
  <si>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</si>
  <si>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</si>
  <si>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</si>
  <si>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</si>
  <si>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</si>
  <si>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</si>
  <si>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</si>
  <si>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</si>
  <si>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</si>
  <si>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</si>
  <si>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</si>
  <si>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</si>
  <si>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</si>
  <si>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</si>
  <si>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</si>
  <si>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</si>
  <si>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</si>
  <si>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</si>
  <si>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</si>
  <si>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</si>
  <si>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</si>
  <si>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</si>
  <si>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</si>
  <si>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</si>
  <si>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</si>
  <si>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</si>
  <si>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</si>
  <si>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</si>
  <si>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</si>
  <si>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</si>
  <si>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</si>
  <si>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</si>
  <si>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</si>
  <si>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</si>
  <si>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</si>
  <si>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</si>
  <si>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</si>
  <si>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</si>
  <si>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</si>
  <si>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</si>
  <si>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</si>
  <si>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</si>
  <si>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</si>
  <si>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</si>
  <si>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</si>
  <si>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</si>
  <si>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</si>
  <si>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</si>
  <si>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</si>
  <si>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</si>
  <si>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</si>
  <si>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</si>
  <si>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</si>
  <si>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</si>
  <si>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Подпрограмма "Социальная поддержка населения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</si>
  <si>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</si>
  <si>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</si>
  <si>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</si>
  <si>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</si>
  <si>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</si>
  <si>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</si>
  <si>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</si>
  <si>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</si>
  <si>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</si>
  <si>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</si>
  <si>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</si>
  <si>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</si>
  <si>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</si>
  <si>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</si>
  <si>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</si>
  <si>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</si>
  <si>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</si>
  <si>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</si>
  <si>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</si>
  <si>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</si>
  <si>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</si>
  <si>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</si>
  <si>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</si>
  <si>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</si>
  <si>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</si>
  <si>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</si>
  <si>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</si>
  <si>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</si>
  <si>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</si>
  <si>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</si>
  <si>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</si>
  <si>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</si>
  <si>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</si>
  <si>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</si>
  <si>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</si>
  <si>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</si>
  <si>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</si>
  <si>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</si>
  <si>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</si>
  <si>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Капитальный ремонт общего имущества многоквартирных жилых домов в части доли имущества, находящегося в муниципальной собственности</t>
  </si>
  <si>
    <t>Организация и обеспечение отдыха и оздоровление детей города Торжка</t>
  </si>
  <si>
    <t>Оказание адресной материальной помощи отдельным категориям граждан</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</si>
  <si>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</si>
  <si>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</si>
  <si>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</si>
  <si>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</si>
  <si>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</si>
  <si>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</si>
  <si>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</si>
  <si>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</si>
  <si>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</si>
  <si>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</si>
  <si>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</si>
  <si>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</si>
  <si>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</si>
  <si>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</si>
  <si>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</si>
  <si>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</si>
  <si>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</si>
  <si>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</si>
  <si>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</si>
  <si>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</si>
  <si>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</si>
  <si>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</si>
  <si>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</si>
  <si>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</si>
  <si>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</si>
  <si>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</si>
  <si>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</si>
  <si>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</si>
  <si>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</si>
  <si>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</si>
  <si>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0620000000</t>
  </si>
  <si>
    <t>062012005Б</t>
  </si>
  <si>
    <t>0700000000</t>
  </si>
  <si>
    <t>0710000000</t>
  </si>
  <si>
    <t>071022002Б</t>
  </si>
  <si>
    <t>071042003Б</t>
  </si>
  <si>
    <t>0720000000</t>
  </si>
  <si>
    <t>072012001Б</t>
  </si>
  <si>
    <t>072012002Б</t>
  </si>
  <si>
    <t>0400000000</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</si>
  <si>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</si>
  <si>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</si>
  <si>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</si>
  <si>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</si>
  <si>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</si>
  <si>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</si>
  <si>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</si>
  <si>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</si>
  <si>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</si>
  <si>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</si>
  <si>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</si>
  <si>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</si>
  <si>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</si>
  <si>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</si>
  <si>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</si>
  <si>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</si>
  <si>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</si>
  <si>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</si>
  <si>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</si>
  <si>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</si>
  <si>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</si>
  <si>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</si>
  <si>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</si>
  <si>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</si>
  <si>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</si>
  <si>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</si>
  <si>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</si>
  <si>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</si>
  <si>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</si>
  <si>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099012012О</t>
  </si>
  <si>
    <t>091012010Б</t>
  </si>
  <si>
    <t>091012020Б</t>
  </si>
  <si>
    <t>0990000000</t>
  </si>
  <si>
    <t>091032040Б</t>
  </si>
  <si>
    <t>091012002В</t>
  </si>
  <si>
    <t>0430000000</t>
  </si>
  <si>
    <t>999002041Д</t>
  </si>
  <si>
    <t>999002042Д</t>
  </si>
  <si>
    <t>999002043Д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</si>
  <si>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</si>
  <si>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</si>
  <si>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</si>
  <si>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</si>
  <si>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</si>
  <si>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</si>
  <si>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</si>
  <si>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</si>
  <si>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</si>
  <si>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</si>
  <si>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</si>
  <si>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</si>
  <si>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</si>
  <si>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</si>
  <si>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</si>
  <si>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</si>
  <si>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</si>
  <si>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</si>
  <si>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</si>
  <si>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</si>
  <si>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011012003И</t>
  </si>
  <si>
    <t>011011074М</t>
  </si>
  <si>
    <t>011022002М</t>
  </si>
  <si>
    <t>011032003М</t>
  </si>
  <si>
    <t>011032004М</t>
  </si>
  <si>
    <t>011022004И</t>
  </si>
  <si>
    <t>01102S023И</t>
  </si>
  <si>
    <t>011021075М</t>
  </si>
  <si>
    <t>0190000000</t>
  </si>
  <si>
    <t>019012012О</t>
  </si>
  <si>
    <t>019012001К</t>
  </si>
  <si>
    <t>019012002К</t>
  </si>
  <si>
    <t>011011050Б</t>
  </si>
  <si>
    <t>05401S028Б</t>
  </si>
  <si>
    <t>021012004К</t>
  </si>
  <si>
    <t>Сумма, тыс. руб.</t>
  </si>
  <si>
    <t>061032004В</t>
  </si>
  <si>
    <t>01102S027И</t>
  </si>
  <si>
    <t>9900000000</t>
  </si>
  <si>
    <t>012012004Б</t>
  </si>
  <si>
    <t>Код БК РФ</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</si>
  <si>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</si>
  <si>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04301R082Г</t>
  </si>
  <si>
    <t>муниципального образования город Торжок на 2017 год и на плановый период 2018 и 2019 годов</t>
  </si>
  <si>
    <t>2017 год</t>
  </si>
  <si>
    <t>2018 год</t>
  </si>
  <si>
    <t>2019 год</t>
  </si>
  <si>
    <t>000 01 03 00 00 00 0000 000</t>
  </si>
  <si>
    <t>Бюджетные кредиты от других бюджетов бюджетной системы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</si>
  <si>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</si>
  <si>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</si>
  <si>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</si>
  <si>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</si>
  <si>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2017 год и на плановый период 2018 и 2019 годов</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</si>
  <si>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</si>
  <si>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</si>
  <si>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</si>
  <si>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</si>
  <si>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</si>
  <si>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</si>
  <si>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</si>
  <si>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</si>
  <si>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Ведомственная структура расходов бюджета муниципального образования  город Торжок  
на 2017 год и на плановый период 2018 и 2019 годов</t>
  </si>
  <si>
    <t>7</t>
  </si>
  <si>
    <t>8</t>
  </si>
  <si>
    <t>Муниципальная программа муниципального образования город Торжок "Муниципальное управление и гражданское общество" на 2014-2019годы</t>
  </si>
  <si>
    <t>0890100000</t>
  </si>
  <si>
    <t>Обеспечение деятельности ответственного исполнителя и исполнителей программы</t>
  </si>
  <si>
    <t>Закупка товаров, работ и услуг для обеспечения  государственных (муниципальных ) нужд</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</si>
  <si>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</si>
  <si>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</si>
  <si>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Подпрограмма "Создание условий для эффективного функционирования исполнения исполнительных органов местного самоуправления муниципального образования город  Торжок</t>
  </si>
  <si>
    <t>0810200000</t>
  </si>
  <si>
    <t>Задача "Организационное обеспечение эффективного выполнения органами местного самоуправления возложенных на них функций"</t>
  </si>
  <si>
    <t>081022003Б</t>
  </si>
  <si>
    <t>Разработка местных нормативов градостроительного проектирования муниципального образования город Торжок</t>
  </si>
  <si>
    <t>0820100000</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</si>
  <si>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</si>
  <si>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0820200000</t>
  </si>
  <si>
    <t>Задача "Мониторинг социально-экономического развития муниципального образования город Торжок"</t>
  </si>
  <si>
    <t>0830100000</t>
  </si>
  <si>
    <t>Задача "Развитие системы профилактики правонарушений и преступлений в городе Торжке"</t>
  </si>
  <si>
    <t>Поощрение народных дружин за активное участие в охране общественного порядка</t>
  </si>
  <si>
    <t>0850200000</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</si>
  <si>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</si>
  <si>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Осуществление государственных полномочий на государственную регистрацию актов гражданского состояния</t>
  </si>
  <si>
    <t>Муниципальная программа муниципального образования город Торжок "Жилищно-коммунальное хозяйство города Торжка на 2014-2019годы"</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</si>
  <si>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</si>
  <si>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</si>
  <si>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Муниципальная программа муниципального образования город Торжок "Дорожное  хозяйство и общественный транспорт города Торжка на 2014-2019 годы"</t>
  </si>
  <si>
    <t>0610100000</t>
  </si>
  <si>
    <t>Задача "Содержание автомобильных дорог общего пользования местного значения города Торжка и сооружений на них"</t>
  </si>
  <si>
    <t>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</si>
  <si>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</si>
  <si>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</si>
  <si>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Капитальный ремонт и ремонт автомобильных дорог общего пользования местного значения города Торжка</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</si>
  <si>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</si>
  <si>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"Обеспечение безопасных условий дорожного движения на территории муниципального образования город Торжок"</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</si>
  <si>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</si>
  <si>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</si>
  <si>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Нанесение горизонтальной дорожной разметки на улично-дорожной сети города Торжка</t>
  </si>
  <si>
    <t>Муниципальная программа муниципального образования город Торжок «Развитие малого и среднего предпринимательства в городе Торжке» на 2014-2019 годы</t>
  </si>
  <si>
    <t>0710200000</t>
  </si>
  <si>
    <t>Задача "Создание положительного имиджа предпринимателей"</t>
  </si>
  <si>
    <t>071022004Б</t>
  </si>
  <si>
    <t>0710400000</t>
  </si>
  <si>
    <t>Задача "Развитие молодежного предпринимательства"</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</si>
  <si>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</si>
  <si>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0720100000</t>
  </si>
  <si>
    <t>Задача "Развитие туристской инфраструктуры города Торжка"</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</si>
  <si>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</si>
  <si>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</si>
  <si>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</si>
  <si>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</si>
  <si>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052022002Г</t>
  </si>
  <si>
    <t>Обеспечение инженерной инфраструктурой земельных участков под жилищную застройку в микрорайоне "Южный"</t>
  </si>
  <si>
    <t>Капитальные  вложения в объекты недвижимого имущества государственной (муниципальной) собственности</t>
  </si>
  <si>
    <t>052022004Б</t>
  </si>
  <si>
    <t>Перевод объектов на автономное теплоснабжение</t>
  </si>
  <si>
    <t>0540100000</t>
  </si>
  <si>
    <t>Задача "Повышение благоустройства территории муниципального образования город Торжок"</t>
  </si>
  <si>
    <t>Проведение мероприятий по содержанию мест захоронений</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</si>
  <si>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</si>
  <si>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</si>
  <si>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Проведение мероприятий по восстановлению воинских захоронений</t>
  </si>
  <si>
    <t>Муниципальная программа муниципального образования город Торжок "Развитие образования города Торжка" на 2014-2019годы</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</si>
  <si>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</si>
  <si>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</si>
  <si>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t>
  </si>
  <si>
    <t>013012001Б</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</si>
  <si>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</si>
  <si>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Муниципальная программа муниципального образования город Торжок «Развитие культуры города Торжка» на  2014-2019 годы</t>
  </si>
  <si>
    <t>0210100000</t>
  </si>
  <si>
    <t>Задача "Сохранение и развитие библиотечного дела в городе Торжке"</t>
  </si>
  <si>
    <t>Проведение ремонта помещения МКУК города Торжка "Централизованная библиотечная система"</t>
  </si>
  <si>
    <t>Организация библиотечного обслуживания населения</t>
  </si>
  <si>
    <t>0210300000</t>
  </si>
  <si>
    <t>Задача "Развитие художественного образования детей города Торжка"</t>
  </si>
  <si>
    <t>Проведение городских культурно-массовых мероприятий бюджетным учреждением в сфере предоставления услуг дополнительного образования в области культуры</t>
  </si>
  <si>
    <t>600</t>
  </si>
  <si>
    <t>Предоставление субсидий  бюджетным, автономным учреждениям и иным некоммерческим организациям</t>
  </si>
  <si>
    <t>0860100000</t>
  </si>
  <si>
    <t>Задача "Повышение статуса граждан, получивших признание за достижения в трудовой, общественной и иной деятельности"</t>
  </si>
  <si>
    <t>Содействие социально ориентированным некоммерческим организациям в реализации ими целевых социальных проектов</t>
  </si>
  <si>
    <t>Обеспечение мер социальной поддержки для лиц, удостоенных звания "Почетный гражданин города Торжка"</t>
  </si>
  <si>
    <t>0860200000</t>
  </si>
  <si>
    <t>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t>
  </si>
  <si>
    <t>0850100000</t>
  </si>
  <si>
    <t>Задача "Обеспечение информационной открытости органов местного самоуправления муниципального образования город Торжок"</t>
  </si>
  <si>
    <t>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t>
  </si>
  <si>
    <t>08501S032C</t>
  </si>
  <si>
    <t>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t>
  </si>
  <si>
    <t>Муниципальная программа муниципального образования город Торжок «Управление муниципальными финансами» на 2014-2019 годы</t>
  </si>
  <si>
    <t>1090100000</t>
  </si>
  <si>
    <t>Обеспечение деятельности исполнителя программы</t>
  </si>
  <si>
    <t>Расходы, не включенные в муниципальные программы</t>
  </si>
  <si>
    <t>9920000000</t>
  </si>
  <si>
    <t>Подпрограмма "Обеспечение прозрачности и открытости бюджетного процесса"</t>
  </si>
  <si>
    <t>1010100000</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</si>
  <si>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</si>
  <si>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1030300000</t>
  </si>
  <si>
    <t>Задача "Совершенствование кассового обслуживания исполнения бюджета муниципального образования"</t>
  </si>
  <si>
    <t>9940000000</t>
  </si>
  <si>
    <t>Мероприятия, не включенные в муниципальные программы муниципального образования город Торжок</t>
  </si>
  <si>
    <t>994002000Я</t>
  </si>
  <si>
    <t>Средства на реализацию мероприятий по обращениям, поступающим к депутатам Торжокской городской Думы</t>
  </si>
  <si>
    <t>1020000000</t>
  </si>
  <si>
    <t>Подпрограмма "Обеспечение сбалансированности и финансовой устойчивости бюджета муниципального образования город Торжок"</t>
  </si>
  <si>
    <t>1020100000</t>
  </si>
  <si>
    <t>Задача "Достижение приемлемых и экономически обоснованных объема и структуры муниципального долга"</t>
  </si>
  <si>
    <t>102012001Б</t>
  </si>
  <si>
    <t>Обслуживание муниципального долга</t>
  </si>
  <si>
    <t>700</t>
  </si>
  <si>
    <t>Обслуживание государственного (муниципального ) долга</t>
  </si>
  <si>
    <t>Учреждение Комитет по управлению имуществом города Торжка</t>
  </si>
  <si>
    <t>Муниципальная программа муниципального образования город Торжок «Управление имуществом и земельными ресурсами муниципального образования» на  2014-2019 годы</t>
  </si>
  <si>
    <t>0910100000</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</si>
  <si>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</si>
  <si>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Оценка недвижимости, признание прав и регулирование отношений по муниципальной собственности</t>
  </si>
  <si>
    <t>0990100000</t>
  </si>
  <si>
    <t>0910300000</t>
  </si>
  <si>
    <t>Задача "Повышение эффективности использования муниципального имущества в части земельных участков"</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</si>
  <si>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 на 2014-2019 годы</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</si>
  <si>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</si>
  <si>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0430100000</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</si>
  <si>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</si>
  <si>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9990000000</t>
  </si>
  <si>
    <t>Председатель Торжокской Думы</t>
  </si>
  <si>
    <t>Центральный аппарат органов, не включенных в муниципальные программы муниципального образования город Торжок</t>
  </si>
  <si>
    <t>Депутаты Торжокский городской Думы</t>
  </si>
  <si>
    <t>Муниципальная программа муниципального образования город Торжок "Развитие физической  культуры и спорта города Торжка" на 2014 -2019годы</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</si>
  <si>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</si>
  <si>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</si>
  <si>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031022004И</t>
  </si>
  <si>
    <t>Содействие в проведении областных, межрегиональных и всероссийских турниров по видам спорта</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</si>
  <si>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</si>
  <si>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0120100000</t>
  </si>
  <si>
    <t>Задача "Создание условий для гражданского становления, эффективной социализации и самореализации молодых граждан"</t>
  </si>
  <si>
    <t>Организация трудовых отрядов несовершеннолетних в возрасте от 14 до 18 лет в свободное от учебы время</t>
  </si>
  <si>
    <t>012012005П</t>
  </si>
  <si>
    <t>Выплата именной стипендии Главы города Торжка студентам средних специальных учебных заведений</t>
  </si>
  <si>
    <t>0120200000</t>
  </si>
  <si>
    <t>Задача "Профилактика безнадзорности и правонарушений несовершеннолетних"</t>
  </si>
  <si>
    <t>012022004И</t>
  </si>
  <si>
    <t>0420100000</t>
  </si>
  <si>
    <t>Задача "Содействие в решении жилищных проблем молодых семей"</t>
  </si>
  <si>
    <t>04201L020Б</t>
  </si>
  <si>
    <t>0310100000</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</si>
  <si>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</si>
  <si>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0310300000</t>
  </si>
  <si>
    <t>Задача "Развитие инфраструктуры массового спорта, укрепление материально-технической базы учреждений физкультурно-спортивной направленности на территории муниципального образования город Торжок за счет реализации муниципальных и областных проектов"</t>
  </si>
  <si>
    <t>03103L027И</t>
  </si>
  <si>
    <t>Разработка проектно-сметной документации и реализация мероприятий,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t>
  </si>
  <si>
    <t>0390100000</t>
  </si>
  <si>
    <t>0110100000</t>
  </si>
  <si>
    <t>Задача "Содействие развитию системы дошкольного образования в городе Торжке"</t>
  </si>
  <si>
    <t>Проведение ремонта зданий и помещений муниципальных бюджетных дошкольных образовательных учреждений</t>
  </si>
  <si>
    <t>0110200000</t>
  </si>
  <si>
    <t>Задача "Удовлетворение потребностей населения города Торжка в получении услуг общего образования"</t>
  </si>
  <si>
    <t>Проведение ремонта зданий и помещений муниципальных бюджетных общеобразовательных учреждений</t>
  </si>
  <si>
    <t>01102S024Б</t>
  </si>
  <si>
    <t>0190100000</t>
  </si>
  <si>
    <t>Обеспечение деятельности ответственного исполнителя программы</t>
  </si>
  <si>
    <t>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2017 год и на плановый период 2018 и 2019 годов</t>
  </si>
  <si>
    <t>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t>
  </si>
  <si>
    <t>0840100000</t>
  </si>
  <si>
    <t>Задача "Повышение готовности органов местного самоуправления к защите населения и территорий от чрезвычайных ситуаций"</t>
  </si>
  <si>
    <t>Организация и проведение городских профессиональных конкурсов, фестивалей среди субъектов малого и среднего предпринимательства</t>
  </si>
  <si>
    <t>0210200000</t>
  </si>
  <si>
    <t>Задача "Поддержка профессионального искусства и народного творчества в городе Торжке"</t>
  </si>
  <si>
    <t>0110300000</t>
  </si>
  <si>
    <t>Задача "Обеспечение создания условий для воспитания гармонично развитой творческой личности в условиях современного социума"</t>
  </si>
  <si>
    <t>Обслуживание государственного и муниципального долга</t>
  </si>
  <si>
    <t xml:space="preserve">Молодежная политика </t>
  </si>
  <si>
    <t xml:space="preserve">Расходы, не включенные в муниципальные программы </t>
  </si>
  <si>
    <t>994002003Б</t>
  </si>
  <si>
    <t>Исполнение судебных актов</t>
  </si>
  <si>
    <t>052022004Г</t>
  </si>
  <si>
    <t>Развитие системы теплоснабжения в границах города</t>
  </si>
  <si>
    <t>Подпрограмма "Сохранение и улучшение транспортно-эксплуатационного состояния улично-дорожной сети города Торжка"</t>
  </si>
  <si>
    <t>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t>
  </si>
  <si>
    <t>01102S044И</t>
  </si>
  <si>
    <t>03103S040Б</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</si>
  <si>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местного бюджета</t>
  </si>
  <si>
    <t>03102S048И</t>
  </si>
  <si>
    <t>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t>
  </si>
  <si>
    <t>06102S020В</t>
  </si>
  <si>
    <t>06103S021В</t>
  </si>
  <si>
    <t>0610300000</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</si>
  <si>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на условиях софинансирования за счет средств местного бюджета</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</si>
  <si>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</si>
  <si>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</si>
  <si>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Управление образования администрации города Торжка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</si>
  <si>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</si>
  <si>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</si>
  <si>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</si>
  <si>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</si>
  <si>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по государственной регистрации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</si>
  <si>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</si>
  <si>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</si>
  <si>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Приложение 8</t>
  </si>
  <si>
    <t>054011043Б</t>
  </si>
  <si>
    <t>Реализация программы по поддержке местных инициатив за счет средств областного бюджета</t>
  </si>
  <si>
    <t>Реализация программы по поддержке местных инициатив за счет средств местного бюджета</t>
  </si>
  <si>
    <t>05401S043Б</t>
  </si>
  <si>
    <t>Субсидии на реализацию программ по поддержке местных инициатив в Тверской области на территории городских округов Тверской области</t>
  </si>
  <si>
    <t>06103S043Б</t>
  </si>
  <si>
    <t>061031043Б</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</si>
  <si>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</si>
  <si>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</si>
  <si>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</si>
  <si>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</si>
  <si>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</si>
  <si>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</si>
  <si>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</si>
  <si>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</si>
  <si>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</si>
  <si>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</si>
  <si>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</si>
  <si>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</si>
  <si>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</si>
  <si>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</si>
  <si>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</si>
  <si>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</si>
  <si>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</si>
  <si>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</si>
  <si>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</si>
  <si>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</si>
  <si>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</si>
  <si>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</si>
  <si>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</si>
  <si>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</si>
  <si>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</si>
  <si>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</si>
  <si>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</si>
  <si>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</si>
  <si>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</si>
  <si>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</si>
  <si>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</si>
  <si>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</si>
  <si>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</si>
  <si>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</si>
  <si>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</si>
  <si>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</si>
  <si>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</si>
  <si>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</si>
  <si>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</si>
  <si>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</si>
  <si>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</si>
  <si>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</si>
  <si>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</si>
  <si>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</si>
  <si>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</si>
  <si>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</si>
  <si>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</si>
  <si>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</si>
  <si>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</si>
  <si>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</si>
  <si>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</si>
  <si>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</si>
  <si>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</si>
  <si>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</si>
  <si>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</si>
  <si>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</si>
  <si>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</si>
  <si>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</si>
  <si>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</si>
  <si>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</si>
  <si>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</si>
  <si>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</si>
  <si>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</si>
  <si>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</si>
  <si>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</si>
  <si>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</si>
  <si>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</si>
  <si>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</si>
  <si>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</si>
  <si>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</si>
  <si>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</si>
  <si>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</si>
  <si>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</si>
  <si>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</si>
  <si>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</si>
  <si>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</si>
  <si>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</si>
  <si>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</si>
  <si>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</si>
  <si>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</si>
  <si>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</si>
  <si>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</si>
  <si>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</si>
  <si>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</si>
  <si>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</si>
  <si>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</si>
  <si>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</si>
  <si>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</si>
  <si>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</si>
  <si>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</si>
  <si>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</si>
  <si>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</si>
  <si>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</si>
  <si>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</si>
  <si>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</si>
  <si>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</si>
  <si>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</si>
  <si>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</si>
  <si>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</si>
  <si>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</si>
  <si>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</si>
  <si>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</si>
  <si>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</si>
  <si>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</si>
  <si>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</si>
  <si>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</si>
  <si>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</si>
  <si>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</si>
  <si>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</si>
  <si>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</si>
  <si>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</si>
  <si>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</si>
  <si>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</si>
  <si>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</si>
  <si>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</si>
  <si>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</si>
  <si>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</si>
  <si>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</si>
  <si>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</si>
  <si>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</si>
  <si>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</si>
  <si>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</si>
  <si>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</si>
  <si>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</si>
  <si>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</si>
  <si>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</si>
  <si>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</si>
  <si>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</si>
  <si>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</si>
  <si>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</si>
  <si>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</si>
  <si>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</si>
  <si>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</si>
  <si>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</si>
  <si>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</si>
  <si>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</si>
  <si>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</si>
  <si>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</si>
  <si>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</si>
  <si>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</si>
  <si>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</si>
  <si>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</si>
  <si>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</si>
  <si>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</si>
  <si>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</si>
  <si>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</si>
  <si>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</si>
  <si>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</si>
  <si>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</si>
  <si>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</si>
  <si>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</si>
  <si>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</si>
  <si>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</si>
  <si>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</si>
  <si>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</si>
  <si>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</si>
  <si>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</si>
  <si>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</si>
  <si>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</si>
  <si>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000 2 02 15002 00 0000 151</t>
  </si>
  <si>
    <t>Дотации бюджетам на поддержку мер по обеспечению сбалансированности бюджетов</t>
  </si>
  <si>
    <t>000 2 02 15002 04 0000 151</t>
  </si>
  <si>
    <t>Дотации бюджетам городских округов на поддержку мер по обеспечению сбалансированности бюджетов</t>
  </si>
  <si>
    <t>000 2 02 20000 00 0000 151</t>
  </si>
  <si>
    <t>Субсидии бюджетам бюджетной системы Российской Федерации (межбюджетные субсидии)</t>
  </si>
  <si>
    <t>000 2 02 29999 00 0000 151</t>
  </si>
  <si>
    <t>Прочие субсидии</t>
  </si>
  <si>
    <t>000 2 02 29999 04 0000 151</t>
  </si>
  <si>
    <t>000 2 02 30000 00 0000 151</t>
  </si>
  <si>
    <t>Субвенции бюджетам бюджетной системы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</si>
  <si>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</si>
  <si>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</si>
  <si>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</si>
  <si>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</si>
  <si>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</si>
  <si>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</si>
  <si>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</si>
  <si>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</si>
  <si>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</si>
  <si>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</si>
  <si>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</si>
  <si>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</si>
  <si>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</si>
  <si>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</si>
  <si>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</si>
  <si>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</si>
  <si>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</si>
  <si>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</si>
  <si>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</si>
  <si>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</si>
  <si>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</si>
  <si>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</si>
  <si>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</si>
  <si>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</si>
  <si>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</si>
  <si>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</si>
  <si>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000 2 04 04099 04 0000 180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</si>
  <si>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</si>
  <si>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</si>
  <si>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</si>
  <si>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</si>
  <si>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</si>
  <si>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</si>
  <si>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Прочие безвозмездные поступления в бюджеты городских округов при реализации программ по поддержке местных инициатив</t>
  </si>
  <si>
    <t>ИТОГО ДОХОДОВ</t>
  </si>
  <si>
    <t>000 2 02 20051 00 0000 151</t>
  </si>
  <si>
    <t>Субсидии бюджетам на реализацию федеральных целевых программ</t>
  </si>
  <si>
    <t>000 2 02 20051 04 0000 151</t>
  </si>
  <si>
    <t>Субсидии бюджетам городских округов на реализацию федеральных целевых программ</t>
  </si>
  <si>
    <t>000 2 02 20216 00 0000 151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</si>
  <si>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</si>
  <si>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</si>
  <si>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</si>
  <si>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на поддержку редакций районных и городских газет</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</si>
  <si>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</si>
  <si>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</si>
  <si>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</si>
  <si>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Комитет по управлению имуществом муниципального образования город Торжок Тверской области</t>
  </si>
  <si>
    <t>01101L027И</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</si>
  <si>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t>
  </si>
  <si>
    <t>011022009И</t>
  </si>
  <si>
    <t xml:space="preserve">Оснащение муниципальных бюджетных общеобразовательных учреждений </t>
  </si>
  <si>
    <t>01103S048И</t>
  </si>
  <si>
    <t xml:space="preserve">Содействие в укреплении материально-технической базы детско-юношеской спортивной школы на условиях софинансирования за счет средств местного бюджета </t>
  </si>
  <si>
    <t>01102S066И</t>
  </si>
  <si>
    <t>Организация посещения обучающимися муниципальных образовательных организаций города Торжка Тверского императорского дворца</t>
  </si>
  <si>
    <t>0401</t>
  </si>
  <si>
    <t xml:space="preserve">Общеэкономические вопросы
</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</si>
  <si>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</si>
  <si>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</si>
  <si>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</si>
  <si>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</si>
  <si>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Закупка товаров, работ и услуг для обеспечения государственных (муниципальных) нужд</t>
  </si>
  <si>
    <t>054012005Б</t>
  </si>
  <si>
    <t>Проведение мероприятий по восстановлению воинских захоронений за счет средств местного бюджета</t>
  </si>
  <si>
    <t>0107</t>
  </si>
  <si>
    <t>Обеспечение проведения выборов и референдумов</t>
  </si>
  <si>
    <t>994002000Б</t>
  </si>
  <si>
    <t>Расходы на проведение выборов в представительный орган муниципального образования</t>
  </si>
  <si>
    <t>011022006И</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</si>
  <si>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</si>
  <si>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</si>
  <si>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02102L558И</t>
  </si>
  <si>
    <t xml:space="preserve">Обеспечение развития и укрепления материально-технической базы МБУ «Городской Дом культуры» </t>
  </si>
  <si>
    <t>02102S034И</t>
  </si>
  <si>
    <t>Материально-техническое обеспечение МБУ «Городской Дом культуры»</t>
  </si>
  <si>
    <t>02103S035И</t>
  </si>
  <si>
    <t>Укрепление материально-технической базы МБУ ДО «Детская школа искусств»</t>
  </si>
  <si>
    <t xml:space="preserve">Обеспечение комплексной безопасности зданий и помещений муниципальных бюджетных общеобразовательных учреждений </t>
  </si>
  <si>
    <t>011021023И</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</si>
  <si>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</si>
  <si>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</si>
  <si>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</si>
  <si>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</si>
  <si>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011021044И</t>
  </si>
  <si>
    <t>Субсидии на укрепление материально-технической базы муниципальных общеобразовательных организаций</t>
  </si>
  <si>
    <t>Проведение капитального ремонта зданий и помещений муниципальных бюджетных общеобразовательных учреждений на условиях софинансирования за счет средств областного бюджета</t>
  </si>
  <si>
    <t>011021024И</t>
  </si>
  <si>
    <t>011021024Б</t>
  </si>
  <si>
    <t>Организация отдыха детей в каникулярное время за счет средств областного бюджета (частичное возмещение стоимости путевок)</t>
  </si>
  <si>
    <t>Организация отдыха детей в каникулярное время за счет средств областного бюджета</t>
  </si>
  <si>
    <t>085011032С</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</si>
  <si>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</si>
  <si>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Субсидии на реализацию расходных обязательств муниципальных образований Тверской области по поддержке редакций районных и городских газет</t>
  </si>
  <si>
    <t>04201R020Б</t>
  </si>
  <si>
    <t>Предоставление социальных выплат молодым семьям на улучшение жилищных условий за счет средств областного и федерального бюджетов</t>
  </si>
  <si>
    <t>Субсидии на капитальный ремонт и ремонт автомобильных дорог общего пользования местного значения</t>
  </si>
  <si>
    <t>061031021В</t>
  </si>
  <si>
    <t>061021020В</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</si>
  <si>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за счет средств областного бюджета</t>
  </si>
  <si>
    <t>Капитальный ремонт и ремонт автомобильных дорог общего пользования местного значения города Торжка за счет средств областного бюджета</t>
  </si>
  <si>
    <t>Управление финансов администрации муниципального образования город Торжок</t>
  </si>
  <si>
    <t>Капитальный ремонт и ремонт дворовых территорий многоквартирных домов, проездов к дворовым территориям многоквартирных домов города  Торжка  за счет средств областного бюджета</t>
  </si>
  <si>
    <t>Капитальный ремонт и ремонт дворовых территорий многоквартирных домов, проездов к дворовым территориям многоквартирных домов города Торжка на условиях софинансирования за счет средств местного бюджета</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</si>
  <si>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местного бюджета</t>
  </si>
  <si>
    <t xml:space="preserve">Субсидии на обеспечение жильем молодых семей </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</si>
  <si>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</si>
  <si>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</si>
  <si>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031031040Б</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</si>
  <si>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областного бюджета</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</si>
  <si>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t>
  </si>
  <si>
    <t>011021066И</t>
  </si>
  <si>
    <t>01101R027И</t>
  </si>
  <si>
    <t>Субсидии на реализацию мероприятий государственной программы Российской Федерации "Доступная среда" на 2011-2020 годы</t>
  </si>
  <si>
    <t>Организация посещения обучающимися муниципальных общеобразовательных организаций города Торжка Тверского императорского дворца в части обеспечения подвоза обучающихся за счет средств областного бюджета</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</si>
  <si>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 за счет средств областного и федерального бюджетов</t>
  </si>
  <si>
    <t>052022005Б</t>
  </si>
  <si>
    <t>Разработка проектно-сметной документации на выполнение работ по капитальному ремонту тепловых сетей</t>
  </si>
  <si>
    <t>062012007Б</t>
  </si>
  <si>
    <t>Обеспечение транспортной безопасности объектов транспортной инфраструктуры</t>
  </si>
  <si>
    <t>09101S070В</t>
  </si>
  <si>
    <t>Капитальный ремонт тепловых сетей</t>
  </si>
  <si>
    <t>091011070В</t>
  </si>
  <si>
    <t>000 2 02 25027 00 0000 151</t>
  </si>
  <si>
    <t>Субсидии бюджетам на реализацию мероприятий государственной программы Российской Федерации "Доступная среда" на 2011 - 2020 годы</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</si>
  <si>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</si>
  <si>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</si>
  <si>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</si>
  <si>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Субсидии на проведение капитального ремонта объектов теплоэнергетических комплексов муниципальных образований Тверской области</t>
  </si>
  <si>
    <t>Субсидии на капитальный ремонт тепловых сетей муниципальных образований Тверской области</t>
  </si>
  <si>
    <t>0130100000</t>
  </si>
  <si>
    <t>Приложение 2</t>
  </si>
  <si>
    <t>Капитальный ремонт тепловых сетей за счет средств областного бюджета</t>
  </si>
  <si>
    <t xml:space="preserve">Обеспечение благоустроенными жилыми помещениями специализированного жилищного фонда детей-сирот и детей, оставшимся без попечения родителей, лиц из их числа по договорам найма специализированных жилых помещений </t>
  </si>
  <si>
    <t>к решению Торжокской городской Думы</t>
  </si>
  <si>
    <t xml:space="preserve">от 19.07.2017  № 106 </t>
  </si>
  <si>
    <t>к   решению Торжокской городской Думы</t>
  </si>
  <si>
    <t>от 19.07.2017 № 106</t>
  </si>
  <si>
    <t>Приложение 3
к решению Торжокской городской Думы
от 19.07.2017  № 106</t>
  </si>
  <si>
    <t>Приложение 4
к решению Торжокской городской Думы
от  19.07.2017  № 106</t>
  </si>
  <si>
    <t>Муниципальная программа муниципального образо-вания город Торжок "Муниципальное управление и гражданское общество" на 2014-2019 годы</t>
  </si>
  <si>
    <t>Приложение 5
к решению Торжокской городской Думы
от 19.07.2017  № 106</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</si>
  <si>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</si>
  <si>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Приложение 6
к решению Торжокской городской Думы
от 19.07.2017  № 106</t>
  </si>
  <si>
    <t>Приложение 7
к решению Торжокской городской Думы
от 19.07.2017  № 106</t>
  </si>
</sst>
</file>

<file path=xl/styles.xml><?xml version="1.0" encoding="utf-8"?>
<styleSheet xmlns="http://schemas.openxmlformats.org/spreadsheetml/2006/main">
  <numFmts count="4">
    <numFmt numFmtId="44" formatCode="_-* #,##0.00&quot;р.&quot;_-;\-* #,##0.00&quot;р.&quot;_-;_-* &quot;-&quot;??&quot;р.&quot;_-;_-@_-"/>
    <numFmt numFmtId="43" formatCode="_-* #,##0.00_р_._-;\-* #,##0.00_р_._-;_-* &quot;-&quot;??_р_._-;_-@_-"/>
    <numFmt numFmtId="164" formatCode="0.0"/>
    <numFmt numFmtId="165" formatCode="#,##0.0"/>
  </numFmts>
  <fonts count="18">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name val="Times New Roman"/>
      <family val="1"/>
    </font>
    <font>
      <sz val="10"/>
      <color rgb="FF000000"/>
      <name val="Times New Roman"/>
      <family val="1"/>
    </font>
    <font>
      <sz val="13"/>
      <color rgb="FF000000"/>
      <name val="Times New Roman"/>
      <family val="1"/>
    </font>
    <font>
      <b/>
      <sz val="13"/>
      <color rgb="FF000000"/>
      <name val="Times New Roman"/>
      <family val="1"/>
    </font>
    <font>
      <sz val="12"/>
      <color rgb="FF000000"/>
      <name val="Times New Roman"/>
      <family val="1"/>
    </font>
    <font>
      <sz val="11"/>
      <name val="Times New Roman"/>
      <family val="1"/>
    </font>
    <font>
      <b/>
      <sz val="13"/>
      <name val="Times New Roman Cyr"/>
      <family val="2"/>
    </font>
    <font>
      <sz val="13"/>
      <name val="Times New Roman Cyr"/>
      <family val="1"/>
    </font>
    <font>
      <sz val="12"/>
      <name val="Calibri"/>
      <family val="2"/>
      <scheme val="minor"/>
    </font>
    <font>
      <sz val="10"/>
      <name val="Times New Roman"/>
      <family val="1"/>
    </font>
    <font>
      <sz val="11"/>
      <name val="Calibri"/>
      <family val="2"/>
      <scheme val="minor"/>
    </font>
    <font>
      <sz val="11"/>
      <color rgb="FF000000"/>
      <name val="Calibri"/>
      <family val="2"/>
    </font>
  </fonts>
  <fills count="2">
    <fill>
      <patternFill/>
    </fill>
    <fill>
      <patternFill patternType="gray125"/>
    </fill>
  </fills>
  <borders count="21">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top style="thin"/>
      <bottom/>
    </border>
    <border>
      <left style="thin"/>
      <right/>
      <top style="thin"/>
      <bottom style="thin"/>
    </border>
    <border>
      <left/>
      <right style="thin"/>
      <top style="thin"/>
      <bottom style="thin"/>
    </border>
    <border>
      <left/>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style="thin"/>
      <bottom style="thin"/>
    </border>
    <border>
      <left style="thin"/>
      <right style="thin"/>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border>
  </borders>
  <cellStyleXfs count="48">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44" fontId="7" fillId="0" borderId="0">
      <alignment vertical="top" wrapText="1"/>
      <protection/>
    </xf>
    <xf numFmtId="44" fontId="7"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28">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4" fillId="0" borderId="0" xfId="0" applyFont="1" applyAlignment="1">
      <alignment horizontal="center"/>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164"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44" fontId="8" fillId="0" borderId="0" xfId="31" applyNumberFormat="1" applyFont="1" applyFill="1" applyAlignment="1">
      <alignment vertical="top" wrapText="1"/>
      <protection/>
    </xf>
    <xf numFmtId="0" fontId="9" fillId="0" borderId="3" xfId="31" applyNumberFormat="1" applyFont="1" applyFill="1" applyBorder="1" applyAlignment="1">
      <alignment horizontal="center" vertical="center" wrapText="1"/>
      <protection/>
    </xf>
    <xf numFmtId="0" fontId="9" fillId="0" borderId="3" xfId="31" applyNumberFormat="1" applyFont="1" applyFill="1" applyBorder="1" applyAlignment="1">
      <alignment horizontal="left" vertical="center" wrapText="1"/>
      <protection/>
    </xf>
    <xf numFmtId="165" fontId="9" fillId="0" borderId="3" xfId="31" applyNumberFormat="1" applyFont="1" applyFill="1" applyBorder="1" applyAlignment="1">
      <alignment horizontal="center" vertical="center" wrapText="1"/>
      <protection/>
    </xf>
    <xf numFmtId="165" fontId="8" fillId="0" borderId="3" xfId="31" applyNumberFormat="1" applyFont="1" applyFill="1" applyBorder="1" applyAlignment="1">
      <alignment horizontal="center" vertical="center" wrapText="1"/>
      <protection/>
    </xf>
    <xf numFmtId="0" fontId="8" fillId="0" borderId="3" xfId="31" applyNumberFormat="1" applyFont="1" applyFill="1" applyBorder="1" applyAlignment="1">
      <alignment horizontal="center" vertical="center" wrapText="1"/>
      <protection/>
    </xf>
    <xf numFmtId="0" fontId="8"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44" fontId="8" fillId="0" borderId="0" xfId="31" applyNumberFormat="1" applyFont="1" applyFill="1" applyAlignment="1">
      <alignment vertical="center" wrapText="1"/>
      <protection/>
    </xf>
    <xf numFmtId="0" fontId="8"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protection locked="0"/>
    </xf>
    <xf numFmtId="164" fontId="4" fillId="0" borderId="1" xfId="0" applyNumberFormat="1" applyFont="1" applyFill="1" applyBorder="1" applyAlignment="1">
      <alignment horizontal="center" vertical="center" wrapText="1"/>
    </xf>
    <xf numFmtId="49" fontId="8" fillId="0" borderId="3" xfId="31" applyNumberFormat="1" applyFont="1" applyFill="1" applyBorder="1" applyAlignment="1">
      <alignment horizontal="center" vertical="center" wrapText="1"/>
      <protection/>
    </xf>
    <xf numFmtId="0" fontId="8" fillId="0" borderId="4" xfId="31" applyNumberFormat="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0" xfId="0" applyFont="1" applyFill="1" applyAlignment="1">
      <alignment wrapText="1"/>
    </xf>
    <xf numFmtId="0" fontId="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Fill="1" applyBorder="1" applyAlignment="1" applyProtection="1">
      <alignment horizontal="left"/>
      <protection locked="0"/>
    </xf>
    <xf numFmtId="164" fontId="5" fillId="0" borderId="1" xfId="0" applyNumberFormat="1" applyFont="1" applyFill="1" applyBorder="1" applyAlignment="1">
      <alignment horizontal="center" vertical="center" wrapText="1"/>
    </xf>
    <xf numFmtId="0" fontId="11" fillId="0" borderId="0" xfId="0" applyFont="1" applyFill="1" applyAlignment="1">
      <alignment wrapText="1"/>
    </xf>
    <xf numFmtId="0" fontId="5" fillId="0" borderId="1" xfId="0" applyFont="1" applyFill="1" applyBorder="1" applyAlignment="1">
      <alignment vertical="center" wrapText="1"/>
    </xf>
    <xf numFmtId="164" fontId="12" fillId="0" borderId="1" xfId="41" applyNumberFormat="1" applyFont="1" applyFill="1" applyBorder="1" applyAlignment="1">
      <alignment horizontal="center" vertical="center" wrapText="1"/>
      <protection/>
    </xf>
    <xf numFmtId="164" fontId="13" fillId="0" borderId="1" xfId="41" applyNumberFormat="1" applyFont="1" applyFill="1" applyBorder="1" applyAlignment="1">
      <alignment horizontal="center" vertical="center" wrapText="1"/>
      <protection/>
    </xf>
    <xf numFmtId="0" fontId="5" fillId="0" borderId="1" xfId="0" applyFont="1" applyFill="1" applyBorder="1" applyAlignment="1">
      <alignment horizontal="center" vertical="center"/>
    </xf>
    <xf numFmtId="0" fontId="5" fillId="0" borderId="0" xfId="0" applyFont="1" applyFill="1" applyAlignment="1">
      <alignment wrapText="1"/>
    </xf>
    <xf numFmtId="49" fontId="4" fillId="0" borderId="1" xfId="0" applyNumberFormat="1" applyFont="1" applyBorder="1" applyAlignment="1">
      <alignment horizontal="center" vertical="center" wrapText="1"/>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8" fillId="0" borderId="1" xfId="31" applyNumberFormat="1" applyFont="1" applyFill="1" applyBorder="1" applyAlignment="1">
      <alignment horizontal="center" vertical="center" wrapText="1"/>
      <protection/>
    </xf>
    <xf numFmtId="0" fontId="5" fillId="0" borderId="1" xfId="43" applyFont="1" applyBorder="1" applyAlignment="1">
      <alignment horizontal="center" vertical="center"/>
      <protection/>
    </xf>
    <xf numFmtId="0" fontId="5" fillId="0" borderId="1" xfId="43" applyFont="1" applyBorder="1" applyAlignment="1">
      <alignment horizontal="justify" vertical="center" wrapText="1"/>
      <protection/>
    </xf>
    <xf numFmtId="165" fontId="5" fillId="0" borderId="1" xfId="43" applyNumberFormat="1" applyFont="1" applyBorder="1" applyAlignment="1">
      <alignment horizontal="center" vertical="center"/>
      <protection/>
    </xf>
    <xf numFmtId="0" fontId="4" fillId="0" borderId="1" xfId="43" applyFont="1" applyBorder="1" applyAlignment="1">
      <alignment horizontal="center" vertical="center"/>
      <protection/>
    </xf>
    <xf numFmtId="0" fontId="4" fillId="0" borderId="1" xfId="43" applyFont="1" applyBorder="1" applyAlignment="1">
      <alignment horizontal="justify" vertical="center" wrapText="1"/>
      <protection/>
    </xf>
    <xf numFmtId="165" fontId="4" fillId="0" borderId="1" xfId="43" applyNumberFormat="1" applyFont="1" applyBorder="1" applyAlignment="1">
      <alignment horizontal="center" vertical="center"/>
      <protection/>
    </xf>
    <xf numFmtId="0" fontId="8" fillId="0" borderId="3" xfId="31" applyNumberFormat="1" applyFont="1" applyFill="1" applyBorder="1" applyAlignment="1">
      <alignment horizontal="left" vertical="center" wrapText="1"/>
      <protection/>
    </xf>
    <xf numFmtId="0" fontId="8" fillId="0" borderId="3" xfId="31" applyNumberFormat="1" applyFont="1" applyFill="1" applyBorder="1" applyAlignment="1">
      <alignment horizontal="left" vertical="center" wrapText="1"/>
      <protection/>
    </xf>
    <xf numFmtId="0" fontId="4" fillId="0" borderId="1" xfId="0" applyFont="1" applyFill="1" applyBorder="1" applyAlignment="1">
      <alignment horizontal="center" vertical="center" wrapText="1"/>
    </xf>
    <xf numFmtId="49"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49" fontId="4" fillId="0" borderId="6"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3" xfId="31" applyNumberFormat="1" applyFont="1" applyFill="1" applyBorder="1" applyAlignment="1">
      <alignment horizontal="left" vertical="center" wrapText="1"/>
      <protection/>
    </xf>
    <xf numFmtId="164" fontId="5" fillId="0" borderId="1"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8" fillId="0" borderId="3" xfId="31"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0" xfId="31" applyNumberFormat="1" applyFont="1" applyFill="1" applyAlignment="1">
      <alignment horizontal="right" vertical="top" wrapText="1"/>
      <protection/>
    </xf>
    <xf numFmtId="44" fontId="4" fillId="0" borderId="0" xfId="31" applyNumberFormat="1" applyFont="1" applyFill="1" applyAlignment="1">
      <alignment vertical="top" wrapText="1"/>
      <protection/>
    </xf>
    <xf numFmtId="0" fontId="4" fillId="0" borderId="3" xfId="31" applyNumberFormat="1" applyFont="1" applyFill="1" applyBorder="1" applyAlignment="1">
      <alignment horizontal="center" vertical="center" wrapText="1"/>
      <protection/>
    </xf>
    <xf numFmtId="0" fontId="5" fillId="0" borderId="3" xfId="31" applyNumberFormat="1" applyFont="1" applyFill="1" applyBorder="1" applyAlignment="1">
      <alignment horizontal="center" vertical="center" wrapText="1"/>
      <protection/>
    </xf>
    <xf numFmtId="0" fontId="5" fillId="0" borderId="3" xfId="31" applyNumberFormat="1" applyFont="1" applyFill="1" applyBorder="1" applyAlignment="1">
      <alignment horizontal="left" vertical="center" wrapText="1"/>
      <protection/>
    </xf>
    <xf numFmtId="165" fontId="5"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vertical="center" wrapText="1"/>
      <protection/>
    </xf>
    <xf numFmtId="165" fontId="4" fillId="0" borderId="3" xfId="31" applyNumberFormat="1" applyFont="1" applyFill="1" applyBorder="1" applyAlignment="1">
      <alignment horizontal="center" vertical="center" wrapText="1"/>
      <protection/>
    </xf>
    <xf numFmtId="0" fontId="5" fillId="0" borderId="1" xfId="0" applyFont="1" applyFill="1" applyBorder="1" applyAlignment="1">
      <alignment vertical="top" wrapText="1"/>
    </xf>
    <xf numFmtId="49" fontId="4" fillId="0" borderId="3" xfId="31" applyNumberFormat="1" applyFont="1" applyFill="1" applyBorder="1" applyAlignment="1">
      <alignment horizontal="center" vertical="center" wrapText="1"/>
      <protection/>
    </xf>
    <xf numFmtId="0" fontId="4" fillId="0" borderId="1" xfId="31" applyNumberFormat="1" applyFont="1" applyFill="1" applyBorder="1" applyAlignment="1">
      <alignment horizontal="center" vertical="center" wrapText="1"/>
      <protection/>
    </xf>
    <xf numFmtId="0" fontId="4" fillId="0" borderId="1" xfId="31" applyNumberFormat="1" applyFont="1" applyFill="1" applyBorder="1" applyAlignment="1">
      <alignment horizontal="left" vertical="center" wrapText="1"/>
      <protection/>
    </xf>
    <xf numFmtId="165" fontId="4" fillId="0" borderId="9" xfId="31" applyNumberFormat="1" applyFont="1" applyFill="1" applyBorder="1" applyAlignment="1">
      <alignment horizontal="center" vertical="center" wrapText="1"/>
      <protection/>
    </xf>
    <xf numFmtId="165" fontId="4" fillId="0" borderId="4" xfId="31" applyNumberFormat="1" applyFont="1" applyFill="1" applyBorder="1" applyAlignment="1">
      <alignment horizontal="center" vertical="center" wrapText="1"/>
      <protection/>
    </xf>
    <xf numFmtId="165" fontId="4" fillId="0" borderId="1" xfId="31" applyNumberFormat="1" applyFont="1" applyFill="1" applyBorder="1" applyAlignment="1">
      <alignment horizontal="center" vertical="center" wrapText="1"/>
      <protection/>
    </xf>
    <xf numFmtId="165" fontId="4" fillId="0" borderId="8" xfId="31" applyNumberFormat="1" applyFont="1" applyFill="1" applyBorder="1" applyAlignment="1">
      <alignment horizontal="center" vertical="center" wrapText="1"/>
      <protection/>
    </xf>
    <xf numFmtId="0" fontId="4" fillId="0" borderId="8" xfId="31" applyNumberFormat="1" applyFont="1" applyFill="1" applyBorder="1" applyAlignment="1">
      <alignment vertical="center" wrapText="1"/>
      <protection/>
    </xf>
    <xf numFmtId="165" fontId="4" fillId="0" borderId="10" xfId="31" applyNumberFormat="1" applyFont="1" applyFill="1" applyBorder="1" applyAlignment="1">
      <alignment horizontal="center" vertical="center" wrapText="1"/>
      <protection/>
    </xf>
    <xf numFmtId="0" fontId="4" fillId="0" borderId="5" xfId="31" applyNumberFormat="1" applyFont="1" applyFill="1" applyBorder="1" applyAlignment="1">
      <alignment horizontal="center" vertical="center" wrapText="1"/>
      <protection/>
    </xf>
    <xf numFmtId="0" fontId="4" fillId="0" borderId="11" xfId="31" applyNumberFormat="1" applyFont="1" applyFill="1" applyBorder="1" applyAlignment="1">
      <alignment horizontal="center" vertical="center" wrapText="1"/>
      <protection/>
    </xf>
    <xf numFmtId="0" fontId="4" fillId="0" borderId="12" xfId="31" applyNumberFormat="1" applyFont="1" applyFill="1" applyBorder="1" applyAlignment="1">
      <alignment horizontal="left" vertical="center" wrapText="1"/>
      <protection/>
    </xf>
    <xf numFmtId="0" fontId="4" fillId="0" borderId="13" xfId="31" applyNumberFormat="1" applyFont="1" applyFill="1" applyBorder="1" applyAlignment="1">
      <alignment horizontal="center" vertical="center" wrapText="1"/>
      <protection/>
    </xf>
    <xf numFmtId="0" fontId="4" fillId="0" borderId="14" xfId="31" applyNumberFormat="1" applyFont="1" applyFill="1" applyBorder="1" applyAlignment="1">
      <alignment horizontal="center" vertical="center" wrapText="1"/>
      <protection/>
    </xf>
    <xf numFmtId="44" fontId="4" fillId="0" borderId="0" xfId="31" applyNumberFormat="1" applyFont="1" applyFill="1" applyAlignment="1">
      <alignment horizontal="left" vertical="center" wrapText="1"/>
      <protection/>
    </xf>
    <xf numFmtId="44" fontId="15" fillId="0" borderId="0" xfId="31" applyNumberFormat="1" applyFont="1" applyFill="1" applyAlignment="1">
      <alignment vertical="top" wrapText="1"/>
      <protection/>
    </xf>
    <xf numFmtId="44" fontId="4" fillId="0" borderId="0" xfId="31" applyNumberFormat="1" applyFont="1" applyFill="1" applyAlignment="1">
      <alignment vertical="center" wrapText="1"/>
      <protection/>
    </xf>
    <xf numFmtId="44" fontId="4" fillId="0" borderId="0" xfId="31" applyNumberFormat="1" applyFont="1" applyFill="1" applyAlignment="1">
      <alignment horizontal="center" vertical="center" wrapText="1"/>
      <protection/>
    </xf>
    <xf numFmtId="44" fontId="4" fillId="0" borderId="0" xfId="32" applyNumberFormat="1" applyFont="1" applyFill="1" applyAlignment="1">
      <alignment vertical="center" wrapText="1"/>
      <protection/>
    </xf>
    <xf numFmtId="0" fontId="4"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horizontal="left" vertical="center" wrapText="1"/>
      <protection/>
    </xf>
    <xf numFmtId="165"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horizontal="center" vertical="center" wrapText="1"/>
      <protection/>
    </xf>
    <xf numFmtId="0" fontId="5" fillId="0" borderId="3" xfId="32" applyNumberFormat="1" applyFont="1" applyFill="1" applyBorder="1" applyAlignment="1">
      <alignment vertical="center" wrapText="1"/>
      <protection/>
    </xf>
    <xf numFmtId="0" fontId="4" fillId="0" borderId="3" xfId="32" applyNumberFormat="1" applyFont="1" applyFill="1" applyBorder="1" applyAlignment="1">
      <alignment vertical="center" wrapText="1"/>
      <protection/>
    </xf>
    <xf numFmtId="0" fontId="4" fillId="0" borderId="3" xfId="32" applyNumberFormat="1" applyFont="1" applyFill="1" applyBorder="1" applyAlignment="1">
      <alignment horizontal="left" vertical="center" wrapText="1"/>
      <protection/>
    </xf>
    <xf numFmtId="165" fontId="4" fillId="0" borderId="3" xfId="32" applyNumberFormat="1" applyFont="1" applyFill="1" applyBorder="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8" fillId="0" borderId="4"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3" xfId="32" applyNumberFormat="1" applyFont="1" applyFill="1" applyBorder="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3" xfId="32" applyNumberFormat="1" applyFont="1" applyFill="1" applyBorder="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4" fillId="0" borderId="3" xfId="32" applyNumberFormat="1" applyFont="1" applyFill="1" applyBorder="1" applyAlignment="1">
      <alignment horizontal="center" vertical="center" wrapText="1"/>
      <protection/>
    </xf>
    <xf numFmtId="49" fontId="6" fillId="0" borderId="1" xfId="0" applyNumberFormat="1" applyFont="1" applyFill="1" applyBorder="1" applyAlignment="1">
      <alignment horizontal="center" vertical="center" wrapText="1"/>
    </xf>
    <xf numFmtId="0" fontId="4" fillId="0" borderId="4" xfId="31" applyNumberFormat="1" applyFont="1" applyFill="1" applyBorder="1" applyAlignment="1">
      <alignment horizontal="center" vertical="center" wrapText="1"/>
      <protection/>
    </xf>
    <xf numFmtId="0" fontId="4" fillId="0" borderId="4" xfId="32" applyNumberFormat="1" applyFont="1" applyFill="1" applyBorder="1" applyAlignment="1">
      <alignment horizontal="center" vertical="center" wrapText="1"/>
      <protection/>
    </xf>
    <xf numFmtId="0" fontId="4" fillId="0" borderId="4" xfId="31" applyNumberFormat="1" applyFont="1" applyFill="1" applyBorder="1" applyAlignment="1">
      <alignment horizontal="left" vertical="center" wrapText="1"/>
      <protection/>
    </xf>
    <xf numFmtId="165" fontId="4" fillId="0" borderId="4" xfId="32" applyNumberFormat="1" applyFont="1" applyFill="1" applyBorder="1" applyAlignment="1">
      <alignment horizontal="center" vertical="center" wrapText="1"/>
      <protection/>
    </xf>
    <xf numFmtId="49" fontId="4" fillId="0" borderId="2" xfId="0" applyNumberFormat="1" applyFont="1" applyFill="1" applyBorder="1" applyAlignment="1">
      <alignment horizontal="center" vertical="center"/>
    </xf>
    <xf numFmtId="0" fontId="4" fillId="0" borderId="2" xfId="0" applyFont="1" applyFill="1" applyBorder="1" applyAlignment="1" applyProtection="1">
      <alignment horizontal="left" vertical="center" wrapText="1"/>
      <protection locked="0"/>
    </xf>
    <xf numFmtId="165" fontId="4" fillId="0" borderId="13" xfId="32" applyNumberFormat="1" applyFont="1" applyFill="1" applyBorder="1" applyAlignment="1">
      <alignment horizontal="center" vertical="center" wrapText="1"/>
      <protection/>
    </xf>
    <xf numFmtId="0" fontId="4" fillId="0" borderId="1" xfId="32" applyNumberFormat="1" applyFont="1" applyFill="1" applyBorder="1" applyAlignment="1">
      <alignment horizontal="center" vertical="center" wrapText="1"/>
      <protection/>
    </xf>
    <xf numFmtId="165" fontId="4" fillId="0" borderId="1" xfId="32" applyNumberFormat="1" applyFont="1" applyFill="1" applyBorder="1" applyAlignment="1">
      <alignment horizontal="center" vertical="center" wrapText="1"/>
      <protection/>
    </xf>
    <xf numFmtId="0" fontId="4" fillId="0" borderId="3" xfId="31" applyNumberFormat="1" applyFont="1" applyFill="1" applyBorder="1" applyAlignment="1">
      <alignment horizontal="center" vertical="center" wrapText="1"/>
      <protection/>
    </xf>
    <xf numFmtId="49" fontId="4" fillId="0" borderId="0" xfId="47" applyNumberFormat="1" applyFont="1" applyFill="1" applyBorder="1" applyAlignment="1">
      <alignment horizontal="left" vertical="center"/>
      <protection/>
    </xf>
    <xf numFmtId="0" fontId="16" fillId="0" borderId="0" xfId="47" applyFont="1" applyAlignment="1">
      <alignment vertical="center"/>
      <protection/>
    </xf>
    <xf numFmtId="0" fontId="14" fillId="0" borderId="0" xfId="47" applyFont="1">
      <alignment/>
      <protection/>
    </xf>
    <xf numFmtId="0" fontId="6" fillId="0" borderId="0" xfId="47" applyFont="1" applyFill="1" applyBorder="1" applyAlignment="1">
      <alignment horizontal="left" vertical="center" wrapText="1"/>
      <protection/>
    </xf>
    <xf numFmtId="0" fontId="2" fillId="0" borderId="0" xfId="47" applyFont="1">
      <alignment/>
      <protection/>
    </xf>
    <xf numFmtId="165" fontId="2" fillId="0" borderId="0" xfId="47" applyNumberFormat="1" applyFont="1">
      <alignment/>
      <protection/>
    </xf>
    <xf numFmtId="0" fontId="4" fillId="0" borderId="0" xfId="47" applyFont="1" applyFill="1" applyBorder="1" applyAlignment="1">
      <alignment horizontal="left" vertical="center" wrapText="1"/>
      <protection/>
    </xf>
    <xf numFmtId="0" fontId="4" fillId="0" borderId="0" xfId="47" applyFont="1" applyFill="1" applyBorder="1" applyAlignment="1">
      <alignment horizontal="center" vertical="center"/>
      <protection/>
    </xf>
    <xf numFmtId="0" fontId="16" fillId="0" borderId="0" xfId="47" applyFont="1">
      <alignment/>
      <protection/>
    </xf>
    <xf numFmtId="0" fontId="5" fillId="0" borderId="0" xfId="47" applyFont="1" applyFill="1" applyBorder="1" applyAlignment="1">
      <alignment horizontal="center" vertical="center" wrapText="1"/>
      <protection/>
    </xf>
    <xf numFmtId="0" fontId="5" fillId="0" borderId="1" xfId="47" applyFont="1" applyFill="1" applyBorder="1" applyAlignment="1">
      <alignment horizontal="center" vertical="center"/>
      <protection/>
    </xf>
    <xf numFmtId="49" fontId="5" fillId="0" borderId="1" xfId="47" applyNumberFormat="1" applyFont="1" applyFill="1" applyBorder="1" applyAlignment="1">
      <alignment horizontal="center" vertical="center"/>
      <protection/>
    </xf>
    <xf numFmtId="0" fontId="5" fillId="0" borderId="1" xfId="47" applyFont="1" applyFill="1" applyBorder="1" applyAlignment="1">
      <alignment horizontal="justify" vertical="center" wrapText="1"/>
      <protection/>
    </xf>
    <xf numFmtId="165" fontId="5" fillId="0" borderId="1" xfId="47" applyNumberFormat="1" applyFont="1" applyFill="1" applyBorder="1" applyAlignment="1">
      <alignment horizontal="center" vertical="center"/>
      <protection/>
    </xf>
    <xf numFmtId="164" fontId="2" fillId="0" borderId="0" xfId="47" applyNumberFormat="1" applyFont="1">
      <alignment/>
      <protection/>
    </xf>
    <xf numFmtId="10" fontId="2" fillId="0" borderId="0" xfId="47" applyNumberFormat="1" applyFont="1">
      <alignment/>
      <protection/>
    </xf>
    <xf numFmtId="49" fontId="4" fillId="0" borderId="1" xfId="47" applyNumberFormat="1" applyFont="1" applyFill="1" applyBorder="1" applyAlignment="1">
      <alignment horizontal="center" vertical="center"/>
      <protection/>
    </xf>
    <xf numFmtId="0" fontId="4" fillId="0" borderId="1" xfId="47" applyFont="1" applyFill="1" applyBorder="1" applyAlignment="1">
      <alignment horizontal="justify" vertical="center" wrapText="1"/>
      <protection/>
    </xf>
    <xf numFmtId="165" fontId="4" fillId="0" borderId="1" xfId="47" applyNumberFormat="1" applyFont="1" applyFill="1" applyBorder="1" applyAlignment="1">
      <alignment horizontal="center" vertical="center"/>
      <protection/>
    </xf>
    <xf numFmtId="164" fontId="2" fillId="0" borderId="0" xfId="47" applyNumberFormat="1" applyFont="1" applyAlignment="1">
      <alignment horizontal="center" vertical="center"/>
      <protection/>
    </xf>
    <xf numFmtId="49" fontId="5" fillId="0" borderId="1" xfId="47" applyNumberFormat="1" applyFont="1" applyBorder="1" applyAlignment="1">
      <alignment horizontal="center" vertical="center"/>
      <protection/>
    </xf>
    <xf numFmtId="49" fontId="4" fillId="0" borderId="1" xfId="47" applyNumberFormat="1" applyFont="1" applyBorder="1" applyAlignment="1">
      <alignment horizontal="center" vertical="center"/>
      <protection/>
    </xf>
    <xf numFmtId="165" fontId="4" fillId="0" borderId="1" xfId="47" applyNumberFormat="1" applyFont="1" applyFill="1" applyBorder="1" applyAlignment="1">
      <alignment horizontal="center" vertical="center" wrapText="1"/>
      <protection/>
    </xf>
    <xf numFmtId="165" fontId="5" fillId="0" borderId="1" xfId="47" applyNumberFormat="1" applyFont="1" applyFill="1" applyBorder="1" applyAlignment="1">
      <alignment horizontal="center" vertical="center" wrapText="1"/>
      <protection/>
    </xf>
    <xf numFmtId="0" fontId="2" fillId="0" borderId="0" xfId="47">
      <alignment/>
      <protection/>
    </xf>
    <xf numFmtId="0" fontId="4" fillId="0" borderId="1" xfId="47" applyFont="1" applyBorder="1" applyAlignment="1">
      <alignment horizontal="center" vertical="center"/>
      <protection/>
    </xf>
    <xf numFmtId="0" fontId="5" fillId="0" borderId="1" xfId="47" applyFont="1" applyBorder="1" applyAlignment="1">
      <alignment horizontal="center" vertical="center"/>
      <protection/>
    </xf>
    <xf numFmtId="3" fontId="4" fillId="0" borderId="1" xfId="47" applyNumberFormat="1" applyFont="1" applyBorder="1" applyAlignment="1">
      <alignment horizontal="center" vertical="center" wrapText="1"/>
      <protection/>
    </xf>
    <xf numFmtId="0" fontId="2" fillId="0" borderId="0" xfId="47" applyFont="1" applyAlignment="1">
      <alignment wrapText="1"/>
      <protection/>
    </xf>
    <xf numFmtId="0" fontId="5" fillId="0" borderId="1" xfId="47" applyNumberFormat="1" applyFont="1" applyFill="1" applyBorder="1" applyAlignment="1" applyProtection="1">
      <alignment horizontal="center" vertical="center"/>
      <protection/>
    </xf>
    <xf numFmtId="0" fontId="5" fillId="0" borderId="1" xfId="47" applyNumberFormat="1" applyFont="1" applyFill="1" applyBorder="1" applyAlignment="1" applyProtection="1">
      <alignment horizontal="justify" vertical="center" wrapText="1"/>
      <protection/>
    </xf>
    <xf numFmtId="0" fontId="5" fillId="0" borderId="1" xfId="47" applyFont="1" applyBorder="1" applyAlignment="1">
      <alignment horizontal="center" vertical="center" wrapText="1"/>
      <protection/>
    </xf>
    <xf numFmtId="0" fontId="5" fillId="0" borderId="1" xfId="47" applyFont="1" applyBorder="1" applyAlignment="1">
      <alignment horizontal="justify" vertical="center" wrapText="1"/>
      <protection/>
    </xf>
    <xf numFmtId="0" fontId="4" fillId="0" borderId="1" xfId="47" applyFont="1" applyBorder="1" applyAlignment="1">
      <alignment horizontal="justify" vertical="center" wrapText="1"/>
      <protection/>
    </xf>
    <xf numFmtId="0" fontId="4" fillId="0" borderId="1" xfId="47" applyNumberFormat="1" applyFont="1" applyFill="1" applyBorder="1" applyAlignment="1" applyProtection="1">
      <alignment horizontal="justify" vertical="center" wrapText="1"/>
      <protection/>
    </xf>
    <xf numFmtId="0" fontId="4" fillId="0" borderId="1" xfId="47" applyNumberFormat="1" applyFont="1" applyFill="1" applyBorder="1" applyAlignment="1" applyProtection="1">
      <alignment horizontal="center" vertical="center"/>
      <protection/>
    </xf>
    <xf numFmtId="0" fontId="17" fillId="0" borderId="0" xfId="43" applyFont="1">
      <alignment/>
      <protection/>
    </xf>
    <xf numFmtId="49" fontId="5" fillId="0" borderId="1" xfId="47" applyNumberFormat="1" applyFont="1" applyFill="1" applyBorder="1" applyAlignment="1">
      <alignment horizontal="left" vertical="center"/>
      <protection/>
    </xf>
    <xf numFmtId="0" fontId="5" fillId="0" borderId="1" xfId="47" applyFont="1" applyFill="1" applyBorder="1" applyAlignment="1">
      <alignment horizontal="left" vertical="center" wrapText="1"/>
      <protection/>
    </xf>
    <xf numFmtId="0" fontId="8" fillId="0" borderId="1" xfId="31" applyNumberFormat="1" applyFont="1" applyFill="1" applyBorder="1" applyAlignment="1">
      <alignment horizontal="left" vertical="center" wrapText="1"/>
      <protection/>
    </xf>
    <xf numFmtId="0" fontId="6" fillId="0" borderId="0" xfId="47" applyFont="1" applyFill="1" applyBorder="1" applyAlignment="1">
      <alignment horizontal="right" vertical="center"/>
      <protection/>
    </xf>
    <xf numFmtId="0" fontId="4" fillId="0" borderId="3" xfId="31" applyNumberFormat="1" applyFont="1" applyFill="1" applyBorder="1" applyAlignment="1">
      <alignment horizontal="center" vertical="center" wrapText="1"/>
      <protection/>
    </xf>
    <xf numFmtId="44" fontId="4" fillId="0" borderId="0" xfId="31" applyNumberFormat="1" applyFont="1" applyFill="1" applyAlignment="1">
      <alignment horizontal="center" vertical="top" wrapText="1"/>
      <protection/>
    </xf>
    <xf numFmtId="0" fontId="4" fillId="0" borderId="3" xfId="31" applyNumberFormat="1" applyFont="1" applyFill="1" applyBorder="1" applyAlignment="1">
      <alignment horizontal="left" vertical="center" wrapText="1"/>
      <protection/>
    </xf>
    <xf numFmtId="0" fontId="4" fillId="0" borderId="3" xfId="31" applyNumberFormat="1" applyFont="1" applyFill="1" applyBorder="1" applyAlignment="1">
      <alignment horizontal="left" vertical="center" wrapText="1"/>
      <protection/>
    </xf>
    <xf numFmtId="0" fontId="4" fillId="0" borderId="3" xfId="31" applyNumberFormat="1" applyFont="1" applyFill="1" applyBorder="1" applyAlignment="1">
      <alignment horizontal="left" vertical="center" wrapText="1"/>
      <protection/>
    </xf>
    <xf numFmtId="0" fontId="4" fillId="0" borderId="3" xfId="31" applyNumberFormat="1" applyFont="1" applyFill="1" applyBorder="1" applyAlignment="1">
      <alignment horizontal="left" vertical="center" wrapText="1"/>
      <protection/>
    </xf>
    <xf numFmtId="0" fontId="4" fillId="0" borderId="3" xfId="31" applyNumberFormat="1" applyFont="1" applyFill="1" applyBorder="1" applyAlignment="1">
      <alignment horizontal="left" vertical="center" wrapText="1"/>
      <protection/>
    </xf>
    <xf numFmtId="49" fontId="5" fillId="0" borderId="1" xfId="0" applyNumberFormat="1" applyFont="1" applyBorder="1" applyAlignment="1">
      <alignment horizontal="center"/>
    </xf>
    <xf numFmtId="0" fontId="6" fillId="0" borderId="0" xfId="0" applyFont="1" applyAlignment="1">
      <alignment horizontal="right"/>
    </xf>
    <xf numFmtId="0" fontId="5" fillId="0" borderId="0" xfId="0" applyFont="1" applyAlignment="1">
      <alignment horizont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47" applyFont="1" applyFill="1" applyBorder="1" applyAlignment="1">
      <alignment horizontal="right" vertical="center"/>
      <protection/>
    </xf>
    <xf numFmtId="0" fontId="5" fillId="0" borderId="0" xfId="47" applyFont="1" applyFill="1" applyBorder="1" applyAlignment="1">
      <alignment horizontal="center" vertical="center" wrapText="1"/>
      <protection/>
    </xf>
    <xf numFmtId="49" fontId="5" fillId="0" borderId="1" xfId="47" applyNumberFormat="1" applyFont="1" applyFill="1" applyBorder="1" applyAlignment="1">
      <alignment horizontal="center" vertical="center" wrapText="1"/>
      <protection/>
    </xf>
    <xf numFmtId="0" fontId="5" fillId="0" borderId="1" xfId="47" applyFont="1" applyFill="1" applyBorder="1" applyAlignment="1">
      <alignment horizontal="center" vertical="center" wrapText="1"/>
      <protection/>
    </xf>
    <xf numFmtId="0" fontId="8" fillId="0" borderId="4" xfId="31" applyNumberFormat="1" applyFont="1" applyFill="1" applyBorder="1" applyAlignment="1">
      <alignment horizontal="center" vertical="center" wrapText="1"/>
      <protection/>
    </xf>
    <xf numFmtId="0" fontId="8" fillId="0" borderId="12" xfId="31" applyNumberFormat="1" applyFont="1" applyFill="1" applyBorder="1" applyAlignment="1">
      <alignment horizontal="center" vertical="center" wrapText="1"/>
      <protection/>
    </xf>
    <xf numFmtId="0" fontId="8" fillId="0" borderId="13" xfId="31" applyNumberFormat="1" applyFont="1" applyFill="1" applyBorder="1" applyAlignment="1">
      <alignment horizontal="center" vertical="center" wrapText="1"/>
      <protection/>
    </xf>
    <xf numFmtId="0" fontId="10" fillId="0" borderId="0" xfId="31" applyNumberFormat="1" applyFont="1" applyFill="1" applyAlignment="1">
      <alignment horizontal="right" vertical="center" wrapText="1"/>
      <protection/>
    </xf>
    <xf numFmtId="0" fontId="9" fillId="0" borderId="17" xfId="31" applyNumberFormat="1" applyFont="1" applyFill="1" applyBorder="1" applyAlignment="1">
      <alignment horizontal="center" vertical="center" wrapText="1"/>
      <protection/>
    </xf>
    <xf numFmtId="0" fontId="8" fillId="0" borderId="18" xfId="31" applyNumberFormat="1" applyFont="1" applyFill="1" applyBorder="1" applyAlignment="1">
      <alignment horizontal="center" vertical="center" wrapText="1"/>
      <protection/>
    </xf>
    <xf numFmtId="0" fontId="8" fillId="0" borderId="19" xfId="31" applyNumberFormat="1" applyFont="1" applyFill="1" applyBorder="1" applyAlignment="1">
      <alignment horizontal="center" vertical="center" wrapText="1"/>
      <protection/>
    </xf>
    <xf numFmtId="0" fontId="8" fillId="0" borderId="9" xfId="31" applyNumberFormat="1" applyFont="1" applyFill="1" applyBorder="1" applyAlignment="1">
      <alignment horizontal="center" vertical="center" wrapText="1"/>
      <protection/>
    </xf>
    <xf numFmtId="0" fontId="6" fillId="0" borderId="0" xfId="31" applyNumberFormat="1" applyFont="1" applyFill="1" applyAlignment="1">
      <alignment horizontal="right" vertical="top" wrapText="1"/>
      <protection/>
    </xf>
    <xf numFmtId="0" fontId="5" fillId="0" borderId="0" xfId="31" applyNumberFormat="1" applyFont="1" applyFill="1" applyAlignment="1">
      <alignment horizontal="center" vertical="center" wrapText="1"/>
      <protection/>
    </xf>
    <xf numFmtId="0" fontId="4" fillId="0" borderId="3" xfId="31" applyNumberFormat="1" applyFont="1" applyFill="1" applyBorder="1" applyAlignment="1">
      <alignment horizontal="center" vertical="center" wrapText="1"/>
      <protection/>
    </xf>
    <xf numFmtId="0" fontId="4" fillId="0" borderId="3" xfId="31" applyNumberFormat="1" applyFont="1" applyFill="1" applyBorder="1" applyAlignment="1">
      <alignment horizontal="left" vertical="center" wrapText="1"/>
      <protection/>
    </xf>
    <xf numFmtId="0" fontId="6" fillId="0" borderId="0" xfId="31" applyNumberFormat="1" applyFont="1" applyFill="1" applyAlignment="1">
      <alignment horizontal="right" vertical="center" wrapText="1"/>
      <protection/>
    </xf>
    <xf numFmtId="0" fontId="6" fillId="0" borderId="0" xfId="32" applyNumberFormat="1" applyFont="1" applyFill="1" applyAlignment="1">
      <alignment horizontal="right" vertical="center" wrapText="1"/>
      <protection/>
    </xf>
    <xf numFmtId="0" fontId="5" fillId="0" borderId="0" xfId="32" applyNumberFormat="1" applyFont="1" applyFill="1" applyAlignment="1">
      <alignment horizontal="center" vertical="center" wrapText="1"/>
      <protection/>
    </xf>
    <xf numFmtId="0" fontId="4" fillId="0" borderId="3" xfId="32" applyNumberFormat="1" applyFont="1" applyFill="1" applyBorder="1" applyAlignment="1">
      <alignment horizontal="center" vertical="center" wrapText="1"/>
      <protection/>
    </xf>
    <xf numFmtId="164" fontId="4" fillId="0" borderId="1" xfId="0" applyNumberFormat="1" applyFont="1" applyBorder="1" applyAlignment="1">
      <alignment horizontal="center" vertical="center" wrapText="1"/>
    </xf>
    <xf numFmtId="0" fontId="6" fillId="0" borderId="0" xfId="0" applyFont="1" applyFill="1" applyAlignment="1">
      <alignment horizontal="right"/>
    </xf>
    <xf numFmtId="0" fontId="4"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cellXfs>
  <cellStyles count="34">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_Прилож. № (общее образ) " xfId="41"/>
    <cellStyle name="Обычный 2 8 2" xfId="42"/>
    <cellStyle name="Обычный 12" xfId="43"/>
    <cellStyle name="Обычный 2 8 3" xfId="44"/>
    <cellStyle name="Обычный 13" xfId="45"/>
    <cellStyle name="Обычный 4 2 3" xfId="46"/>
    <cellStyle name="Обычный 2 8 4" xfId="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workbookViewId="0" topLeftCell="A1">
      <selection activeCell="A4" sqref="A4"/>
    </sheetView>
  </sheetViews>
  <sheetFormatPr defaultColWidth="9.125" defaultRowHeight="12.75"/>
  <cols>
    <col min="1" max="1" width="30.625" style="2" customWidth="1"/>
    <col min="2" max="2" width="51.00390625" style="2" customWidth="1"/>
    <col min="3" max="3" width="11.75390625" style="13" customWidth="1"/>
    <col min="4" max="5" width="11.75390625" style="2" customWidth="1"/>
    <col min="6" max="16384" width="9.125" style="2" customWidth="1"/>
  </cols>
  <sheetData>
    <row r="1" spans="1:5" ht="12.75">
      <c r="A1" s="187" t="s">
        <v>27</v>
      </c>
      <c r="B1" s="187"/>
      <c r="C1" s="187"/>
      <c r="D1" s="187"/>
      <c r="E1" s="187"/>
    </row>
    <row r="2" spans="1:5" ht="12.75">
      <c r="A2" s="187" t="s">
        <v>848</v>
      </c>
      <c r="B2" s="187"/>
      <c r="C2" s="187"/>
      <c r="D2" s="187"/>
      <c r="E2" s="187"/>
    </row>
    <row r="3" spans="1:5" ht="12.75">
      <c r="A3" s="187" t="s">
        <v>849</v>
      </c>
      <c r="B3" s="187"/>
      <c r="C3" s="187"/>
      <c r="D3" s="187"/>
      <c r="E3" s="187"/>
    </row>
    <row r="5" spans="1:5" ht="16.9" customHeight="1">
      <c r="A5" s="188" t="s">
        <v>28</v>
      </c>
      <c r="B5" s="188"/>
      <c r="C5" s="188"/>
      <c r="D5" s="188"/>
      <c r="E5" s="188"/>
    </row>
    <row r="6" spans="1:5" ht="16.9" customHeight="1">
      <c r="A6" s="188" t="s">
        <v>319</v>
      </c>
      <c r="B6" s="188"/>
      <c r="C6" s="188"/>
      <c r="D6" s="188"/>
      <c r="E6" s="188"/>
    </row>
    <row r="8" spans="1:5" ht="22.5" customHeight="1">
      <c r="A8" s="192" t="s">
        <v>316</v>
      </c>
      <c r="B8" s="195" t="s">
        <v>24</v>
      </c>
      <c r="C8" s="189" t="s">
        <v>311</v>
      </c>
      <c r="D8" s="190"/>
      <c r="E8" s="191"/>
    </row>
    <row r="9" spans="1:5" ht="17.25" customHeight="1">
      <c r="A9" s="193"/>
      <c r="B9" s="196"/>
      <c r="C9" s="198" t="s">
        <v>320</v>
      </c>
      <c r="D9" s="198" t="s">
        <v>330</v>
      </c>
      <c r="E9" s="198"/>
    </row>
    <row r="10" spans="1:5" ht="17.25" customHeight="1">
      <c r="A10" s="194"/>
      <c r="B10" s="197"/>
      <c r="C10" s="198"/>
      <c r="D10" s="23" t="s">
        <v>321</v>
      </c>
      <c r="E10" s="23" t="s">
        <v>322</v>
      </c>
    </row>
    <row r="11" spans="1:5" ht="12.75">
      <c r="A11" s="17" t="s">
        <v>6</v>
      </c>
      <c r="B11" s="18">
        <v>2</v>
      </c>
      <c r="C11" s="18">
        <v>3</v>
      </c>
      <c r="D11" s="16">
        <v>4</v>
      </c>
      <c r="E11" s="16">
        <v>5</v>
      </c>
    </row>
    <row r="12" spans="1:5" ht="38.25" customHeight="1">
      <c r="A12" s="7" t="s">
        <v>323</v>
      </c>
      <c r="B12" s="8" t="s">
        <v>324</v>
      </c>
      <c r="C12" s="19">
        <f>C13</f>
        <v>-10000</v>
      </c>
      <c r="D12" s="19">
        <f aca="true" t="shared" si="0" ref="D12:E13">D13</f>
        <v>-10000</v>
      </c>
      <c r="E12" s="19">
        <f t="shared" si="0"/>
        <v>0</v>
      </c>
    </row>
    <row r="13" spans="1:5" ht="66">
      <c r="A13" s="9" t="s">
        <v>325</v>
      </c>
      <c r="B13" s="10" t="s">
        <v>326</v>
      </c>
      <c r="C13" s="20">
        <f>C14</f>
        <v>-10000</v>
      </c>
      <c r="D13" s="20">
        <f t="shared" si="0"/>
        <v>-10000</v>
      </c>
      <c r="E13" s="20">
        <f t="shared" si="0"/>
        <v>0</v>
      </c>
    </row>
    <row r="14" spans="1:5" ht="66">
      <c r="A14" s="9" t="s">
        <v>327</v>
      </c>
      <c r="B14" s="10" t="s">
        <v>328</v>
      </c>
      <c r="C14" s="22">
        <v>-10000</v>
      </c>
      <c r="D14" s="20">
        <v>-10000</v>
      </c>
      <c r="E14" s="20">
        <v>0</v>
      </c>
    </row>
    <row r="15" spans="1:5" ht="33">
      <c r="A15" s="7" t="s">
        <v>29</v>
      </c>
      <c r="B15" s="8" t="s">
        <v>113</v>
      </c>
      <c r="C15" s="19">
        <f>C16+C19</f>
        <v>15051.70000000007</v>
      </c>
      <c r="D15" s="19">
        <f aca="true" t="shared" si="1" ref="D15:E15">D16+D19</f>
        <v>0</v>
      </c>
      <c r="E15" s="19">
        <f t="shared" si="1"/>
        <v>0</v>
      </c>
    </row>
    <row r="16" spans="1:5" ht="12.75">
      <c r="A16" s="9" t="s">
        <v>30</v>
      </c>
      <c r="B16" s="10" t="s">
        <v>31</v>
      </c>
      <c r="C16" s="20">
        <f aca="true" t="shared" si="2" ref="C16:E17">C17</f>
        <v>-754964.7</v>
      </c>
      <c r="D16" s="57">
        <f t="shared" si="2"/>
        <v>-634418.9</v>
      </c>
      <c r="E16" s="57">
        <f t="shared" si="2"/>
        <v>-598970.5</v>
      </c>
    </row>
    <row r="17" spans="1:5" ht="33">
      <c r="A17" s="9" t="s">
        <v>32</v>
      </c>
      <c r="B17" s="10" t="s">
        <v>33</v>
      </c>
      <c r="C17" s="20">
        <f t="shared" si="2"/>
        <v>-754964.7</v>
      </c>
      <c r="D17" s="57">
        <f t="shared" si="2"/>
        <v>-634418.9</v>
      </c>
      <c r="E17" s="57">
        <f t="shared" si="2"/>
        <v>-598970.5</v>
      </c>
    </row>
    <row r="18" spans="1:5" ht="33">
      <c r="A18" s="9" t="s">
        <v>34</v>
      </c>
      <c r="B18" s="10" t="s">
        <v>35</v>
      </c>
      <c r="C18" s="20">
        <v>-754964.7</v>
      </c>
      <c r="D18" s="67">
        <v>-634418.9</v>
      </c>
      <c r="E18" s="67">
        <v>-598970.5</v>
      </c>
    </row>
    <row r="19" spans="1:5" ht="12.75">
      <c r="A19" s="9" t="s">
        <v>36</v>
      </c>
      <c r="B19" s="10" t="s">
        <v>37</v>
      </c>
      <c r="C19" s="20">
        <f aca="true" t="shared" si="3" ref="C19:E20">C20</f>
        <v>770016.4</v>
      </c>
      <c r="D19" s="57">
        <f t="shared" si="3"/>
        <v>634418.9</v>
      </c>
      <c r="E19" s="57">
        <f t="shared" si="3"/>
        <v>598970.5</v>
      </c>
    </row>
    <row r="20" spans="1:5" ht="33">
      <c r="A20" s="9" t="s">
        <v>38</v>
      </c>
      <c r="B20" s="10" t="s">
        <v>39</v>
      </c>
      <c r="C20" s="20">
        <f t="shared" si="3"/>
        <v>770016.4</v>
      </c>
      <c r="D20" s="57">
        <f t="shared" si="3"/>
        <v>634418.9</v>
      </c>
      <c r="E20" s="57">
        <f t="shared" si="3"/>
        <v>598970.5</v>
      </c>
    </row>
    <row r="21" spans="1:5" ht="33">
      <c r="A21" s="9" t="s">
        <v>40</v>
      </c>
      <c r="B21" s="10" t="s">
        <v>41</v>
      </c>
      <c r="C21" s="20">
        <f>760016.4+10000</f>
        <v>770016.4</v>
      </c>
      <c r="D21" s="67">
        <f>10000+624418.9</f>
        <v>634418.9</v>
      </c>
      <c r="E21" s="67">
        <v>598970.5</v>
      </c>
    </row>
    <row r="22" spans="1:5" ht="12.75">
      <c r="A22" s="186" t="s">
        <v>42</v>
      </c>
      <c r="B22" s="186"/>
      <c r="C22" s="19">
        <f>C15+C12</f>
        <v>5051.70000000007</v>
      </c>
      <c r="D22" s="19">
        <f aca="true" t="shared" si="4" ref="D22:E22">D15+D12</f>
        <v>-10000</v>
      </c>
      <c r="E22" s="19">
        <f t="shared" si="4"/>
        <v>0</v>
      </c>
    </row>
    <row r="24" spans="1:2" ht="12.75">
      <c r="A24" s="11"/>
      <c r="B24" s="12"/>
    </row>
    <row r="25" ht="12.75">
      <c r="B25" s="1"/>
    </row>
  </sheetData>
  <mergeCells count="11">
    <mergeCell ref="A22:B22"/>
    <mergeCell ref="A1:E1"/>
    <mergeCell ref="A2:E2"/>
    <mergeCell ref="A3:E3"/>
    <mergeCell ref="A5:E5"/>
    <mergeCell ref="A6:E6"/>
    <mergeCell ref="C8:E8"/>
    <mergeCell ref="A8:A10"/>
    <mergeCell ref="B8:B10"/>
    <mergeCell ref="C9:C10"/>
    <mergeCell ref="D9:E9"/>
  </mergeCells>
  <printOptions/>
  <pageMargins left="0.5905511811023623" right="0.1968503937007874" top="0.1968503937007874" bottom="0.1968503937007874" header="0.5118110236220472" footer="0.5118110236220472"/>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K126"/>
  <sheetViews>
    <sheetView zoomScale="75" zoomScaleNormal="75" workbookViewId="0" topLeftCell="A94">
      <selection activeCell="H16" sqref="H16"/>
    </sheetView>
  </sheetViews>
  <sheetFormatPr defaultColWidth="9.125" defaultRowHeight="12.75"/>
  <cols>
    <col min="1" max="1" width="31.75390625" style="146" bestFit="1" customWidth="1"/>
    <col min="2" max="2" width="76.625" style="139" customWidth="1"/>
    <col min="3" max="3" width="14.25390625" style="146" customWidth="1"/>
    <col min="4" max="4" width="14.625" style="146" customWidth="1"/>
    <col min="5" max="5" width="15.00390625" style="146" customWidth="1"/>
    <col min="6" max="6" width="16.00390625" style="142" customWidth="1"/>
    <col min="7" max="10" width="10.375" style="142" bestFit="1" customWidth="1"/>
    <col min="11" max="11" width="9.125" style="142" customWidth="1"/>
    <col min="12" max="14" width="9.25390625" style="142" bestFit="1" customWidth="1"/>
    <col min="15" max="16384" width="9.125" style="142" customWidth="1"/>
  </cols>
  <sheetData>
    <row r="1" spans="1:5" ht="16.5">
      <c r="A1" s="138"/>
      <c r="C1" s="140"/>
      <c r="D1" s="141"/>
      <c r="E1" s="178" t="s">
        <v>845</v>
      </c>
    </row>
    <row r="2" spans="1:5" ht="16.5">
      <c r="A2" s="138"/>
      <c r="C2" s="199" t="s">
        <v>850</v>
      </c>
      <c r="D2" s="199"/>
      <c r="E2" s="199"/>
    </row>
    <row r="3" spans="1:9" ht="16.5">
      <c r="A3" s="138"/>
      <c r="C3" s="140"/>
      <c r="D3" s="199" t="s">
        <v>851</v>
      </c>
      <c r="E3" s="199"/>
      <c r="H3" s="143"/>
      <c r="I3" s="143"/>
    </row>
    <row r="4" spans="1:3" ht="16.5">
      <c r="A4" s="138"/>
      <c r="B4" s="144"/>
      <c r="C4" s="145"/>
    </row>
    <row r="5" spans="1:9" ht="66" customHeight="1">
      <c r="A5" s="200" t="s">
        <v>544</v>
      </c>
      <c r="B5" s="200"/>
      <c r="C5" s="200"/>
      <c r="D5" s="200"/>
      <c r="E5" s="200"/>
      <c r="F5" s="143"/>
      <c r="G5" s="143"/>
      <c r="H5" s="143"/>
      <c r="I5" s="143"/>
    </row>
    <row r="6" spans="1:3" ht="16.5">
      <c r="A6" s="147"/>
      <c r="B6" s="147"/>
      <c r="C6" s="147"/>
    </row>
    <row r="7" spans="1:5" ht="16.5">
      <c r="A7" s="201" t="s">
        <v>545</v>
      </c>
      <c r="B7" s="202" t="s">
        <v>546</v>
      </c>
      <c r="C7" s="202" t="s">
        <v>547</v>
      </c>
      <c r="D7" s="202"/>
      <c r="E7" s="202"/>
    </row>
    <row r="8" spans="1:5" ht="16.5">
      <c r="A8" s="201"/>
      <c r="B8" s="202"/>
      <c r="C8" s="148" t="s">
        <v>320</v>
      </c>
      <c r="D8" s="148" t="s">
        <v>321</v>
      </c>
      <c r="E8" s="148" t="s">
        <v>322</v>
      </c>
    </row>
    <row r="9" spans="1:10" ht="16.5">
      <c r="A9" s="149" t="s">
        <v>548</v>
      </c>
      <c r="B9" s="150" t="s">
        <v>549</v>
      </c>
      <c r="C9" s="151">
        <f>C10+C20+C25+C33+C38+C52+C61+C70+C57+C15</f>
        <v>380922.7</v>
      </c>
      <c r="D9" s="151">
        <f>D10+D20+D25+D33+D38+D52+D61+D70+D57+D15</f>
        <v>353592.89999999997</v>
      </c>
      <c r="E9" s="151">
        <f>E10+E20+E25+E33+E38+E52+E61+E70+E57+E15</f>
        <v>319215.4</v>
      </c>
      <c r="F9" s="143"/>
      <c r="G9" s="143"/>
      <c r="H9" s="143"/>
      <c r="I9" s="152"/>
      <c r="J9" s="152"/>
    </row>
    <row r="10" spans="1:10" ht="16.5">
      <c r="A10" s="149" t="s">
        <v>550</v>
      </c>
      <c r="B10" s="150" t="s">
        <v>551</v>
      </c>
      <c r="C10" s="151">
        <f>C11</f>
        <v>198734.10000000003</v>
      </c>
      <c r="D10" s="151">
        <f>D11</f>
        <v>188765.5</v>
      </c>
      <c r="E10" s="151">
        <f>E11</f>
        <v>178384.40000000002</v>
      </c>
      <c r="F10" s="143"/>
      <c r="G10" s="143"/>
      <c r="H10" s="143"/>
      <c r="I10" s="152"/>
      <c r="J10" s="152"/>
    </row>
    <row r="11" spans="1:10" ht="16.5">
      <c r="A11" s="149" t="s">
        <v>552</v>
      </c>
      <c r="B11" s="150" t="s">
        <v>553</v>
      </c>
      <c r="C11" s="151">
        <f>C12+C13+C14</f>
        <v>198734.10000000003</v>
      </c>
      <c r="D11" s="151">
        <f>D12+D13+D14</f>
        <v>188765.5</v>
      </c>
      <c r="E11" s="151">
        <f>E12+E13+E14</f>
        <v>178384.40000000002</v>
      </c>
      <c r="F11" s="143"/>
      <c r="G11" s="143"/>
      <c r="H11" s="143"/>
      <c r="I11" s="153"/>
      <c r="J11" s="153"/>
    </row>
    <row r="12" spans="1:10" ht="66">
      <c r="A12" s="154" t="s">
        <v>554</v>
      </c>
      <c r="B12" s="155" t="s">
        <v>555</v>
      </c>
      <c r="C12" s="156">
        <v>197289.7</v>
      </c>
      <c r="D12" s="156">
        <v>187422.4</v>
      </c>
      <c r="E12" s="156">
        <v>177117.6</v>
      </c>
      <c r="F12" s="143"/>
      <c r="G12" s="143"/>
      <c r="H12" s="143"/>
      <c r="I12" s="157"/>
      <c r="J12" s="157"/>
    </row>
    <row r="13" spans="1:10" ht="118.5" customHeight="1">
      <c r="A13" s="154" t="s">
        <v>556</v>
      </c>
      <c r="B13" s="155" t="s">
        <v>557</v>
      </c>
      <c r="C13" s="156">
        <v>742.7</v>
      </c>
      <c r="D13" s="156">
        <v>700.9</v>
      </c>
      <c r="E13" s="156">
        <v>670.6</v>
      </c>
      <c r="F13" s="143"/>
      <c r="G13" s="143"/>
      <c r="H13" s="143"/>
      <c r="I13" s="157"/>
      <c r="J13" s="157"/>
    </row>
    <row r="14" spans="1:10" ht="49.5">
      <c r="A14" s="154" t="s">
        <v>558</v>
      </c>
      <c r="B14" s="155" t="s">
        <v>559</v>
      </c>
      <c r="C14" s="156">
        <v>701.7</v>
      </c>
      <c r="D14" s="156">
        <v>642.2</v>
      </c>
      <c r="E14" s="156">
        <v>596.2</v>
      </c>
      <c r="F14" s="143"/>
      <c r="G14" s="143"/>
      <c r="H14" s="143"/>
      <c r="I14" s="157"/>
      <c r="J14" s="157"/>
    </row>
    <row r="15" spans="1:8" ht="33">
      <c r="A15" s="149" t="s">
        <v>560</v>
      </c>
      <c r="B15" s="150" t="s">
        <v>561</v>
      </c>
      <c r="C15" s="151">
        <f>C16</f>
        <v>1738.6</v>
      </c>
      <c r="D15" s="151">
        <f>D16</f>
        <v>2315</v>
      </c>
      <c r="E15" s="151">
        <f>E16</f>
        <v>2490.8</v>
      </c>
      <c r="F15" s="143"/>
      <c r="G15" s="143"/>
      <c r="H15" s="143"/>
    </row>
    <row r="16" spans="1:8" ht="33">
      <c r="A16" s="149" t="s">
        <v>562</v>
      </c>
      <c r="B16" s="150" t="s">
        <v>563</v>
      </c>
      <c r="C16" s="151">
        <f>C17+C18+C19</f>
        <v>1738.6</v>
      </c>
      <c r="D16" s="151">
        <f>D17+D18+D19</f>
        <v>2315</v>
      </c>
      <c r="E16" s="151">
        <f>E17+E18+E19</f>
        <v>2490.8</v>
      </c>
      <c r="F16" s="143"/>
      <c r="G16" s="143"/>
      <c r="H16" s="143"/>
    </row>
    <row r="17" spans="1:8" ht="66">
      <c r="A17" s="154" t="s">
        <v>564</v>
      </c>
      <c r="B17" s="155" t="s">
        <v>565</v>
      </c>
      <c r="C17" s="156">
        <v>523.4</v>
      </c>
      <c r="D17" s="156">
        <v>834.4</v>
      </c>
      <c r="E17" s="156">
        <v>910.2</v>
      </c>
      <c r="F17" s="143"/>
      <c r="G17" s="143"/>
      <c r="H17" s="143"/>
    </row>
    <row r="18" spans="1:8" ht="82.5">
      <c r="A18" s="154" t="s">
        <v>566</v>
      </c>
      <c r="B18" s="155" t="s">
        <v>567</v>
      </c>
      <c r="C18" s="156">
        <v>8.3</v>
      </c>
      <c r="D18" s="156">
        <v>8.1</v>
      </c>
      <c r="E18" s="156">
        <v>8.5</v>
      </c>
      <c r="F18" s="143"/>
      <c r="G18" s="143"/>
      <c r="H18" s="143"/>
    </row>
    <row r="19" spans="1:8" ht="66">
      <c r="A19" s="154" t="s">
        <v>568</v>
      </c>
      <c r="B19" s="155" t="s">
        <v>569</v>
      </c>
      <c r="C19" s="156">
        <v>1206.9</v>
      </c>
      <c r="D19" s="156">
        <v>1472.5</v>
      </c>
      <c r="E19" s="156">
        <v>1572.1</v>
      </c>
      <c r="F19" s="143"/>
      <c r="G19" s="143"/>
      <c r="H19" s="143"/>
    </row>
    <row r="20" spans="1:8" ht="16.5">
      <c r="A20" s="149" t="s">
        <v>570</v>
      </c>
      <c r="B20" s="150" t="s">
        <v>571</v>
      </c>
      <c r="C20" s="151">
        <f>C21+C23</f>
        <v>37689</v>
      </c>
      <c r="D20" s="151">
        <f aca="true" t="shared" si="0" ref="D20:E20">D21+D23</f>
        <v>39760</v>
      </c>
      <c r="E20" s="151">
        <f t="shared" si="0"/>
        <v>41669</v>
      </c>
      <c r="F20" s="143"/>
      <c r="G20" s="143"/>
      <c r="H20" s="143"/>
    </row>
    <row r="21" spans="1:8" ht="33">
      <c r="A21" s="149" t="s">
        <v>572</v>
      </c>
      <c r="B21" s="150" t="s">
        <v>573</v>
      </c>
      <c r="C21" s="151">
        <f>C22</f>
        <v>33340</v>
      </c>
      <c r="D21" s="151">
        <f>D22</f>
        <v>35173</v>
      </c>
      <c r="E21" s="151">
        <f>E22</f>
        <v>36862</v>
      </c>
      <c r="F21" s="143"/>
      <c r="G21" s="143"/>
      <c r="H21" s="143"/>
    </row>
    <row r="22" spans="1:8" ht="16.5">
      <c r="A22" s="154" t="s">
        <v>574</v>
      </c>
      <c r="B22" s="155" t="s">
        <v>573</v>
      </c>
      <c r="C22" s="156">
        <v>33340</v>
      </c>
      <c r="D22" s="156">
        <v>35173</v>
      </c>
      <c r="E22" s="156">
        <v>36862</v>
      </c>
      <c r="F22" s="143"/>
      <c r="G22" s="143"/>
      <c r="H22" s="143"/>
    </row>
    <row r="23" spans="1:8" ht="33">
      <c r="A23" s="158" t="s">
        <v>575</v>
      </c>
      <c r="B23" s="150" t="s">
        <v>576</v>
      </c>
      <c r="C23" s="151">
        <f>C24</f>
        <v>4349</v>
      </c>
      <c r="D23" s="151">
        <f>D24</f>
        <v>4587</v>
      </c>
      <c r="E23" s="151">
        <f>E24</f>
        <v>4807</v>
      </c>
      <c r="F23" s="143"/>
      <c r="G23" s="143"/>
      <c r="H23" s="143"/>
    </row>
    <row r="24" spans="1:8" ht="33">
      <c r="A24" s="159" t="s">
        <v>577</v>
      </c>
      <c r="B24" s="155" t="s">
        <v>578</v>
      </c>
      <c r="C24" s="156">
        <v>4349</v>
      </c>
      <c r="D24" s="156">
        <v>4587</v>
      </c>
      <c r="E24" s="156">
        <v>4807</v>
      </c>
      <c r="F24" s="143"/>
      <c r="G24" s="143"/>
      <c r="H24" s="143"/>
    </row>
    <row r="25" spans="1:8" ht="16.5">
      <c r="A25" s="149" t="s">
        <v>579</v>
      </c>
      <c r="B25" s="150" t="s">
        <v>580</v>
      </c>
      <c r="C25" s="151">
        <f>C26+C28</f>
        <v>46456</v>
      </c>
      <c r="D25" s="151">
        <f>D26+D28</f>
        <v>46456</v>
      </c>
      <c r="E25" s="151">
        <f>E26+E28</f>
        <v>46456</v>
      </c>
      <c r="F25" s="143"/>
      <c r="G25" s="143"/>
      <c r="H25" s="143"/>
    </row>
    <row r="26" spans="1:8" ht="16.5">
      <c r="A26" s="149" t="s">
        <v>581</v>
      </c>
      <c r="B26" s="150" t="s">
        <v>582</v>
      </c>
      <c r="C26" s="151">
        <f>C27</f>
        <v>9668</v>
      </c>
      <c r="D26" s="151">
        <f>D27</f>
        <v>9668</v>
      </c>
      <c r="E26" s="151">
        <f>E27</f>
        <v>9668</v>
      </c>
      <c r="F26" s="143"/>
      <c r="G26" s="143"/>
      <c r="H26" s="143"/>
    </row>
    <row r="27" spans="1:8" ht="49.5">
      <c r="A27" s="154" t="s">
        <v>583</v>
      </c>
      <c r="B27" s="155" t="s">
        <v>584</v>
      </c>
      <c r="C27" s="160">
        <v>9668</v>
      </c>
      <c r="D27" s="160">
        <v>9668</v>
      </c>
      <c r="E27" s="160">
        <v>9668</v>
      </c>
      <c r="F27" s="143"/>
      <c r="G27" s="143"/>
      <c r="H27" s="143"/>
    </row>
    <row r="28" spans="1:8" ht="16.5">
      <c r="A28" s="149" t="s">
        <v>585</v>
      </c>
      <c r="B28" s="150" t="s">
        <v>586</v>
      </c>
      <c r="C28" s="151">
        <f>C29+C31</f>
        <v>36788</v>
      </c>
      <c r="D28" s="151">
        <f>D29+D31</f>
        <v>36788</v>
      </c>
      <c r="E28" s="151">
        <f>E29+E31</f>
        <v>36788</v>
      </c>
      <c r="F28" s="143"/>
      <c r="G28" s="143"/>
      <c r="H28" s="143"/>
    </row>
    <row r="29" spans="1:8" ht="16.5">
      <c r="A29" s="154" t="s">
        <v>587</v>
      </c>
      <c r="B29" s="155" t="s">
        <v>588</v>
      </c>
      <c r="C29" s="156">
        <f>C30</f>
        <v>31634</v>
      </c>
      <c r="D29" s="156">
        <f>D30</f>
        <v>31634</v>
      </c>
      <c r="E29" s="156">
        <f>E30</f>
        <v>31634</v>
      </c>
      <c r="F29" s="143"/>
      <c r="G29" s="143"/>
      <c r="H29" s="143"/>
    </row>
    <row r="30" spans="1:8" ht="33">
      <c r="A30" s="154" t="s">
        <v>589</v>
      </c>
      <c r="B30" s="155" t="s">
        <v>590</v>
      </c>
      <c r="C30" s="160">
        <v>31634</v>
      </c>
      <c r="D30" s="160">
        <v>31634</v>
      </c>
      <c r="E30" s="160">
        <v>31634</v>
      </c>
      <c r="F30" s="143"/>
      <c r="G30" s="143"/>
      <c r="H30" s="143"/>
    </row>
    <row r="31" spans="1:8" ht="16.5">
      <c r="A31" s="154" t="s">
        <v>591</v>
      </c>
      <c r="B31" s="155" t="s">
        <v>592</v>
      </c>
      <c r="C31" s="156">
        <f>C32</f>
        <v>5154</v>
      </c>
      <c r="D31" s="156">
        <f>D32</f>
        <v>5154</v>
      </c>
      <c r="E31" s="156">
        <f>E32</f>
        <v>5154</v>
      </c>
      <c r="F31" s="143"/>
      <c r="G31" s="143"/>
      <c r="H31" s="143"/>
    </row>
    <row r="32" spans="1:8" ht="33">
      <c r="A32" s="154" t="s">
        <v>593</v>
      </c>
      <c r="B32" s="155" t="s">
        <v>594</v>
      </c>
      <c r="C32" s="160">
        <v>5154</v>
      </c>
      <c r="D32" s="160">
        <v>5154</v>
      </c>
      <c r="E32" s="160">
        <v>5154</v>
      </c>
      <c r="F32" s="143"/>
      <c r="G32" s="143"/>
      <c r="H32" s="143"/>
    </row>
    <row r="33" spans="1:8" ht="16.5">
      <c r="A33" s="149" t="s">
        <v>595</v>
      </c>
      <c r="B33" s="150" t="s">
        <v>596</v>
      </c>
      <c r="C33" s="151">
        <f>C34+C36</f>
        <v>4338</v>
      </c>
      <c r="D33" s="151">
        <f>D34+D36</f>
        <v>4338</v>
      </c>
      <c r="E33" s="151">
        <f>E34+E36</f>
        <v>4343</v>
      </c>
      <c r="F33" s="143"/>
      <c r="G33" s="143"/>
      <c r="H33" s="143"/>
    </row>
    <row r="34" spans="1:8" ht="33">
      <c r="A34" s="149" t="s">
        <v>597</v>
      </c>
      <c r="B34" s="150" t="s">
        <v>598</v>
      </c>
      <c r="C34" s="151">
        <f>C35</f>
        <v>4308</v>
      </c>
      <c r="D34" s="151">
        <f>D35</f>
        <v>4308</v>
      </c>
      <c r="E34" s="151">
        <f>E35</f>
        <v>4308</v>
      </c>
      <c r="F34" s="143"/>
      <c r="G34" s="143"/>
      <c r="H34" s="143"/>
    </row>
    <row r="35" spans="1:8" ht="49.5">
      <c r="A35" s="154" t="s">
        <v>599</v>
      </c>
      <c r="B35" s="155" t="s">
        <v>600</v>
      </c>
      <c r="C35" s="160">
        <v>4308</v>
      </c>
      <c r="D35" s="160">
        <v>4308</v>
      </c>
      <c r="E35" s="160">
        <v>4308</v>
      </c>
      <c r="F35" s="143"/>
      <c r="G35" s="143"/>
      <c r="H35" s="143"/>
    </row>
    <row r="36" spans="1:8" ht="33">
      <c r="A36" s="149" t="s">
        <v>601</v>
      </c>
      <c r="B36" s="150" t="s">
        <v>602</v>
      </c>
      <c r="C36" s="161">
        <f aca="true" t="shared" si="1" ref="C36:E36">C37</f>
        <v>30</v>
      </c>
      <c r="D36" s="161">
        <f t="shared" si="1"/>
        <v>30</v>
      </c>
      <c r="E36" s="161">
        <f t="shared" si="1"/>
        <v>35</v>
      </c>
      <c r="F36" s="143"/>
      <c r="G36" s="143"/>
      <c r="H36" s="143"/>
    </row>
    <row r="37" spans="1:8" ht="33">
      <c r="A37" s="154" t="s">
        <v>603</v>
      </c>
      <c r="B37" s="155" t="s">
        <v>604</v>
      </c>
      <c r="C37" s="160">
        <v>30</v>
      </c>
      <c r="D37" s="160">
        <v>30</v>
      </c>
      <c r="E37" s="160">
        <v>35</v>
      </c>
      <c r="F37" s="143"/>
      <c r="G37" s="143"/>
      <c r="H37" s="143"/>
    </row>
    <row r="38" spans="1:8" ht="49.5">
      <c r="A38" s="149" t="s">
        <v>605</v>
      </c>
      <c r="B38" s="150" t="s">
        <v>606</v>
      </c>
      <c r="C38" s="151">
        <f>C39+C46+C49</f>
        <v>35046.4</v>
      </c>
      <c r="D38" s="151">
        <f>D39+D46+D49</f>
        <v>34074.200000000004</v>
      </c>
      <c r="E38" s="151">
        <f>E39+E46+E49</f>
        <v>32924.7</v>
      </c>
      <c r="F38" s="143"/>
      <c r="G38" s="143"/>
      <c r="H38" s="143"/>
    </row>
    <row r="39" spans="1:8" ht="99">
      <c r="A39" s="149" t="s">
        <v>607</v>
      </c>
      <c r="B39" s="150" t="s">
        <v>608</v>
      </c>
      <c r="C39" s="151">
        <f>C40+C42+C44</f>
        <v>33659</v>
      </c>
      <c r="D39" s="151">
        <f>D40+D42+D44</f>
        <v>32686.8</v>
      </c>
      <c r="E39" s="151">
        <f>E40+E42+E44</f>
        <v>31537.3</v>
      </c>
      <c r="F39" s="143"/>
      <c r="G39" s="143"/>
      <c r="H39" s="143"/>
    </row>
    <row r="40" spans="1:8" ht="66">
      <c r="A40" s="154" t="s">
        <v>609</v>
      </c>
      <c r="B40" s="155" t="s">
        <v>610</v>
      </c>
      <c r="C40" s="156">
        <f>C41</f>
        <v>15767</v>
      </c>
      <c r="D40" s="156">
        <f>D41</f>
        <v>14794.8</v>
      </c>
      <c r="E40" s="156">
        <f>E41</f>
        <v>13645.3</v>
      </c>
      <c r="F40" s="143"/>
      <c r="G40" s="143"/>
      <c r="H40" s="143"/>
    </row>
    <row r="41" spans="1:8" ht="82.5">
      <c r="A41" s="154" t="s">
        <v>611</v>
      </c>
      <c r="B41" s="155" t="s">
        <v>612</v>
      </c>
      <c r="C41" s="156">
        <v>15767</v>
      </c>
      <c r="D41" s="156">
        <v>14794.8</v>
      </c>
      <c r="E41" s="156">
        <v>13645.3</v>
      </c>
      <c r="F41" s="143"/>
      <c r="G41" s="143"/>
      <c r="H41" s="143"/>
    </row>
    <row r="42" spans="1:8" ht="82.5">
      <c r="A42" s="154" t="s">
        <v>613</v>
      </c>
      <c r="B42" s="155" t="s">
        <v>614</v>
      </c>
      <c r="C42" s="160">
        <f>C43</f>
        <v>1780</v>
      </c>
      <c r="D42" s="160">
        <f>D43</f>
        <v>1780</v>
      </c>
      <c r="E42" s="160">
        <f>E43</f>
        <v>1780</v>
      </c>
      <c r="F42" s="143"/>
      <c r="G42" s="143"/>
      <c r="H42" s="143"/>
    </row>
    <row r="43" spans="1:8" ht="66">
      <c r="A43" s="154" t="s">
        <v>615</v>
      </c>
      <c r="B43" s="155" t="s">
        <v>616</v>
      </c>
      <c r="C43" s="156">
        <v>1780</v>
      </c>
      <c r="D43" s="156">
        <v>1780</v>
      </c>
      <c r="E43" s="156">
        <v>1780</v>
      </c>
      <c r="F43" s="143"/>
      <c r="G43" s="143"/>
      <c r="H43" s="143"/>
    </row>
    <row r="44" spans="1:8" ht="49.5">
      <c r="A44" s="154" t="s">
        <v>617</v>
      </c>
      <c r="B44" s="155" t="s">
        <v>618</v>
      </c>
      <c r="C44" s="156">
        <f>C45</f>
        <v>16112</v>
      </c>
      <c r="D44" s="156">
        <f>D45</f>
        <v>16112</v>
      </c>
      <c r="E44" s="156">
        <f>E45</f>
        <v>16112</v>
      </c>
      <c r="F44" s="143"/>
      <c r="G44" s="143"/>
      <c r="H44" s="143"/>
    </row>
    <row r="45" spans="1:8" ht="33">
      <c r="A45" s="154" t="s">
        <v>619</v>
      </c>
      <c r="B45" s="155" t="s">
        <v>620</v>
      </c>
      <c r="C45" s="156">
        <v>16112</v>
      </c>
      <c r="D45" s="156">
        <v>16112</v>
      </c>
      <c r="E45" s="156">
        <v>16112</v>
      </c>
      <c r="F45" s="143"/>
      <c r="G45" s="143"/>
      <c r="H45" s="143"/>
    </row>
    <row r="46" spans="1:8" ht="33">
      <c r="A46" s="149" t="s">
        <v>621</v>
      </c>
      <c r="B46" s="150" t="s">
        <v>622</v>
      </c>
      <c r="C46" s="151">
        <f aca="true" t="shared" si="2" ref="C46:C47">C47</f>
        <v>551.6</v>
      </c>
      <c r="D46" s="151">
        <f>D47</f>
        <v>551.6</v>
      </c>
      <c r="E46" s="151">
        <f>E47</f>
        <v>551.6</v>
      </c>
      <c r="F46" s="143"/>
      <c r="G46" s="143"/>
      <c r="H46" s="143"/>
    </row>
    <row r="47" spans="1:8" ht="49.5">
      <c r="A47" s="154" t="s">
        <v>623</v>
      </c>
      <c r="B47" s="155" t="s">
        <v>624</v>
      </c>
      <c r="C47" s="156">
        <f t="shared" si="2"/>
        <v>551.6</v>
      </c>
      <c r="D47" s="156">
        <f>D48</f>
        <v>551.6</v>
      </c>
      <c r="E47" s="156">
        <f>E48</f>
        <v>551.6</v>
      </c>
      <c r="F47" s="143"/>
      <c r="G47" s="143"/>
      <c r="H47" s="143"/>
    </row>
    <row r="48" spans="1:11" s="162" customFormat="1" ht="49.5">
      <c r="A48" s="154" t="s">
        <v>625</v>
      </c>
      <c r="B48" s="155" t="s">
        <v>626</v>
      </c>
      <c r="C48" s="156">
        <v>551.6</v>
      </c>
      <c r="D48" s="156">
        <v>551.6</v>
      </c>
      <c r="E48" s="156">
        <v>551.6</v>
      </c>
      <c r="F48" s="143"/>
      <c r="G48" s="143"/>
      <c r="H48" s="143"/>
      <c r="I48" s="142"/>
      <c r="J48" s="142"/>
      <c r="K48" s="142"/>
    </row>
    <row r="49" spans="1:11" s="162" customFormat="1" ht="82.5">
      <c r="A49" s="149" t="s">
        <v>627</v>
      </c>
      <c r="B49" s="150" t="s">
        <v>628</v>
      </c>
      <c r="C49" s="151">
        <f aca="true" t="shared" si="3" ref="C49:C50">C50</f>
        <v>835.8</v>
      </c>
      <c r="D49" s="151">
        <f>D50</f>
        <v>835.8</v>
      </c>
      <c r="E49" s="151">
        <f>E50</f>
        <v>835.8</v>
      </c>
      <c r="F49" s="143"/>
      <c r="G49" s="143"/>
      <c r="H49" s="143"/>
      <c r="I49" s="142"/>
      <c r="J49" s="142"/>
      <c r="K49" s="142"/>
    </row>
    <row r="50" spans="1:11" s="162" customFormat="1" ht="82.5">
      <c r="A50" s="154" t="s">
        <v>629</v>
      </c>
      <c r="B50" s="155" t="s">
        <v>630</v>
      </c>
      <c r="C50" s="156">
        <f t="shared" si="3"/>
        <v>835.8</v>
      </c>
      <c r="D50" s="156">
        <f>D51</f>
        <v>835.8</v>
      </c>
      <c r="E50" s="156">
        <f>E51</f>
        <v>835.8</v>
      </c>
      <c r="F50" s="143"/>
      <c r="G50" s="143"/>
      <c r="H50" s="143"/>
      <c r="I50" s="142"/>
      <c r="J50" s="142"/>
      <c r="K50" s="142"/>
    </row>
    <row r="51" spans="1:11" s="162" customFormat="1" ht="82.5">
      <c r="A51" s="154" t="s">
        <v>631</v>
      </c>
      <c r="B51" s="155" t="s">
        <v>632</v>
      </c>
      <c r="C51" s="156">
        <v>835.8</v>
      </c>
      <c r="D51" s="156">
        <v>835.8</v>
      </c>
      <c r="E51" s="156">
        <v>835.8</v>
      </c>
      <c r="F51" s="143"/>
      <c r="G51" s="143"/>
      <c r="H51" s="143"/>
      <c r="I51" s="142"/>
      <c r="J51" s="142"/>
      <c r="K51" s="142"/>
    </row>
    <row r="52" spans="1:11" s="162" customFormat="1" ht="33">
      <c r="A52" s="149" t="s">
        <v>633</v>
      </c>
      <c r="B52" s="150" t="s">
        <v>634</v>
      </c>
      <c r="C52" s="151">
        <f>C53</f>
        <v>2483</v>
      </c>
      <c r="D52" s="151">
        <f>D53</f>
        <v>2589.8</v>
      </c>
      <c r="E52" s="151">
        <f>E53</f>
        <v>2703.7999999999997</v>
      </c>
      <c r="F52" s="143"/>
      <c r="G52" s="143"/>
      <c r="H52" s="143"/>
      <c r="I52" s="142"/>
      <c r="J52" s="142"/>
      <c r="K52" s="142"/>
    </row>
    <row r="53" spans="1:11" s="162" customFormat="1" ht="16.5">
      <c r="A53" s="149" t="s">
        <v>635</v>
      </c>
      <c r="B53" s="150" t="s">
        <v>636</v>
      </c>
      <c r="C53" s="151">
        <f>SUM(C54:C56)</f>
        <v>2483</v>
      </c>
      <c r="D53" s="151">
        <f>SUM(D54:D56)</f>
        <v>2589.8</v>
      </c>
      <c r="E53" s="151">
        <f>SUM(E54:E56)</f>
        <v>2703.7999999999997</v>
      </c>
      <c r="F53" s="143"/>
      <c r="G53" s="143"/>
      <c r="H53" s="143"/>
      <c r="I53" s="142"/>
      <c r="J53" s="142"/>
      <c r="K53" s="142"/>
    </row>
    <row r="54" spans="1:11" s="162" customFormat="1" ht="33">
      <c r="A54" s="163" t="s">
        <v>637</v>
      </c>
      <c r="B54" s="155" t="s">
        <v>638</v>
      </c>
      <c r="C54" s="156">
        <v>1450.6</v>
      </c>
      <c r="D54" s="156">
        <v>1512.9</v>
      </c>
      <c r="E54" s="156">
        <v>1579.5</v>
      </c>
      <c r="F54" s="143"/>
      <c r="G54" s="143"/>
      <c r="H54" s="143"/>
      <c r="I54" s="142"/>
      <c r="J54" s="142"/>
      <c r="K54" s="142"/>
    </row>
    <row r="55" spans="1:11" s="162" customFormat="1" ht="16.5">
      <c r="A55" s="163" t="s">
        <v>639</v>
      </c>
      <c r="B55" s="155" t="s">
        <v>640</v>
      </c>
      <c r="C55" s="156">
        <v>960.2</v>
      </c>
      <c r="D55" s="156">
        <v>1001.6</v>
      </c>
      <c r="E55" s="156">
        <v>1045.7</v>
      </c>
      <c r="F55" s="143"/>
      <c r="G55" s="143"/>
      <c r="H55" s="143"/>
      <c r="I55" s="142"/>
      <c r="J55" s="142"/>
      <c r="K55" s="142"/>
    </row>
    <row r="56" spans="1:11" s="162" customFormat="1" ht="16.5">
      <c r="A56" s="163" t="s">
        <v>641</v>
      </c>
      <c r="B56" s="155" t="s">
        <v>642</v>
      </c>
      <c r="C56" s="156">
        <v>72.2</v>
      </c>
      <c r="D56" s="156">
        <v>75.3</v>
      </c>
      <c r="E56" s="156">
        <v>78.6</v>
      </c>
      <c r="F56" s="143"/>
      <c r="G56" s="143"/>
      <c r="H56" s="143"/>
      <c r="I56" s="142"/>
      <c r="J56" s="142"/>
      <c r="K56" s="142"/>
    </row>
    <row r="57" spans="1:11" s="162" customFormat="1" ht="33">
      <c r="A57" s="149" t="s">
        <v>643</v>
      </c>
      <c r="B57" s="150" t="s">
        <v>644</v>
      </c>
      <c r="C57" s="151">
        <f>C58</f>
        <v>1524.6</v>
      </c>
      <c r="D57" s="151">
        <f aca="true" t="shared" si="4" ref="D57:E57">D58</f>
        <v>1435.1</v>
      </c>
      <c r="E57" s="151">
        <f t="shared" si="4"/>
        <v>1435.1</v>
      </c>
      <c r="F57" s="143"/>
      <c r="G57" s="143"/>
      <c r="H57" s="143"/>
      <c r="I57" s="142"/>
      <c r="J57" s="142"/>
      <c r="K57" s="142"/>
    </row>
    <row r="58" spans="1:11" s="162" customFormat="1" ht="16.5">
      <c r="A58" s="164" t="s">
        <v>645</v>
      </c>
      <c r="B58" s="150" t="s">
        <v>646</v>
      </c>
      <c r="C58" s="151">
        <f aca="true" t="shared" si="5" ref="C58:E59">C59</f>
        <v>1524.6</v>
      </c>
      <c r="D58" s="151">
        <f t="shared" si="5"/>
        <v>1435.1</v>
      </c>
      <c r="E58" s="151">
        <f t="shared" si="5"/>
        <v>1435.1</v>
      </c>
      <c r="F58" s="143"/>
      <c r="G58" s="143"/>
      <c r="H58" s="143"/>
      <c r="I58" s="142"/>
      <c r="J58" s="142"/>
      <c r="K58" s="142"/>
    </row>
    <row r="59" spans="1:11" s="162" customFormat="1" ht="16.5">
      <c r="A59" s="163" t="s">
        <v>647</v>
      </c>
      <c r="B59" s="155" t="s">
        <v>648</v>
      </c>
      <c r="C59" s="156">
        <f t="shared" si="5"/>
        <v>1524.6</v>
      </c>
      <c r="D59" s="156">
        <f t="shared" si="5"/>
        <v>1435.1</v>
      </c>
      <c r="E59" s="156">
        <f t="shared" si="5"/>
        <v>1435.1</v>
      </c>
      <c r="F59" s="143"/>
      <c r="G59" s="143"/>
      <c r="H59" s="143"/>
      <c r="I59" s="142"/>
      <c r="J59" s="142"/>
      <c r="K59" s="142"/>
    </row>
    <row r="60" spans="1:11" s="162" customFormat="1" ht="33">
      <c r="A60" s="163" t="s">
        <v>649</v>
      </c>
      <c r="B60" s="155" t="s">
        <v>650</v>
      </c>
      <c r="C60" s="156">
        <v>1524.6</v>
      </c>
      <c r="D60" s="156">
        <v>1435.1</v>
      </c>
      <c r="E60" s="156">
        <v>1435.1</v>
      </c>
      <c r="F60" s="143"/>
      <c r="G60" s="143"/>
      <c r="H60" s="143"/>
      <c r="I60" s="142"/>
      <c r="J60" s="142"/>
      <c r="K60" s="142"/>
    </row>
    <row r="61" spans="1:11" s="162" customFormat="1" ht="33">
      <c r="A61" s="149" t="s">
        <v>651</v>
      </c>
      <c r="B61" s="150" t="s">
        <v>652</v>
      </c>
      <c r="C61" s="151">
        <f>C62+C65</f>
        <v>47934.90000000001</v>
      </c>
      <c r="D61" s="151">
        <f>D62+D65</f>
        <v>28467.8</v>
      </c>
      <c r="E61" s="151">
        <f>E62+E65</f>
        <v>2907.7000000000003</v>
      </c>
      <c r="F61" s="143"/>
      <c r="G61" s="143"/>
      <c r="H61" s="143"/>
      <c r="I61" s="142"/>
      <c r="J61" s="142"/>
      <c r="K61" s="142"/>
    </row>
    <row r="62" spans="1:11" s="162" customFormat="1" ht="82.5">
      <c r="A62" s="149" t="s">
        <v>653</v>
      </c>
      <c r="B62" s="150" t="s">
        <v>654</v>
      </c>
      <c r="C62" s="151">
        <f aca="true" t="shared" si="6" ref="C62">C63</f>
        <v>41800.100000000006</v>
      </c>
      <c r="D62" s="151">
        <f>D63</f>
        <v>22806</v>
      </c>
      <c r="E62" s="151">
        <f>E63</f>
        <v>359.4</v>
      </c>
      <c r="F62" s="143"/>
      <c r="G62" s="143"/>
      <c r="H62" s="143"/>
      <c r="I62" s="142"/>
      <c r="J62" s="142"/>
      <c r="K62" s="142"/>
    </row>
    <row r="63" spans="1:11" s="162" customFormat="1" ht="99">
      <c r="A63" s="154" t="s">
        <v>655</v>
      </c>
      <c r="B63" s="155" t="s">
        <v>656</v>
      </c>
      <c r="C63" s="156">
        <f>C64</f>
        <v>41800.100000000006</v>
      </c>
      <c r="D63" s="156">
        <f>D64</f>
        <v>22806</v>
      </c>
      <c r="E63" s="156">
        <f>E64</f>
        <v>359.4</v>
      </c>
      <c r="F63" s="143"/>
      <c r="G63" s="143"/>
      <c r="H63" s="143"/>
      <c r="I63" s="142"/>
      <c r="J63" s="142"/>
      <c r="K63" s="142"/>
    </row>
    <row r="64" spans="1:11" s="162" customFormat="1" ht="99">
      <c r="A64" s="154" t="s">
        <v>657</v>
      </c>
      <c r="B64" s="155" t="s">
        <v>658</v>
      </c>
      <c r="C64" s="156">
        <f>10444.2+31355.9</f>
        <v>41800.100000000006</v>
      </c>
      <c r="D64" s="156">
        <f>3568.7+19237.3</f>
        <v>22806</v>
      </c>
      <c r="E64" s="156">
        <v>359.4</v>
      </c>
      <c r="F64" s="143"/>
      <c r="G64" s="143"/>
      <c r="H64" s="143"/>
      <c r="I64" s="142"/>
      <c r="J64" s="142"/>
      <c r="K64" s="142"/>
    </row>
    <row r="65" spans="1:11" s="162" customFormat="1" ht="33">
      <c r="A65" s="149" t="s">
        <v>659</v>
      </c>
      <c r="B65" s="150" t="s">
        <v>660</v>
      </c>
      <c r="C65" s="151">
        <f>C66+C68</f>
        <v>6134.8</v>
      </c>
      <c r="D65" s="151">
        <f>D66+D68</f>
        <v>5661.8</v>
      </c>
      <c r="E65" s="151">
        <f>E66+E68</f>
        <v>2548.3</v>
      </c>
      <c r="F65" s="143"/>
      <c r="G65" s="143"/>
      <c r="H65" s="143"/>
      <c r="I65" s="142"/>
      <c r="J65" s="142"/>
      <c r="K65" s="142"/>
    </row>
    <row r="66" spans="1:11" s="162" customFormat="1" ht="33">
      <c r="A66" s="154" t="s">
        <v>661</v>
      </c>
      <c r="B66" s="155" t="s">
        <v>662</v>
      </c>
      <c r="C66" s="156">
        <f>C67</f>
        <v>3634.8</v>
      </c>
      <c r="D66" s="156">
        <f>D67</f>
        <v>5661.8</v>
      </c>
      <c r="E66" s="156">
        <f>E67</f>
        <v>2548.3</v>
      </c>
      <c r="F66" s="143"/>
      <c r="G66" s="143"/>
      <c r="H66" s="143"/>
      <c r="I66" s="142"/>
      <c r="J66" s="142"/>
      <c r="K66" s="142"/>
    </row>
    <row r="67" spans="1:11" s="162" customFormat="1" ht="49.5">
      <c r="A67" s="154" t="s">
        <v>663</v>
      </c>
      <c r="B67" s="155" t="s">
        <v>664</v>
      </c>
      <c r="C67" s="156">
        <v>3634.8</v>
      </c>
      <c r="D67" s="156">
        <v>5661.8</v>
      </c>
      <c r="E67" s="156">
        <v>2548.3</v>
      </c>
      <c r="F67" s="143"/>
      <c r="G67" s="143"/>
      <c r="H67" s="143"/>
      <c r="I67" s="142"/>
      <c r="J67" s="142"/>
      <c r="K67" s="142"/>
    </row>
    <row r="68" spans="1:11" s="162" customFormat="1" ht="49.5">
      <c r="A68" s="154" t="s">
        <v>665</v>
      </c>
      <c r="B68" s="155" t="s">
        <v>666</v>
      </c>
      <c r="C68" s="156">
        <f>C69</f>
        <v>2500</v>
      </c>
      <c r="D68" s="156">
        <f>D69</f>
        <v>0</v>
      </c>
      <c r="E68" s="156">
        <f>E69</f>
        <v>0</v>
      </c>
      <c r="F68" s="143"/>
      <c r="G68" s="143"/>
      <c r="H68" s="143"/>
      <c r="I68" s="142"/>
      <c r="J68" s="142"/>
      <c r="K68" s="142"/>
    </row>
    <row r="69" spans="1:11" s="162" customFormat="1" ht="49.5">
      <c r="A69" s="154" t="s">
        <v>667</v>
      </c>
      <c r="B69" s="155" t="s">
        <v>668</v>
      </c>
      <c r="C69" s="156">
        <v>2500</v>
      </c>
      <c r="D69" s="156">
        <v>0</v>
      </c>
      <c r="E69" s="156">
        <v>0</v>
      </c>
      <c r="F69" s="143"/>
      <c r="G69" s="143"/>
      <c r="H69" s="143"/>
      <c r="I69" s="142"/>
      <c r="J69" s="142"/>
      <c r="K69" s="142"/>
    </row>
    <row r="70" spans="1:11" s="162" customFormat="1" ht="16.5">
      <c r="A70" s="149" t="s">
        <v>669</v>
      </c>
      <c r="B70" s="150" t="s">
        <v>670</v>
      </c>
      <c r="C70" s="151">
        <f>C71+C75+C77+C78+C80+C82+C74</f>
        <v>4978.1</v>
      </c>
      <c r="D70" s="151">
        <f aca="true" t="shared" si="7" ref="D70:E70">D71+D75+D77+D78+D80+D82+D74</f>
        <v>5391.5</v>
      </c>
      <c r="E70" s="151">
        <f t="shared" si="7"/>
        <v>5900.9</v>
      </c>
      <c r="F70" s="143"/>
      <c r="G70" s="143"/>
      <c r="H70" s="143"/>
      <c r="I70" s="142"/>
      <c r="J70" s="142"/>
      <c r="K70" s="142"/>
    </row>
    <row r="71" spans="1:11" s="162" customFormat="1" ht="33">
      <c r="A71" s="149" t="s">
        <v>671</v>
      </c>
      <c r="B71" s="150" t="s">
        <v>672</v>
      </c>
      <c r="C71" s="151">
        <f>C72+C73</f>
        <v>35.5</v>
      </c>
      <c r="D71" s="151">
        <f>D72+D73</f>
        <v>35.5</v>
      </c>
      <c r="E71" s="151">
        <f>E72+E73</f>
        <v>35.5</v>
      </c>
      <c r="F71" s="143"/>
      <c r="G71" s="143"/>
      <c r="H71" s="143"/>
      <c r="I71" s="142"/>
      <c r="J71" s="142"/>
      <c r="K71" s="142"/>
    </row>
    <row r="72" spans="1:11" s="162" customFormat="1" ht="66">
      <c r="A72" s="154" t="s">
        <v>673</v>
      </c>
      <c r="B72" s="155" t="s">
        <v>674</v>
      </c>
      <c r="C72" s="156">
        <f>55/2</f>
        <v>27.5</v>
      </c>
      <c r="D72" s="156">
        <f>55/2</f>
        <v>27.5</v>
      </c>
      <c r="E72" s="156">
        <f>55/2</f>
        <v>27.5</v>
      </c>
      <c r="F72" s="143"/>
      <c r="G72" s="143"/>
      <c r="H72" s="143"/>
      <c r="I72" s="142"/>
      <c r="J72" s="142"/>
      <c r="K72" s="142"/>
    </row>
    <row r="73" spans="1:11" s="162" customFormat="1" ht="49.5">
      <c r="A73" s="154" t="s">
        <v>675</v>
      </c>
      <c r="B73" s="155" t="s">
        <v>676</v>
      </c>
      <c r="C73" s="156">
        <f>16/2</f>
        <v>8</v>
      </c>
      <c r="D73" s="156">
        <f>16/2</f>
        <v>8</v>
      </c>
      <c r="E73" s="156">
        <f>16/2</f>
        <v>8</v>
      </c>
      <c r="F73" s="143"/>
      <c r="G73" s="143"/>
      <c r="H73" s="143"/>
      <c r="I73" s="142"/>
      <c r="J73" s="142"/>
      <c r="K73" s="142"/>
    </row>
    <row r="74" spans="1:11" s="162" customFormat="1" ht="66">
      <c r="A74" s="164" t="s">
        <v>677</v>
      </c>
      <c r="B74" s="150" t="s">
        <v>678</v>
      </c>
      <c r="C74" s="151">
        <v>31</v>
      </c>
      <c r="D74" s="151">
        <v>31</v>
      </c>
      <c r="E74" s="151">
        <v>31</v>
      </c>
      <c r="F74" s="143"/>
      <c r="G74" s="143"/>
      <c r="H74" s="143"/>
      <c r="I74" s="142"/>
      <c r="J74" s="142"/>
      <c r="K74" s="142"/>
    </row>
    <row r="75" spans="1:11" s="162" customFormat="1" ht="115.5">
      <c r="A75" s="149" t="s">
        <v>679</v>
      </c>
      <c r="B75" s="150" t="s">
        <v>680</v>
      </c>
      <c r="C75" s="151">
        <f>C76</f>
        <v>681</v>
      </c>
      <c r="D75" s="151">
        <f>D76</f>
        <v>1021</v>
      </c>
      <c r="E75" s="151">
        <f>E76</f>
        <v>1531</v>
      </c>
      <c r="F75" s="143"/>
      <c r="G75" s="143"/>
      <c r="H75" s="143"/>
      <c r="I75" s="142"/>
      <c r="J75" s="142"/>
      <c r="K75" s="142"/>
    </row>
    <row r="76" spans="1:11" s="162" customFormat="1" ht="33">
      <c r="A76" s="154" t="s">
        <v>681</v>
      </c>
      <c r="B76" s="155" t="s">
        <v>682</v>
      </c>
      <c r="C76" s="156">
        <v>681</v>
      </c>
      <c r="D76" s="156">
        <v>1021</v>
      </c>
      <c r="E76" s="156">
        <v>1531</v>
      </c>
      <c r="F76" s="143"/>
      <c r="G76" s="143"/>
      <c r="H76" s="143"/>
      <c r="I76" s="142"/>
      <c r="J76" s="142"/>
      <c r="K76" s="142"/>
    </row>
    <row r="77" spans="1:11" s="162" customFormat="1" ht="66">
      <c r="A77" s="149" t="s">
        <v>683</v>
      </c>
      <c r="B77" s="150" t="s">
        <v>684</v>
      </c>
      <c r="C77" s="151">
        <v>3000</v>
      </c>
      <c r="D77" s="151">
        <v>3074</v>
      </c>
      <c r="E77" s="151">
        <v>3074</v>
      </c>
      <c r="F77" s="143"/>
      <c r="G77" s="143"/>
      <c r="H77" s="143"/>
      <c r="I77" s="142"/>
      <c r="J77" s="142"/>
      <c r="K77" s="142"/>
    </row>
    <row r="78" spans="1:11" s="162" customFormat="1" ht="66">
      <c r="A78" s="149" t="s">
        <v>685</v>
      </c>
      <c r="B78" s="150" t="s">
        <v>686</v>
      </c>
      <c r="C78" s="151">
        <f>C79</f>
        <v>124</v>
      </c>
      <c r="D78" s="151">
        <f>D79</f>
        <v>124</v>
      </c>
      <c r="E78" s="151">
        <f>E79</f>
        <v>124</v>
      </c>
      <c r="F78" s="143"/>
      <c r="G78" s="143"/>
      <c r="H78" s="143"/>
      <c r="I78" s="142"/>
      <c r="J78" s="142"/>
      <c r="K78" s="142"/>
    </row>
    <row r="79" spans="1:11" s="162" customFormat="1" ht="66">
      <c r="A79" s="165" t="s">
        <v>687</v>
      </c>
      <c r="B79" s="155" t="s">
        <v>688</v>
      </c>
      <c r="C79" s="156">
        <v>124</v>
      </c>
      <c r="D79" s="156">
        <v>124</v>
      </c>
      <c r="E79" s="156">
        <v>124</v>
      </c>
      <c r="F79" s="143"/>
      <c r="G79" s="143"/>
      <c r="H79" s="143"/>
      <c r="I79" s="142"/>
      <c r="J79" s="142"/>
      <c r="K79" s="142"/>
    </row>
    <row r="80" spans="1:11" s="162" customFormat="1" ht="49.5">
      <c r="A80" s="164" t="s">
        <v>689</v>
      </c>
      <c r="B80" s="150" t="s">
        <v>690</v>
      </c>
      <c r="C80" s="151">
        <f>C81</f>
        <v>48.5</v>
      </c>
      <c r="D80" s="151">
        <f>D81</f>
        <v>48.5</v>
      </c>
      <c r="E80" s="151">
        <f>E81</f>
        <v>48.5</v>
      </c>
      <c r="F80" s="143"/>
      <c r="G80" s="143"/>
      <c r="H80" s="143"/>
      <c r="I80" s="142"/>
      <c r="J80" s="142"/>
      <c r="K80" s="142"/>
    </row>
    <row r="81" spans="1:11" s="162" customFormat="1" ht="49.5">
      <c r="A81" s="163" t="s">
        <v>691</v>
      </c>
      <c r="B81" s="155" t="s">
        <v>692</v>
      </c>
      <c r="C81" s="156">
        <v>48.5</v>
      </c>
      <c r="D81" s="156">
        <v>48.5</v>
      </c>
      <c r="E81" s="156">
        <v>48.5</v>
      </c>
      <c r="F81" s="143"/>
      <c r="G81" s="143"/>
      <c r="H81" s="143"/>
      <c r="I81" s="142"/>
      <c r="J81" s="142"/>
      <c r="K81" s="142"/>
    </row>
    <row r="82" spans="1:11" s="162" customFormat="1" ht="33">
      <c r="A82" s="149" t="s">
        <v>693</v>
      </c>
      <c r="B82" s="150" t="s">
        <v>694</v>
      </c>
      <c r="C82" s="151">
        <f>C83</f>
        <v>1058.1</v>
      </c>
      <c r="D82" s="151">
        <f>D83</f>
        <v>1057.5</v>
      </c>
      <c r="E82" s="151">
        <f>E83</f>
        <v>1056.9</v>
      </c>
      <c r="F82" s="143"/>
      <c r="G82" s="143"/>
      <c r="H82" s="143"/>
      <c r="I82" s="142"/>
      <c r="J82" s="142"/>
      <c r="K82" s="142"/>
    </row>
    <row r="83" spans="1:11" s="162" customFormat="1" ht="33">
      <c r="A83" s="154" t="s">
        <v>695</v>
      </c>
      <c r="B83" s="155" t="s">
        <v>696</v>
      </c>
      <c r="C83" s="156">
        <f>29.8+12+116.3+900</f>
        <v>1058.1</v>
      </c>
      <c r="D83" s="156">
        <f>29.2+12+116.3+900</f>
        <v>1057.5</v>
      </c>
      <c r="E83" s="156">
        <f>28.6+12+116.3+900</f>
        <v>1056.9</v>
      </c>
      <c r="F83" s="143"/>
      <c r="G83" s="143"/>
      <c r="H83" s="143"/>
      <c r="I83" s="166"/>
      <c r="J83" s="166"/>
      <c r="K83" s="166"/>
    </row>
    <row r="84" spans="1:11" s="162" customFormat="1" ht="16.5">
      <c r="A84" s="149" t="s">
        <v>697</v>
      </c>
      <c r="B84" s="150" t="s">
        <v>698</v>
      </c>
      <c r="C84" s="151">
        <f>C85+C119+C123</f>
        <v>374041.99999999994</v>
      </c>
      <c r="D84" s="151">
        <f>D85+D119+D123</f>
        <v>280826</v>
      </c>
      <c r="E84" s="151">
        <f>E85+E119+E123</f>
        <v>279755.1</v>
      </c>
      <c r="F84" s="143"/>
      <c r="G84" s="143"/>
      <c r="H84" s="143"/>
      <c r="I84" s="142"/>
      <c r="J84" s="142"/>
      <c r="K84" s="142"/>
    </row>
    <row r="85" spans="1:11" s="162" customFormat="1" ht="33">
      <c r="A85" s="167" t="s">
        <v>699</v>
      </c>
      <c r="B85" s="168" t="s">
        <v>700</v>
      </c>
      <c r="C85" s="151">
        <f>C105+C86+C89</f>
        <v>372548.29999999993</v>
      </c>
      <c r="D85" s="151">
        <f>D105+D86+D89</f>
        <v>280826</v>
      </c>
      <c r="E85" s="151">
        <f>E105+E86+E89</f>
        <v>279755.1</v>
      </c>
      <c r="F85" s="143"/>
      <c r="G85" s="143"/>
      <c r="H85" s="143"/>
      <c r="I85" s="142"/>
      <c r="J85" s="142"/>
      <c r="K85" s="142"/>
    </row>
    <row r="86" spans="1:11" s="162" customFormat="1" ht="16.5">
      <c r="A86" s="169" t="s">
        <v>701</v>
      </c>
      <c r="B86" s="170" t="s">
        <v>702</v>
      </c>
      <c r="C86" s="151">
        <f aca="true" t="shared" si="8" ref="C86:C87">C87</f>
        <v>11345</v>
      </c>
      <c r="D86" s="151">
        <f>D87</f>
        <v>0</v>
      </c>
      <c r="E86" s="151">
        <f>E87</f>
        <v>0</v>
      </c>
      <c r="F86" s="142"/>
      <c r="G86" s="142"/>
      <c r="H86" s="142"/>
      <c r="I86" s="142"/>
      <c r="J86" s="142"/>
      <c r="K86" s="142"/>
    </row>
    <row r="87" spans="1:11" s="162" customFormat="1" ht="33">
      <c r="A87" s="154" t="s">
        <v>703</v>
      </c>
      <c r="B87" s="171" t="s">
        <v>704</v>
      </c>
      <c r="C87" s="156">
        <f t="shared" si="8"/>
        <v>11345</v>
      </c>
      <c r="D87" s="156">
        <f>D88</f>
        <v>0</v>
      </c>
      <c r="E87" s="156">
        <f>E88</f>
        <v>0</v>
      </c>
      <c r="F87" s="142"/>
      <c r="G87" s="142"/>
      <c r="H87" s="142"/>
      <c r="I87" s="142"/>
      <c r="J87" s="142"/>
      <c r="K87" s="142"/>
    </row>
    <row r="88" spans="1:5" s="162" customFormat="1" ht="33">
      <c r="A88" s="154" t="s">
        <v>705</v>
      </c>
      <c r="B88" s="171" t="s">
        <v>706</v>
      </c>
      <c r="C88" s="156">
        <f>11112+11578-11345</f>
        <v>11345</v>
      </c>
      <c r="D88" s="156">
        <v>0</v>
      </c>
      <c r="E88" s="156">
        <v>0</v>
      </c>
    </row>
    <row r="89" spans="1:5" s="162" customFormat="1" ht="33">
      <c r="A89" s="167" t="s">
        <v>707</v>
      </c>
      <c r="B89" s="168" t="s">
        <v>708</v>
      </c>
      <c r="C89" s="151">
        <f>C96+C92+C90+C94</f>
        <v>82515.6</v>
      </c>
      <c r="D89" s="151">
        <f aca="true" t="shared" si="9" ref="D89:E89">D96+D92+D90+D94</f>
        <v>0</v>
      </c>
      <c r="E89" s="151">
        <f t="shared" si="9"/>
        <v>0</v>
      </c>
    </row>
    <row r="90" spans="1:5" s="162" customFormat="1" ht="16.5">
      <c r="A90" s="154" t="s">
        <v>749</v>
      </c>
      <c r="B90" s="172" t="s">
        <v>750</v>
      </c>
      <c r="C90" s="156">
        <f>C91</f>
        <v>1784.1</v>
      </c>
      <c r="D90" s="156">
        <f aca="true" t="shared" si="10" ref="D90:E90">D91</f>
        <v>0</v>
      </c>
      <c r="E90" s="156">
        <f t="shared" si="10"/>
        <v>0</v>
      </c>
    </row>
    <row r="91" spans="1:5" s="162" customFormat="1" ht="33">
      <c r="A91" s="154" t="s">
        <v>751</v>
      </c>
      <c r="B91" s="172" t="s">
        <v>752</v>
      </c>
      <c r="C91" s="156">
        <v>1784.1</v>
      </c>
      <c r="D91" s="156">
        <v>0</v>
      </c>
      <c r="E91" s="156">
        <v>0</v>
      </c>
    </row>
    <row r="92" spans="1:5" s="162" customFormat="1" ht="82.5">
      <c r="A92" s="154" t="s">
        <v>753</v>
      </c>
      <c r="B92" s="172" t="s">
        <v>754</v>
      </c>
      <c r="C92" s="156">
        <f>C93</f>
        <v>57245.5</v>
      </c>
      <c r="D92" s="156">
        <f aca="true" t="shared" si="11" ref="D92:E92">D93</f>
        <v>0</v>
      </c>
      <c r="E92" s="156">
        <f t="shared" si="11"/>
        <v>0</v>
      </c>
    </row>
    <row r="93" spans="1:5" s="162" customFormat="1" ht="82.5">
      <c r="A93" s="154" t="s">
        <v>755</v>
      </c>
      <c r="B93" s="172" t="s">
        <v>756</v>
      </c>
      <c r="C93" s="156">
        <f>51687.7+5557.8</f>
        <v>57245.5</v>
      </c>
      <c r="D93" s="156">
        <v>0</v>
      </c>
      <c r="E93" s="156">
        <v>0</v>
      </c>
    </row>
    <row r="94" spans="1:5" s="162" customFormat="1" ht="49.5">
      <c r="A94" s="154" t="s">
        <v>837</v>
      </c>
      <c r="B94" s="172" t="s">
        <v>838</v>
      </c>
      <c r="C94" s="156">
        <f>C95</f>
        <v>2855.7</v>
      </c>
      <c r="D94" s="156">
        <f aca="true" t="shared" si="12" ref="D94:E94">D95</f>
        <v>0</v>
      </c>
      <c r="E94" s="156">
        <f t="shared" si="12"/>
        <v>0</v>
      </c>
    </row>
    <row r="95" spans="1:5" s="162" customFormat="1" ht="49.5">
      <c r="A95" s="154" t="s">
        <v>839</v>
      </c>
      <c r="B95" s="172" t="s">
        <v>840</v>
      </c>
      <c r="C95" s="156">
        <v>2855.7</v>
      </c>
      <c r="D95" s="156">
        <v>0</v>
      </c>
      <c r="E95" s="156">
        <v>0</v>
      </c>
    </row>
    <row r="96" spans="1:5" s="162" customFormat="1" ht="16.5">
      <c r="A96" s="154" t="s">
        <v>709</v>
      </c>
      <c r="B96" s="172" t="s">
        <v>710</v>
      </c>
      <c r="C96" s="156">
        <f>SUM(C97:C104)</f>
        <v>20630.3</v>
      </c>
      <c r="D96" s="156">
        <f aca="true" t="shared" si="13" ref="D96:E96">SUM(D97:D104)</f>
        <v>0</v>
      </c>
      <c r="E96" s="156">
        <f t="shared" si="13"/>
        <v>0</v>
      </c>
    </row>
    <row r="97" spans="1:5" s="162" customFormat="1" ht="33">
      <c r="A97" s="154" t="s">
        <v>711</v>
      </c>
      <c r="B97" s="172" t="s">
        <v>541</v>
      </c>
      <c r="C97" s="156">
        <v>1477.9</v>
      </c>
      <c r="D97" s="156">
        <v>0</v>
      </c>
      <c r="E97" s="156">
        <v>0</v>
      </c>
    </row>
    <row r="98" spans="1:5" s="162" customFormat="1" ht="16.5">
      <c r="A98" s="154" t="s">
        <v>711</v>
      </c>
      <c r="B98" s="172" t="s">
        <v>757</v>
      </c>
      <c r="C98" s="156">
        <v>485.9</v>
      </c>
      <c r="D98" s="156">
        <v>0</v>
      </c>
      <c r="E98" s="156">
        <v>0</v>
      </c>
    </row>
    <row r="99" spans="1:5" s="162" customFormat="1" ht="16.5">
      <c r="A99" s="154" t="s">
        <v>711</v>
      </c>
      <c r="B99" s="172" t="s">
        <v>758</v>
      </c>
      <c r="C99" s="156">
        <f>236.1+2829.8</f>
        <v>3065.9</v>
      </c>
      <c r="D99" s="156">
        <v>0</v>
      </c>
      <c r="E99" s="156">
        <v>0</v>
      </c>
    </row>
    <row r="100" spans="1:5" s="162" customFormat="1" ht="48.75" customHeight="1">
      <c r="A100" s="154" t="s">
        <v>711</v>
      </c>
      <c r="B100" s="172" t="s">
        <v>759</v>
      </c>
      <c r="C100" s="156">
        <v>4212.5</v>
      </c>
      <c r="D100" s="156">
        <v>0</v>
      </c>
      <c r="E100" s="156">
        <v>0</v>
      </c>
    </row>
    <row r="101" spans="1:5" s="162" customFormat="1" ht="33">
      <c r="A101" s="154" t="s">
        <v>711</v>
      </c>
      <c r="B101" s="172" t="s">
        <v>799</v>
      </c>
      <c r="C101" s="156">
        <f>2980.9+2173</f>
        <v>5153.9</v>
      </c>
      <c r="D101" s="156">
        <v>0</v>
      </c>
      <c r="E101" s="156">
        <v>0</v>
      </c>
    </row>
    <row r="102" spans="1:5" s="162" customFormat="1" ht="49.5">
      <c r="A102" s="154" t="s">
        <v>711</v>
      </c>
      <c r="B102" s="172" t="s">
        <v>821</v>
      </c>
      <c r="C102" s="156">
        <v>2467.2</v>
      </c>
      <c r="D102" s="156">
        <v>0</v>
      </c>
      <c r="E102" s="156">
        <v>0</v>
      </c>
    </row>
    <row r="103" spans="1:5" s="162" customFormat="1" ht="66">
      <c r="A103" s="154" t="s">
        <v>711</v>
      </c>
      <c r="B103" s="172" t="s">
        <v>841</v>
      </c>
      <c r="C103" s="156">
        <v>205.9</v>
      </c>
      <c r="D103" s="156">
        <v>0</v>
      </c>
      <c r="E103" s="156">
        <v>0</v>
      </c>
    </row>
    <row r="104" spans="1:5" s="162" customFormat="1" ht="49.5">
      <c r="A104" s="154" t="s">
        <v>711</v>
      </c>
      <c r="B104" s="172" t="s">
        <v>842</v>
      </c>
      <c r="C104" s="156">
        <v>3561.1</v>
      </c>
      <c r="D104" s="156">
        <v>0</v>
      </c>
      <c r="E104" s="156">
        <v>0</v>
      </c>
    </row>
    <row r="105" spans="1:5" ht="33">
      <c r="A105" s="167" t="s">
        <v>712</v>
      </c>
      <c r="B105" s="168" t="s">
        <v>713</v>
      </c>
      <c r="C105" s="151">
        <f>C106+C110+C112+C108</f>
        <v>278687.69999999995</v>
      </c>
      <c r="D105" s="151">
        <f aca="true" t="shared" si="14" ref="D105:E105">D106+D110+D112+D108</f>
        <v>280826</v>
      </c>
      <c r="E105" s="151">
        <f t="shared" si="14"/>
        <v>279755.1</v>
      </c>
    </row>
    <row r="106" spans="1:5" ht="33">
      <c r="A106" s="154" t="s">
        <v>714</v>
      </c>
      <c r="B106" s="172" t="s">
        <v>715</v>
      </c>
      <c r="C106" s="156">
        <f>C107</f>
        <v>1251.6</v>
      </c>
      <c r="D106" s="156">
        <f>D107</f>
        <v>1251.3</v>
      </c>
      <c r="E106" s="156">
        <f>E107</f>
        <v>1251</v>
      </c>
    </row>
    <row r="107" spans="1:5" ht="33">
      <c r="A107" s="154" t="s">
        <v>716</v>
      </c>
      <c r="B107" s="172" t="s">
        <v>717</v>
      </c>
      <c r="C107" s="156">
        <v>1251.6</v>
      </c>
      <c r="D107" s="156">
        <v>1251.3</v>
      </c>
      <c r="E107" s="156">
        <v>1251</v>
      </c>
    </row>
    <row r="108" spans="1:5" ht="66">
      <c r="A108" s="154" t="s">
        <v>718</v>
      </c>
      <c r="B108" s="172" t="s">
        <v>719</v>
      </c>
      <c r="C108" s="156">
        <f>C109</f>
        <v>9069.3</v>
      </c>
      <c r="D108" s="156">
        <f>D109</f>
        <v>9069.3</v>
      </c>
      <c r="E108" s="156">
        <f>E109</f>
        <v>9069.3</v>
      </c>
    </row>
    <row r="109" spans="1:5" ht="66">
      <c r="A109" s="173" t="s">
        <v>720</v>
      </c>
      <c r="B109" s="172" t="s">
        <v>721</v>
      </c>
      <c r="C109" s="156">
        <v>9069.3</v>
      </c>
      <c r="D109" s="156">
        <v>9069.3</v>
      </c>
      <c r="E109" s="156">
        <v>9069.3</v>
      </c>
    </row>
    <row r="110" spans="1:5" ht="66">
      <c r="A110" s="154" t="s">
        <v>722</v>
      </c>
      <c r="B110" s="172" t="s">
        <v>723</v>
      </c>
      <c r="C110" s="156">
        <f>C111</f>
        <v>4282.4</v>
      </c>
      <c r="D110" s="156">
        <f>D111</f>
        <v>6423.599999999999</v>
      </c>
      <c r="E110" s="156">
        <f>E111</f>
        <v>5353</v>
      </c>
    </row>
    <row r="111" spans="1:5" ht="66">
      <c r="A111" s="154" t="s">
        <v>724</v>
      </c>
      <c r="B111" s="172" t="s">
        <v>725</v>
      </c>
      <c r="C111" s="156">
        <v>4282.4</v>
      </c>
      <c r="D111" s="156">
        <f>4282.4+2141.2</f>
        <v>6423.599999999999</v>
      </c>
      <c r="E111" s="156">
        <f>4282.4+1070.6</f>
        <v>5353</v>
      </c>
    </row>
    <row r="112" spans="1:5" ht="16.5">
      <c r="A112" s="154" t="s">
        <v>726</v>
      </c>
      <c r="B112" s="172" t="s">
        <v>727</v>
      </c>
      <c r="C112" s="156">
        <f>SUM(C113:C118)</f>
        <v>264084.39999999997</v>
      </c>
      <c r="D112" s="156">
        <f aca="true" t="shared" si="15" ref="D112:E112">SUM(D113:D118)</f>
        <v>264081.8</v>
      </c>
      <c r="E112" s="156">
        <f t="shared" si="15"/>
        <v>264081.8</v>
      </c>
    </row>
    <row r="113" spans="1:5" ht="99">
      <c r="A113" s="154" t="s">
        <v>728</v>
      </c>
      <c r="B113" s="172" t="s">
        <v>729</v>
      </c>
      <c r="C113" s="156">
        <f>176625+28</f>
        <v>176653</v>
      </c>
      <c r="D113" s="156">
        <f>176625+28</f>
        <v>176653</v>
      </c>
      <c r="E113" s="156">
        <f>176625+28</f>
        <v>176653</v>
      </c>
    </row>
    <row r="114" spans="1:5" ht="66">
      <c r="A114" s="154" t="s">
        <v>728</v>
      </c>
      <c r="B114" s="172" t="s">
        <v>730</v>
      </c>
      <c r="C114" s="156">
        <f>85439+680</f>
        <v>86119</v>
      </c>
      <c r="D114" s="156">
        <f>85439+680</f>
        <v>86119</v>
      </c>
      <c r="E114" s="156">
        <f>85439+680</f>
        <v>86119</v>
      </c>
    </row>
    <row r="115" spans="1:5" ht="49.5">
      <c r="A115" s="154" t="s">
        <v>728</v>
      </c>
      <c r="B115" s="172" t="s">
        <v>731</v>
      </c>
      <c r="C115" s="156">
        <v>650</v>
      </c>
      <c r="D115" s="156">
        <v>650</v>
      </c>
      <c r="E115" s="156">
        <v>650</v>
      </c>
    </row>
    <row r="116" spans="1:5" ht="66">
      <c r="A116" s="154" t="s">
        <v>728</v>
      </c>
      <c r="B116" s="172" t="s">
        <v>732</v>
      </c>
      <c r="C116" s="156">
        <v>264</v>
      </c>
      <c r="D116" s="156">
        <v>264</v>
      </c>
      <c r="E116" s="156">
        <v>264</v>
      </c>
    </row>
    <row r="117" spans="1:5" ht="99">
      <c r="A117" s="154" t="s">
        <v>728</v>
      </c>
      <c r="B117" s="172" t="s">
        <v>733</v>
      </c>
      <c r="C117" s="156">
        <v>395.8</v>
      </c>
      <c r="D117" s="156">
        <v>395.8</v>
      </c>
      <c r="E117" s="156">
        <v>395.8</v>
      </c>
    </row>
    <row r="118" spans="1:5" ht="99">
      <c r="A118" s="154" t="s">
        <v>728</v>
      </c>
      <c r="B118" s="172" t="s">
        <v>760</v>
      </c>
      <c r="C118" s="156">
        <v>2.6</v>
      </c>
      <c r="D118" s="156">
        <v>0</v>
      </c>
      <c r="E118" s="156">
        <v>0</v>
      </c>
    </row>
    <row r="119" spans="1:5" ht="33">
      <c r="A119" s="149" t="s">
        <v>734</v>
      </c>
      <c r="B119" s="168" t="s">
        <v>735</v>
      </c>
      <c r="C119" s="151">
        <f aca="true" t="shared" si="16" ref="C119">C120</f>
        <v>966.8</v>
      </c>
      <c r="D119" s="151">
        <f>D120</f>
        <v>0</v>
      </c>
      <c r="E119" s="151">
        <f>E120</f>
        <v>0</v>
      </c>
    </row>
    <row r="120" spans="1:5" ht="33">
      <c r="A120" s="154" t="s">
        <v>736</v>
      </c>
      <c r="B120" s="172" t="s">
        <v>737</v>
      </c>
      <c r="C120" s="156">
        <f>SUM(C121:C122)</f>
        <v>966.8</v>
      </c>
      <c r="D120" s="156">
        <f>D121</f>
        <v>0</v>
      </c>
      <c r="E120" s="156">
        <f>E121</f>
        <v>0</v>
      </c>
    </row>
    <row r="121" spans="1:5" ht="33">
      <c r="A121" s="154" t="s">
        <v>738</v>
      </c>
      <c r="B121" s="172" t="s">
        <v>739</v>
      </c>
      <c r="C121" s="156">
        <v>811.1</v>
      </c>
      <c r="D121" s="156">
        <v>0</v>
      </c>
      <c r="E121" s="156">
        <v>0</v>
      </c>
    </row>
    <row r="122" spans="1:5" ht="49.5">
      <c r="A122" s="154" t="s">
        <v>740</v>
      </c>
      <c r="B122" s="172" t="s">
        <v>741</v>
      </c>
      <c r="C122" s="156">
        <v>155.7</v>
      </c>
      <c r="D122" s="156">
        <v>0</v>
      </c>
      <c r="E122" s="156">
        <v>0</v>
      </c>
    </row>
    <row r="123" spans="1:6" ht="16.5">
      <c r="A123" s="59" t="s">
        <v>742</v>
      </c>
      <c r="B123" s="60" t="s">
        <v>743</v>
      </c>
      <c r="C123" s="61">
        <f>C124</f>
        <v>526.9</v>
      </c>
      <c r="D123" s="61">
        <f aca="true" t="shared" si="17" ref="D123:E124">D124</f>
        <v>0</v>
      </c>
      <c r="E123" s="61">
        <f t="shared" si="17"/>
        <v>0</v>
      </c>
      <c r="F123" s="174"/>
    </row>
    <row r="124" spans="1:6" ht="16.5">
      <c r="A124" s="62" t="s">
        <v>744</v>
      </c>
      <c r="B124" s="63" t="s">
        <v>745</v>
      </c>
      <c r="C124" s="64">
        <f>C125</f>
        <v>526.9</v>
      </c>
      <c r="D124" s="64">
        <f t="shared" si="17"/>
        <v>0</v>
      </c>
      <c r="E124" s="64">
        <f t="shared" si="17"/>
        <v>0</v>
      </c>
      <c r="F124" s="174"/>
    </row>
    <row r="125" spans="1:6" ht="33">
      <c r="A125" s="62" t="s">
        <v>746</v>
      </c>
      <c r="B125" s="63" t="s">
        <v>747</v>
      </c>
      <c r="C125" s="64">
        <v>526.9</v>
      </c>
      <c r="D125" s="64">
        <v>0</v>
      </c>
      <c r="E125" s="64">
        <v>0</v>
      </c>
      <c r="F125" s="174"/>
    </row>
    <row r="126" spans="1:8" ht="16.5">
      <c r="A126" s="175"/>
      <c r="B126" s="176" t="s">
        <v>748</v>
      </c>
      <c r="C126" s="151">
        <f>C9+C84</f>
        <v>754964.7</v>
      </c>
      <c r="D126" s="151">
        <f>D9+D84</f>
        <v>634418.8999999999</v>
      </c>
      <c r="E126" s="151">
        <f>E9+E84</f>
        <v>598970.5</v>
      </c>
      <c r="F126" s="143"/>
      <c r="G126" s="143"/>
      <c r="H126" s="143"/>
    </row>
  </sheetData>
  <mergeCells count="6">
    <mergeCell ref="C2:E2"/>
    <mergeCell ref="D3:E3"/>
    <mergeCell ref="A5:E5"/>
    <mergeCell ref="A7:A8"/>
    <mergeCell ref="B7:B8"/>
    <mergeCell ref="C7:E7"/>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workbookViewId="0" topLeftCell="A13">
      <selection activeCell="A2" sqref="A2:E2"/>
    </sheetView>
  </sheetViews>
  <sheetFormatPr defaultColWidth="8.875" defaultRowHeight="12.75"/>
  <cols>
    <col min="1" max="1" width="8.25390625" style="33" customWidth="1"/>
    <col min="2" max="2" width="64.75390625" style="33" customWidth="1"/>
    <col min="3" max="3" width="11.25390625" style="33" customWidth="1"/>
    <col min="4" max="4" width="12.00390625" style="33" customWidth="1"/>
    <col min="5" max="5" width="11.75390625" style="33" customWidth="1"/>
    <col min="6" max="16384" width="8.875" style="24" customWidth="1"/>
  </cols>
  <sheetData>
    <row r="1" spans="1:5" ht="53.45" customHeight="1">
      <c r="A1" s="206" t="s">
        <v>852</v>
      </c>
      <c r="B1" s="206"/>
      <c r="C1" s="206"/>
      <c r="D1" s="206"/>
      <c r="E1" s="206"/>
    </row>
    <row r="2" spans="1:5" ht="60.6" customHeight="1">
      <c r="A2" s="207" t="s">
        <v>329</v>
      </c>
      <c r="B2" s="207"/>
      <c r="C2" s="207"/>
      <c r="D2" s="207"/>
      <c r="E2" s="207"/>
    </row>
    <row r="3" spans="1:5" ht="12.75">
      <c r="A3" s="203" t="s">
        <v>61</v>
      </c>
      <c r="B3" s="203" t="s">
        <v>24</v>
      </c>
      <c r="C3" s="208" t="s">
        <v>311</v>
      </c>
      <c r="D3" s="209"/>
      <c r="E3" s="210"/>
    </row>
    <row r="4" spans="1:5" ht="12.75">
      <c r="A4" s="204"/>
      <c r="B4" s="204"/>
      <c r="C4" s="203" t="s">
        <v>320</v>
      </c>
      <c r="D4" s="208" t="s">
        <v>330</v>
      </c>
      <c r="E4" s="210"/>
    </row>
    <row r="5" spans="1:5" ht="12.75">
      <c r="A5" s="205"/>
      <c r="B5" s="205"/>
      <c r="C5" s="205"/>
      <c r="D5" s="29" t="s">
        <v>321</v>
      </c>
      <c r="E5" s="29" t="s">
        <v>322</v>
      </c>
    </row>
    <row r="6" spans="1:5" ht="12.75">
      <c r="A6" s="29" t="s">
        <v>6</v>
      </c>
      <c r="B6" s="29" t="s">
        <v>104</v>
      </c>
      <c r="C6" s="29" t="s">
        <v>105</v>
      </c>
      <c r="D6" s="29" t="s">
        <v>106</v>
      </c>
      <c r="E6" s="29" t="s">
        <v>107</v>
      </c>
    </row>
    <row r="7" spans="1:5" ht="12.75">
      <c r="A7" s="25" t="s">
        <v>93</v>
      </c>
      <c r="B7" s="32" t="s">
        <v>85</v>
      </c>
      <c r="C7" s="27">
        <f>C8+C16+C19+C24+C28+C34+C36+C40+C43+C45</f>
        <v>760016.3999999999</v>
      </c>
      <c r="D7" s="27">
        <f aca="true" t="shared" si="0" ref="D7:E7">D8+D16+D19+D24+D28+D34+D36+D40+D43+D45</f>
        <v>624418.9000000001</v>
      </c>
      <c r="E7" s="27">
        <f t="shared" si="0"/>
        <v>598970.5</v>
      </c>
    </row>
    <row r="8" spans="1:5" ht="12.75">
      <c r="A8" s="25" t="s">
        <v>81</v>
      </c>
      <c r="B8" s="3" t="s">
        <v>26</v>
      </c>
      <c r="C8" s="27">
        <f>C9+C10+C11+C12+C14+C15+C13</f>
        <v>65476.3</v>
      </c>
      <c r="D8" s="27">
        <f aca="true" t="shared" si="1" ref="D8:E8">D9+D10+D11+D12+D14+D15</f>
        <v>61664.2</v>
      </c>
      <c r="E8" s="27">
        <f t="shared" si="1"/>
        <v>61699.4</v>
      </c>
    </row>
    <row r="9" spans="1:5" ht="36.75" customHeight="1">
      <c r="A9" s="29" t="s">
        <v>68</v>
      </c>
      <c r="B9" s="30" t="s">
        <v>86</v>
      </c>
      <c r="C9" s="28">
        <f>'№5'!E9</f>
        <v>1479</v>
      </c>
      <c r="D9" s="28">
        <f>'№5'!F9</f>
        <v>1479</v>
      </c>
      <c r="E9" s="28">
        <f>'№5'!G9</f>
        <v>1479</v>
      </c>
    </row>
    <row r="10" spans="1:5" ht="49.5">
      <c r="A10" s="29" t="s">
        <v>69</v>
      </c>
      <c r="B10" s="30" t="s">
        <v>44</v>
      </c>
      <c r="C10" s="28">
        <f>'№5'!E14</f>
        <v>4105.3</v>
      </c>
      <c r="D10" s="28">
        <f>'№5'!F14</f>
        <v>4105.3</v>
      </c>
      <c r="E10" s="28">
        <f>'№5'!G14</f>
        <v>4105.3</v>
      </c>
    </row>
    <row r="11" spans="1:5" ht="51.75" customHeight="1">
      <c r="A11" s="29" t="s">
        <v>70</v>
      </c>
      <c r="B11" s="30" t="s">
        <v>45</v>
      </c>
      <c r="C11" s="28">
        <f>'№5'!E25</f>
        <v>36037.1</v>
      </c>
      <c r="D11" s="28">
        <f>'№5'!F25</f>
        <v>35825.1</v>
      </c>
      <c r="E11" s="28">
        <f>'№5'!G25</f>
        <v>35825.1</v>
      </c>
    </row>
    <row r="12" spans="1:5" ht="49.5">
      <c r="A12" s="29" t="s">
        <v>71</v>
      </c>
      <c r="B12" s="30" t="s">
        <v>12</v>
      </c>
      <c r="C12" s="28">
        <f>'№5'!E37</f>
        <v>9521.5</v>
      </c>
      <c r="D12" s="28">
        <f>'№5'!F37</f>
        <v>9521.5</v>
      </c>
      <c r="E12" s="28">
        <f>'№5'!G37</f>
        <v>9521.5</v>
      </c>
    </row>
    <row r="13" spans="1:5" ht="12.75">
      <c r="A13" s="38" t="s">
        <v>779</v>
      </c>
      <c r="B13" s="5" t="s">
        <v>780</v>
      </c>
      <c r="C13" s="28">
        <f>'№5'!E44</f>
        <v>280</v>
      </c>
      <c r="D13" s="28">
        <f>'№5'!F44</f>
        <v>0</v>
      </c>
      <c r="E13" s="28">
        <f>'№5'!G44</f>
        <v>0</v>
      </c>
    </row>
    <row r="14" spans="1:5" ht="12.75">
      <c r="A14" s="29" t="s">
        <v>72</v>
      </c>
      <c r="B14" s="30" t="s">
        <v>13</v>
      </c>
      <c r="C14" s="28">
        <f>'№5'!E49</f>
        <v>2000</v>
      </c>
      <c r="D14" s="28">
        <f>'№5'!F49</f>
        <v>500</v>
      </c>
      <c r="E14" s="28">
        <f>'№5'!G49</f>
        <v>500</v>
      </c>
    </row>
    <row r="15" spans="1:5" ht="12.75">
      <c r="A15" s="29" t="s">
        <v>87</v>
      </c>
      <c r="B15" s="30" t="s">
        <v>46</v>
      </c>
      <c r="C15" s="28">
        <f>'№5'!E54</f>
        <v>12053.4</v>
      </c>
      <c r="D15" s="28">
        <f>'№5'!F54</f>
        <v>10233.3</v>
      </c>
      <c r="E15" s="28">
        <f>'№5'!G54</f>
        <v>10268.5</v>
      </c>
    </row>
    <row r="16" spans="1:5" ht="33">
      <c r="A16" s="25" t="s">
        <v>82</v>
      </c>
      <c r="B16" s="3" t="s">
        <v>47</v>
      </c>
      <c r="C16" s="27">
        <f>C17+C18</f>
        <v>7918.3</v>
      </c>
      <c r="D16" s="27">
        <f aca="true" t="shared" si="2" ref="D16:E16">D17+D18</f>
        <v>7918</v>
      </c>
      <c r="E16" s="27">
        <f t="shared" si="2"/>
        <v>7917.7</v>
      </c>
    </row>
    <row r="17" spans="1:5" ht="12.75">
      <c r="A17" s="29" t="s">
        <v>102</v>
      </c>
      <c r="B17" s="30" t="s">
        <v>103</v>
      </c>
      <c r="C17" s="28">
        <f>'№5'!E105</f>
        <v>1383.3000000000002</v>
      </c>
      <c r="D17" s="28">
        <f>'№5'!F105</f>
        <v>1383.0000000000002</v>
      </c>
      <c r="E17" s="28">
        <f>'№5'!G105</f>
        <v>1382.7</v>
      </c>
    </row>
    <row r="18" spans="1:5" ht="33">
      <c r="A18" s="38" t="s">
        <v>73</v>
      </c>
      <c r="B18" s="30" t="s">
        <v>20</v>
      </c>
      <c r="C18" s="28">
        <f>'№5'!E113</f>
        <v>6535</v>
      </c>
      <c r="D18" s="28">
        <f>'№5'!F113</f>
        <v>6535</v>
      </c>
      <c r="E18" s="28">
        <f>'№5'!G113</f>
        <v>6535</v>
      </c>
    </row>
    <row r="19" spans="1:5" ht="12.75">
      <c r="A19" s="25" t="s">
        <v>83</v>
      </c>
      <c r="B19" s="3" t="s">
        <v>48</v>
      </c>
      <c r="C19" s="27">
        <f>C21+C22+C23+C20</f>
        <v>124870.5</v>
      </c>
      <c r="D19" s="27">
        <f aca="true" t="shared" si="3" ref="D19:E19">D21+D22+D23+D20</f>
        <v>32444.100000000002</v>
      </c>
      <c r="E19" s="27">
        <f t="shared" si="3"/>
        <v>22185.4</v>
      </c>
    </row>
    <row r="20" spans="1:5" ht="19.15" customHeight="1">
      <c r="A20" s="38" t="s">
        <v>770</v>
      </c>
      <c r="B20" s="65" t="s">
        <v>771</v>
      </c>
      <c r="C20" s="28">
        <f>'№5'!E119</f>
        <v>256.6</v>
      </c>
      <c r="D20" s="28">
        <f>'№5'!F119</f>
        <v>176.4</v>
      </c>
      <c r="E20" s="28">
        <f>'№5'!G119</f>
        <v>182.4</v>
      </c>
    </row>
    <row r="21" spans="1:5" ht="12.75">
      <c r="A21" s="29" t="s">
        <v>176</v>
      </c>
      <c r="B21" s="30" t="s">
        <v>177</v>
      </c>
      <c r="C21" s="28">
        <f>'№5'!E125</f>
        <v>395.8</v>
      </c>
      <c r="D21" s="28">
        <f>'№5'!F125</f>
        <v>395.8</v>
      </c>
      <c r="E21" s="28">
        <f>'№5'!G125</f>
        <v>395.8</v>
      </c>
    </row>
    <row r="22" spans="1:5" ht="12.75">
      <c r="A22" s="29" t="s">
        <v>10</v>
      </c>
      <c r="B22" s="30" t="s">
        <v>331</v>
      </c>
      <c r="C22" s="28">
        <f>'№5'!E129</f>
        <v>121738.29999999999</v>
      </c>
      <c r="D22" s="28">
        <f>'№5'!F129</f>
        <v>31128.9</v>
      </c>
      <c r="E22" s="28">
        <f>'№5'!G129</f>
        <v>20859.3</v>
      </c>
    </row>
    <row r="23" spans="1:5" ht="12.75">
      <c r="A23" s="29" t="s">
        <v>74</v>
      </c>
      <c r="B23" s="30" t="s">
        <v>49</v>
      </c>
      <c r="C23" s="28">
        <f>'№5'!E157</f>
        <v>2479.8</v>
      </c>
      <c r="D23" s="28">
        <f>'№5'!F157</f>
        <v>743</v>
      </c>
      <c r="E23" s="28">
        <f>'№5'!G157</f>
        <v>747.9</v>
      </c>
    </row>
    <row r="24" spans="1:5" ht="12.75">
      <c r="A24" s="25" t="s">
        <v>84</v>
      </c>
      <c r="B24" s="3" t="s">
        <v>50</v>
      </c>
      <c r="C24" s="27">
        <f>C25+C26+C27</f>
        <v>40046.59999999999</v>
      </c>
      <c r="D24" s="27">
        <f aca="true" t="shared" si="4" ref="D24:E24">D25+D26+D27</f>
        <v>24795.9</v>
      </c>
      <c r="E24" s="27">
        <f t="shared" si="4"/>
        <v>16088.4</v>
      </c>
    </row>
    <row r="25" spans="1:5" ht="12.75">
      <c r="A25" s="29" t="s">
        <v>8</v>
      </c>
      <c r="B25" s="30" t="s">
        <v>9</v>
      </c>
      <c r="C25" s="28">
        <f>'№5'!E176</f>
        <v>1524.6</v>
      </c>
      <c r="D25" s="28">
        <f>'№5'!F176</f>
        <v>1435.1</v>
      </c>
      <c r="E25" s="28">
        <f>'№5'!G176</f>
        <v>1435.1</v>
      </c>
    </row>
    <row r="26" spans="1:5" ht="12.75">
      <c r="A26" s="29" t="s">
        <v>75</v>
      </c>
      <c r="B26" s="30" t="s">
        <v>51</v>
      </c>
      <c r="C26" s="28">
        <f>'№5'!E181</f>
        <v>17580.6</v>
      </c>
      <c r="D26" s="28">
        <f>'№5'!F181</f>
        <v>9000</v>
      </c>
      <c r="E26" s="28">
        <f>'№5'!G181</f>
        <v>0</v>
      </c>
    </row>
    <row r="27" spans="1:5" ht="12.75">
      <c r="A27" s="29" t="s">
        <v>76</v>
      </c>
      <c r="B27" s="30" t="s">
        <v>52</v>
      </c>
      <c r="C27" s="28">
        <f>'№5'!E198</f>
        <v>20941.399999999998</v>
      </c>
      <c r="D27" s="28">
        <f>'№5'!F198</f>
        <v>14360.8</v>
      </c>
      <c r="E27" s="28">
        <f>'№5'!G198</f>
        <v>14653.3</v>
      </c>
    </row>
    <row r="28" spans="1:5" ht="12.75">
      <c r="A28" s="25" t="s">
        <v>62</v>
      </c>
      <c r="B28" s="26" t="s">
        <v>53</v>
      </c>
      <c r="C28" s="27">
        <f>C29+C30+C31+C32+C33</f>
        <v>459122.80000000005</v>
      </c>
      <c r="D28" s="27">
        <f aca="true" t="shared" si="5" ref="D28:E28">D29+D30+D31+D32+D33</f>
        <v>439427.70000000007</v>
      </c>
      <c r="E28" s="27">
        <f t="shared" si="5"/>
        <v>434067.50000000006</v>
      </c>
    </row>
    <row r="29" spans="1:5" ht="12.75">
      <c r="A29" s="29" t="s">
        <v>77</v>
      </c>
      <c r="B29" s="30" t="s">
        <v>15</v>
      </c>
      <c r="C29" s="28">
        <f>'№5'!E222</f>
        <v>161766.7</v>
      </c>
      <c r="D29" s="28">
        <f>'№5'!F222</f>
        <v>158555.50000000003</v>
      </c>
      <c r="E29" s="28">
        <f>'№5'!G222</f>
        <v>154510.1</v>
      </c>
    </row>
    <row r="30" spans="1:5" ht="12.75">
      <c r="A30" s="29" t="s">
        <v>78</v>
      </c>
      <c r="B30" s="30" t="s">
        <v>16</v>
      </c>
      <c r="C30" s="28">
        <f>'№5'!E237</f>
        <v>237042.69999999998</v>
      </c>
      <c r="D30" s="28">
        <f>'№5'!F237</f>
        <v>224831.00000000003</v>
      </c>
      <c r="E30" s="28">
        <f>'№5'!G237</f>
        <v>224173.80000000002</v>
      </c>
    </row>
    <row r="31" spans="1:5" ht="12.75">
      <c r="A31" s="29" t="s">
        <v>332</v>
      </c>
      <c r="B31" s="30" t="s">
        <v>333</v>
      </c>
      <c r="C31" s="28">
        <f>'№5'!E266</f>
        <v>36930.799999999996</v>
      </c>
      <c r="D31" s="28">
        <f>'№5'!F266</f>
        <v>36780.2</v>
      </c>
      <c r="E31" s="28">
        <f>'№5'!G266</f>
        <v>36284.2</v>
      </c>
    </row>
    <row r="32" spans="1:5" ht="12.75">
      <c r="A32" s="29" t="s">
        <v>63</v>
      </c>
      <c r="B32" s="34" t="s">
        <v>509</v>
      </c>
      <c r="C32" s="28">
        <f>'№5'!E289</f>
        <v>9454.4</v>
      </c>
      <c r="D32" s="28">
        <f>'№5'!F289</f>
        <v>5332.8</v>
      </c>
      <c r="E32" s="28">
        <f>'№5'!G289</f>
        <v>5171.2</v>
      </c>
    </row>
    <row r="33" spans="1:5" ht="12.75">
      <c r="A33" s="29" t="s">
        <v>79</v>
      </c>
      <c r="B33" s="30" t="s">
        <v>17</v>
      </c>
      <c r="C33" s="28">
        <f>'№5'!E316</f>
        <v>13928.199999999999</v>
      </c>
      <c r="D33" s="28">
        <f>'№5'!F316</f>
        <v>13928.199999999999</v>
      </c>
      <c r="E33" s="28">
        <f>'№5'!G316</f>
        <v>13928.199999999999</v>
      </c>
    </row>
    <row r="34" spans="1:5" ht="12.75">
      <c r="A34" s="25" t="s">
        <v>66</v>
      </c>
      <c r="B34" s="3" t="s">
        <v>111</v>
      </c>
      <c r="C34" s="27">
        <f>C35</f>
        <v>23021.199999999997</v>
      </c>
      <c r="D34" s="27">
        <f aca="true" t="shared" si="6" ref="D34:E34">D35</f>
        <v>22473.2</v>
      </c>
      <c r="E34" s="27">
        <f t="shared" si="6"/>
        <v>22485.3</v>
      </c>
    </row>
    <row r="35" spans="1:5" ht="12.75">
      <c r="A35" s="29" t="s">
        <v>67</v>
      </c>
      <c r="B35" s="30" t="s">
        <v>18</v>
      </c>
      <c r="C35" s="28">
        <f>'№5'!E329</f>
        <v>23021.199999999997</v>
      </c>
      <c r="D35" s="28">
        <f>'№5'!F329</f>
        <v>22473.2</v>
      </c>
      <c r="E35" s="28">
        <f>'№5'!G329</f>
        <v>22485.3</v>
      </c>
    </row>
    <row r="36" spans="1:5" ht="12.75">
      <c r="A36" s="25" t="s">
        <v>64</v>
      </c>
      <c r="B36" s="3" t="s">
        <v>56</v>
      </c>
      <c r="C36" s="27">
        <f>C37+C38+C39</f>
        <v>19485.2</v>
      </c>
      <c r="D36" s="27">
        <f aca="true" t="shared" si="7" ref="D36:E36">D37+D38+D39</f>
        <v>19891.4</v>
      </c>
      <c r="E36" s="27">
        <f t="shared" si="7"/>
        <v>18870.9</v>
      </c>
    </row>
    <row r="37" spans="1:5" ht="12.75">
      <c r="A37" s="29" t="s">
        <v>80</v>
      </c>
      <c r="B37" s="30" t="s">
        <v>57</v>
      </c>
      <c r="C37" s="28">
        <f>'№5'!E351</f>
        <v>1773.5</v>
      </c>
      <c r="D37" s="28">
        <f>'№5'!F351</f>
        <v>1773.5</v>
      </c>
      <c r="E37" s="28">
        <f>'№5'!G351</f>
        <v>1773.5</v>
      </c>
    </row>
    <row r="38" spans="1:5" ht="12.75">
      <c r="A38" s="29" t="s">
        <v>65</v>
      </c>
      <c r="B38" s="30" t="s">
        <v>59</v>
      </c>
      <c r="C38" s="28">
        <f>'№5'!E356</f>
        <v>4360</v>
      </c>
      <c r="D38" s="28">
        <f>'№5'!F356</f>
        <v>2625</v>
      </c>
      <c r="E38" s="28">
        <f>'№5'!G356</f>
        <v>2675.1</v>
      </c>
    </row>
    <row r="39" spans="1:5" ht="12.75">
      <c r="A39" s="29" t="s">
        <v>126</v>
      </c>
      <c r="B39" s="30" t="s">
        <v>127</v>
      </c>
      <c r="C39" s="28">
        <f>'№5'!E372</f>
        <v>13351.7</v>
      </c>
      <c r="D39" s="28">
        <f>'№5'!F372</f>
        <v>15492.900000000001</v>
      </c>
      <c r="E39" s="28">
        <f>'№5'!G372</f>
        <v>14422.300000000001</v>
      </c>
    </row>
    <row r="40" spans="1:5" ht="12.75">
      <c r="A40" s="25" t="s">
        <v>88</v>
      </c>
      <c r="B40" s="3" t="s">
        <v>55</v>
      </c>
      <c r="C40" s="27">
        <f>C41+C42</f>
        <v>16821</v>
      </c>
      <c r="D40" s="27">
        <f aca="true" t="shared" si="8" ref="D40:E40">D41+D42</f>
        <v>13457.1</v>
      </c>
      <c r="E40" s="27">
        <f t="shared" si="8"/>
        <v>13503.7</v>
      </c>
    </row>
    <row r="41" spans="1:5" ht="12.75">
      <c r="A41" s="29" t="s">
        <v>141</v>
      </c>
      <c r="B41" s="30" t="s">
        <v>89</v>
      </c>
      <c r="C41" s="28">
        <f>'№5'!E383</f>
        <v>14531.5</v>
      </c>
      <c r="D41" s="28">
        <f>'№5'!F383</f>
        <v>11167.6</v>
      </c>
      <c r="E41" s="28">
        <f>'№5'!G383</f>
        <v>11214.2</v>
      </c>
    </row>
    <row r="42" spans="1:5" ht="18.75" customHeight="1">
      <c r="A42" s="29" t="s">
        <v>145</v>
      </c>
      <c r="B42" s="30" t="s">
        <v>0</v>
      </c>
      <c r="C42" s="28">
        <f>'№5'!E400</f>
        <v>2289.5</v>
      </c>
      <c r="D42" s="28">
        <f>'№5'!F400</f>
        <v>2289.5</v>
      </c>
      <c r="E42" s="28">
        <f>'№5'!G400</f>
        <v>2289.5</v>
      </c>
    </row>
    <row r="43" spans="1:5" ht="12.75">
      <c r="A43" s="25" t="s">
        <v>334</v>
      </c>
      <c r="B43" s="3" t="s">
        <v>90</v>
      </c>
      <c r="C43" s="27">
        <f>C44</f>
        <v>2554.5</v>
      </c>
      <c r="D43" s="27">
        <f aca="true" t="shared" si="9" ref="D43:E43">D44</f>
        <v>2110</v>
      </c>
      <c r="E43" s="27">
        <f t="shared" si="9"/>
        <v>2152.2</v>
      </c>
    </row>
    <row r="44" spans="1:5" ht="15.75" customHeight="1">
      <c r="A44" s="29" t="s">
        <v>91</v>
      </c>
      <c r="B44" s="30" t="s">
        <v>92</v>
      </c>
      <c r="C44" s="28">
        <f>'№5'!E408</f>
        <v>2554.5</v>
      </c>
      <c r="D44" s="28">
        <f>'№5'!F408</f>
        <v>2110</v>
      </c>
      <c r="E44" s="28">
        <f>'№5'!G408</f>
        <v>2152.2</v>
      </c>
    </row>
    <row r="45" spans="1:5" ht="33">
      <c r="A45" s="25" t="s">
        <v>335</v>
      </c>
      <c r="B45" s="3" t="s">
        <v>508</v>
      </c>
      <c r="C45" s="27">
        <f>C46</f>
        <v>700</v>
      </c>
      <c r="D45" s="27">
        <f aca="true" t="shared" si="10" ref="D45:E45">D46</f>
        <v>237.3</v>
      </c>
      <c r="E45" s="27">
        <f t="shared" si="10"/>
        <v>0</v>
      </c>
    </row>
    <row r="46" spans="1:5" ht="33">
      <c r="A46" s="29" t="s">
        <v>336</v>
      </c>
      <c r="B46" s="30" t="s">
        <v>337</v>
      </c>
      <c r="C46" s="28">
        <f>'№5'!E420</f>
        <v>700</v>
      </c>
      <c r="D46" s="28">
        <f>'№5'!F420</f>
        <v>237.3</v>
      </c>
      <c r="E46" s="28">
        <f>'№5'!G420</f>
        <v>0</v>
      </c>
    </row>
  </sheetData>
  <mergeCells count="7">
    <mergeCell ref="B3:B5"/>
    <mergeCell ref="C4:C5"/>
    <mergeCell ref="A1:E1"/>
    <mergeCell ref="A2:E2"/>
    <mergeCell ref="A3:A5"/>
    <mergeCell ref="C3:E3"/>
    <mergeCell ref="D4:E4"/>
  </mergeCells>
  <printOptions/>
  <pageMargins left="0.5905511811023623" right="0.1968503937007874" top="0.1968503937007874" bottom="0.1968503937007874"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H516"/>
  <sheetViews>
    <sheetView workbookViewId="0" topLeftCell="A504">
      <selection activeCell="E12" sqref="E12"/>
    </sheetView>
  </sheetViews>
  <sheetFormatPr defaultColWidth="8.875" defaultRowHeight="12.75"/>
  <cols>
    <col min="1" max="1" width="6.25390625" style="79" customWidth="1"/>
    <col min="2" max="2" width="7.875" style="180" customWidth="1"/>
    <col min="3" max="3" width="14.75390625" style="79" customWidth="1"/>
    <col min="4" max="4" width="5.75390625" style="79" customWidth="1"/>
    <col min="5" max="5" width="57.00390625" style="101" customWidth="1"/>
    <col min="6" max="6" width="11.625" style="79" customWidth="1"/>
    <col min="7" max="7" width="11.875" style="79" customWidth="1"/>
    <col min="8" max="8" width="11.75390625" style="79" customWidth="1"/>
    <col min="9" max="16384" width="8.875" style="79" customWidth="1"/>
  </cols>
  <sheetData>
    <row r="1" spans="1:8" ht="49.15" customHeight="1">
      <c r="A1" s="78" t="s">
        <v>93</v>
      </c>
      <c r="B1" s="211" t="s">
        <v>853</v>
      </c>
      <c r="C1" s="211"/>
      <c r="D1" s="211"/>
      <c r="E1" s="211"/>
      <c r="F1" s="211"/>
      <c r="G1" s="211"/>
      <c r="H1" s="211"/>
    </row>
    <row r="2" spans="1:8" ht="39" customHeight="1">
      <c r="A2" s="212" t="s">
        <v>338</v>
      </c>
      <c r="B2" s="212"/>
      <c r="C2" s="212"/>
      <c r="D2" s="212"/>
      <c r="E2" s="212"/>
      <c r="F2" s="212"/>
      <c r="G2" s="212"/>
      <c r="H2" s="212"/>
    </row>
    <row r="3" spans="1:8" ht="12.75">
      <c r="A3" s="213" t="s">
        <v>21</v>
      </c>
      <c r="B3" s="213" t="s">
        <v>61</v>
      </c>
      <c r="C3" s="213" t="s">
        <v>22</v>
      </c>
      <c r="D3" s="213" t="s">
        <v>23</v>
      </c>
      <c r="E3" s="214" t="s">
        <v>24</v>
      </c>
      <c r="F3" s="213" t="s">
        <v>311</v>
      </c>
      <c r="G3" s="213"/>
      <c r="H3" s="213"/>
    </row>
    <row r="4" spans="1:8" ht="12.75">
      <c r="A4" s="213" t="s">
        <v>93</v>
      </c>
      <c r="B4" s="213" t="s">
        <v>93</v>
      </c>
      <c r="C4" s="213" t="s">
        <v>93</v>
      </c>
      <c r="D4" s="213" t="s">
        <v>93</v>
      </c>
      <c r="E4" s="214" t="s">
        <v>93</v>
      </c>
      <c r="F4" s="213" t="s">
        <v>320</v>
      </c>
      <c r="G4" s="213" t="s">
        <v>330</v>
      </c>
      <c r="H4" s="213"/>
    </row>
    <row r="5" spans="1:8" ht="12.75">
      <c r="A5" s="213" t="s">
        <v>93</v>
      </c>
      <c r="B5" s="213" t="s">
        <v>93</v>
      </c>
      <c r="C5" s="213" t="s">
        <v>93</v>
      </c>
      <c r="D5" s="213" t="s">
        <v>93</v>
      </c>
      <c r="E5" s="214" t="s">
        <v>93</v>
      </c>
      <c r="F5" s="213" t="s">
        <v>93</v>
      </c>
      <c r="G5" s="80" t="s">
        <v>321</v>
      </c>
      <c r="H5" s="80" t="s">
        <v>322</v>
      </c>
    </row>
    <row r="6" spans="1:8" ht="12.75">
      <c r="A6" s="80" t="s">
        <v>6</v>
      </c>
      <c r="B6" s="179" t="s">
        <v>104</v>
      </c>
      <c r="C6" s="80" t="s">
        <v>105</v>
      </c>
      <c r="D6" s="80" t="s">
        <v>106</v>
      </c>
      <c r="E6" s="80" t="s">
        <v>107</v>
      </c>
      <c r="F6" s="80" t="s">
        <v>108</v>
      </c>
      <c r="G6" s="80" t="s">
        <v>339</v>
      </c>
      <c r="H6" s="80" t="s">
        <v>340</v>
      </c>
    </row>
    <row r="7" spans="1:8" ht="12.75">
      <c r="A7" s="81" t="s">
        <v>93</v>
      </c>
      <c r="B7" s="81" t="s">
        <v>93</v>
      </c>
      <c r="C7" s="81" t="s">
        <v>93</v>
      </c>
      <c r="D7" s="81" t="s">
        <v>93</v>
      </c>
      <c r="E7" s="82" t="s">
        <v>1</v>
      </c>
      <c r="F7" s="83">
        <f>F8+F255+F291+F335+F348+F429</f>
        <v>760016.4000000001</v>
      </c>
      <c r="G7" s="83">
        <f>G8+G255+G291+G335+G348+G429</f>
        <v>624418.9000000001</v>
      </c>
      <c r="H7" s="83">
        <f>H8+H255+H291+H335+H348+H429</f>
        <v>598970.5</v>
      </c>
    </row>
    <row r="8" spans="1:8" ht="33">
      <c r="A8" s="81" t="s">
        <v>25</v>
      </c>
      <c r="B8" s="179" t="s">
        <v>93</v>
      </c>
      <c r="C8" s="84" t="s">
        <v>93</v>
      </c>
      <c r="D8" s="84" t="s">
        <v>93</v>
      </c>
      <c r="E8" s="82" t="s">
        <v>112</v>
      </c>
      <c r="F8" s="83">
        <f>F9+F71+F87+F144+F182+F197+F222+F242</f>
        <v>248538.00000000006</v>
      </c>
      <c r="G8" s="83">
        <f>G9+G71+G87+G144+G182+G197+G222+G242</f>
        <v>143873.00000000003</v>
      </c>
      <c r="H8" s="83">
        <f>H9+H71+H87+H144+H182+H197+H222+H242</f>
        <v>124979.40000000001</v>
      </c>
    </row>
    <row r="9" spans="1:8" ht="12.75">
      <c r="A9" s="80" t="s">
        <v>25</v>
      </c>
      <c r="B9" s="179" t="s">
        <v>81</v>
      </c>
      <c r="C9" s="80" t="s">
        <v>93</v>
      </c>
      <c r="D9" s="80" t="s">
        <v>93</v>
      </c>
      <c r="E9" s="14" t="s">
        <v>26</v>
      </c>
      <c r="F9" s="85">
        <f>F10+F16+F34+F29</f>
        <v>39311.9</v>
      </c>
      <c r="G9" s="85">
        <f>G10+G16+G34+G29</f>
        <v>38271.299999999996</v>
      </c>
      <c r="H9" s="85">
        <f>H10+H16+H34+H29</f>
        <v>38283.299999999996</v>
      </c>
    </row>
    <row r="10" spans="1:8" ht="49.5">
      <c r="A10" s="80" t="s">
        <v>25</v>
      </c>
      <c r="B10" s="179" t="s">
        <v>68</v>
      </c>
      <c r="C10" s="80" t="s">
        <v>93</v>
      </c>
      <c r="D10" s="80" t="s">
        <v>93</v>
      </c>
      <c r="E10" s="5" t="s">
        <v>86</v>
      </c>
      <c r="F10" s="85">
        <f>F11</f>
        <v>1479</v>
      </c>
      <c r="G10" s="85">
        <f aca="true" t="shared" si="0" ref="G10:H14">G11</f>
        <v>1479</v>
      </c>
      <c r="H10" s="85">
        <f t="shared" si="0"/>
        <v>1479</v>
      </c>
    </row>
    <row r="11" spans="1:8" ht="49.5">
      <c r="A11" s="80" t="s">
        <v>25</v>
      </c>
      <c r="B11" s="179" t="s">
        <v>68</v>
      </c>
      <c r="C11" s="80" t="s">
        <v>200</v>
      </c>
      <c r="D11" s="80" t="s">
        <v>93</v>
      </c>
      <c r="E11" s="184" t="s">
        <v>854</v>
      </c>
      <c r="F11" s="85">
        <f>F12</f>
        <v>1479</v>
      </c>
      <c r="G11" s="85">
        <f t="shared" si="0"/>
        <v>1479</v>
      </c>
      <c r="H11" s="85">
        <f t="shared" si="0"/>
        <v>1479</v>
      </c>
    </row>
    <row r="12" spans="1:8" ht="12.75">
      <c r="A12" s="80" t="s">
        <v>25</v>
      </c>
      <c r="B12" s="179" t="s">
        <v>68</v>
      </c>
      <c r="C12" s="80" t="s">
        <v>201</v>
      </c>
      <c r="D12" s="80" t="s">
        <v>93</v>
      </c>
      <c r="E12" s="73" t="s">
        <v>2</v>
      </c>
      <c r="F12" s="85">
        <f>F13</f>
        <v>1479</v>
      </c>
      <c r="G12" s="85">
        <f t="shared" si="0"/>
        <v>1479</v>
      </c>
      <c r="H12" s="85">
        <f t="shared" si="0"/>
        <v>1479</v>
      </c>
    </row>
    <row r="13" spans="1:8" ht="33">
      <c r="A13" s="80" t="s">
        <v>25</v>
      </c>
      <c r="B13" s="179" t="s">
        <v>68</v>
      </c>
      <c r="C13" s="80" t="s">
        <v>342</v>
      </c>
      <c r="D13" s="84" t="s">
        <v>93</v>
      </c>
      <c r="E13" s="73" t="s">
        <v>343</v>
      </c>
      <c r="F13" s="85">
        <f>F14</f>
        <v>1479</v>
      </c>
      <c r="G13" s="85">
        <f t="shared" si="0"/>
        <v>1479</v>
      </c>
      <c r="H13" s="85">
        <f t="shared" si="0"/>
        <v>1479</v>
      </c>
    </row>
    <row r="14" spans="1:8" ht="12.75">
      <c r="A14" s="80" t="s">
        <v>25</v>
      </c>
      <c r="B14" s="179" t="s">
        <v>68</v>
      </c>
      <c r="C14" s="80" t="s">
        <v>202</v>
      </c>
      <c r="D14" s="80" t="s">
        <v>93</v>
      </c>
      <c r="E14" s="73" t="s">
        <v>43</v>
      </c>
      <c r="F14" s="85">
        <f>F15</f>
        <v>1479</v>
      </c>
      <c r="G14" s="85">
        <f t="shared" si="0"/>
        <v>1479</v>
      </c>
      <c r="H14" s="85">
        <f t="shared" si="0"/>
        <v>1479</v>
      </c>
    </row>
    <row r="15" spans="1:8" ht="82.5">
      <c r="A15" s="80" t="s">
        <v>25</v>
      </c>
      <c r="B15" s="179" t="s">
        <v>68</v>
      </c>
      <c r="C15" s="80" t="s">
        <v>202</v>
      </c>
      <c r="D15" s="80" t="s">
        <v>95</v>
      </c>
      <c r="E15" s="73" t="s">
        <v>3</v>
      </c>
      <c r="F15" s="85">
        <v>1479</v>
      </c>
      <c r="G15" s="85">
        <v>1479</v>
      </c>
      <c r="H15" s="85">
        <v>1479</v>
      </c>
    </row>
    <row r="16" spans="1:8" ht="66">
      <c r="A16" s="80" t="s">
        <v>25</v>
      </c>
      <c r="B16" s="179" t="s">
        <v>70</v>
      </c>
      <c r="C16" s="80" t="s">
        <v>93</v>
      </c>
      <c r="D16" s="80" t="s">
        <v>93</v>
      </c>
      <c r="E16" s="73" t="s">
        <v>45</v>
      </c>
      <c r="F16" s="85">
        <f>F17</f>
        <v>36037.1</v>
      </c>
      <c r="G16" s="85">
        <f aca="true" t="shared" si="1" ref="G16:H16">G17</f>
        <v>35825.1</v>
      </c>
      <c r="H16" s="85">
        <f t="shared" si="1"/>
        <v>35825.1</v>
      </c>
    </row>
    <row r="17" spans="1:8" ht="66">
      <c r="A17" s="80" t="s">
        <v>25</v>
      </c>
      <c r="B17" s="179" t="s">
        <v>70</v>
      </c>
      <c r="C17" s="80" t="s">
        <v>200</v>
      </c>
      <c r="D17" s="80" t="s">
        <v>93</v>
      </c>
      <c r="E17" s="73" t="s">
        <v>341</v>
      </c>
      <c r="F17" s="85">
        <f>F18</f>
        <v>36037.1</v>
      </c>
      <c r="G17" s="85">
        <f aca="true" t="shared" si="2" ref="G17:H18">G18</f>
        <v>35825.1</v>
      </c>
      <c r="H17" s="85">
        <f t="shared" si="2"/>
        <v>35825.1</v>
      </c>
    </row>
    <row r="18" spans="1:8" ht="12.75">
      <c r="A18" s="80" t="s">
        <v>25</v>
      </c>
      <c r="B18" s="179" t="s">
        <v>70</v>
      </c>
      <c r="C18" s="80" t="s">
        <v>201</v>
      </c>
      <c r="D18" s="80" t="s">
        <v>93</v>
      </c>
      <c r="E18" s="73" t="s">
        <v>2</v>
      </c>
      <c r="F18" s="85">
        <f>F19</f>
        <v>36037.1</v>
      </c>
      <c r="G18" s="85">
        <f t="shared" si="2"/>
        <v>35825.1</v>
      </c>
      <c r="H18" s="85">
        <f t="shared" si="2"/>
        <v>35825.1</v>
      </c>
    </row>
    <row r="19" spans="1:8" ht="33">
      <c r="A19" s="80" t="s">
        <v>25</v>
      </c>
      <c r="B19" s="179" t="s">
        <v>70</v>
      </c>
      <c r="C19" s="80" t="s">
        <v>342</v>
      </c>
      <c r="D19" s="84" t="s">
        <v>93</v>
      </c>
      <c r="E19" s="73" t="s">
        <v>343</v>
      </c>
      <c r="F19" s="85">
        <f>F20+F23+F27</f>
        <v>36037.1</v>
      </c>
      <c r="G19" s="85">
        <f aca="true" t="shared" si="3" ref="G19:H19">G20+G23+G27</f>
        <v>35825.1</v>
      </c>
      <c r="H19" s="85">
        <f t="shared" si="3"/>
        <v>35825.1</v>
      </c>
    </row>
    <row r="20" spans="1:8" ht="66">
      <c r="A20" s="80" t="s">
        <v>25</v>
      </c>
      <c r="B20" s="179" t="s">
        <v>70</v>
      </c>
      <c r="C20" s="80" t="s">
        <v>205</v>
      </c>
      <c r="D20" s="80" t="s">
        <v>93</v>
      </c>
      <c r="E20" s="73" t="s">
        <v>317</v>
      </c>
      <c r="F20" s="85">
        <f>F21+F22</f>
        <v>650</v>
      </c>
      <c r="G20" s="85">
        <f aca="true" t="shared" si="4" ref="G20:H20">G21+G22</f>
        <v>650</v>
      </c>
      <c r="H20" s="85">
        <f t="shared" si="4"/>
        <v>650</v>
      </c>
    </row>
    <row r="21" spans="1:8" ht="82.5">
      <c r="A21" s="80" t="s">
        <v>25</v>
      </c>
      <c r="B21" s="179" t="s">
        <v>70</v>
      </c>
      <c r="C21" s="80" t="s">
        <v>205</v>
      </c>
      <c r="D21" s="80" t="s">
        <v>95</v>
      </c>
      <c r="E21" s="73" t="s">
        <v>3</v>
      </c>
      <c r="F21" s="85">
        <v>592.3</v>
      </c>
      <c r="G21" s="85">
        <v>592.3</v>
      </c>
      <c r="H21" s="85">
        <v>592.3</v>
      </c>
    </row>
    <row r="22" spans="1:8" ht="33">
      <c r="A22" s="80" t="s">
        <v>25</v>
      </c>
      <c r="B22" s="179" t="s">
        <v>70</v>
      </c>
      <c r="C22" s="80" t="s">
        <v>205</v>
      </c>
      <c r="D22" s="80" t="s">
        <v>96</v>
      </c>
      <c r="E22" s="73" t="s">
        <v>344</v>
      </c>
      <c r="F22" s="85">
        <v>57.7</v>
      </c>
      <c r="G22" s="85">
        <v>57.7</v>
      </c>
      <c r="H22" s="85">
        <v>57.7</v>
      </c>
    </row>
    <row r="23" spans="1:8" ht="82.5">
      <c r="A23" s="80" t="s">
        <v>25</v>
      </c>
      <c r="B23" s="179" t="s">
        <v>70</v>
      </c>
      <c r="C23" s="80" t="s">
        <v>203</v>
      </c>
      <c r="D23" s="80" t="s">
        <v>93</v>
      </c>
      <c r="E23" s="73" t="s">
        <v>345</v>
      </c>
      <c r="F23" s="85">
        <f>F24+F25+F26</f>
        <v>35316</v>
      </c>
      <c r="G23" s="85">
        <f aca="true" t="shared" si="5" ref="G23:H23">G24+G25+G26</f>
        <v>35104</v>
      </c>
      <c r="H23" s="85">
        <f t="shared" si="5"/>
        <v>35104</v>
      </c>
    </row>
    <row r="24" spans="1:8" ht="82.5">
      <c r="A24" s="80" t="s">
        <v>25</v>
      </c>
      <c r="B24" s="179" t="s">
        <v>70</v>
      </c>
      <c r="C24" s="80" t="s">
        <v>203</v>
      </c>
      <c r="D24" s="80" t="s">
        <v>95</v>
      </c>
      <c r="E24" s="73" t="s">
        <v>3</v>
      </c>
      <c r="F24" s="85">
        <v>30511.6</v>
      </c>
      <c r="G24" s="85">
        <v>30511.6</v>
      </c>
      <c r="H24" s="85">
        <v>30511.6</v>
      </c>
    </row>
    <row r="25" spans="1:8" ht="33">
      <c r="A25" s="80" t="s">
        <v>25</v>
      </c>
      <c r="B25" s="179" t="s">
        <v>70</v>
      </c>
      <c r="C25" s="80" t="s">
        <v>203</v>
      </c>
      <c r="D25" s="80" t="s">
        <v>96</v>
      </c>
      <c r="E25" s="73" t="s">
        <v>344</v>
      </c>
      <c r="F25" s="85">
        <f>4485.1+112+100</f>
        <v>4697.1</v>
      </c>
      <c r="G25" s="85">
        <v>4485.1</v>
      </c>
      <c r="H25" s="85">
        <v>4485.1</v>
      </c>
    </row>
    <row r="26" spans="1:8" ht="12.75">
      <c r="A26" s="80" t="s">
        <v>25</v>
      </c>
      <c r="B26" s="179" t="s">
        <v>70</v>
      </c>
      <c r="C26" s="80" t="s">
        <v>203</v>
      </c>
      <c r="D26" s="80" t="s">
        <v>97</v>
      </c>
      <c r="E26" s="73" t="s">
        <v>98</v>
      </c>
      <c r="F26" s="85">
        <v>107.3</v>
      </c>
      <c r="G26" s="85">
        <v>107.3</v>
      </c>
      <c r="H26" s="85">
        <v>107.3</v>
      </c>
    </row>
    <row r="27" spans="1:8" ht="66">
      <c r="A27" s="80" t="s">
        <v>25</v>
      </c>
      <c r="B27" s="179" t="s">
        <v>70</v>
      </c>
      <c r="C27" s="80" t="s">
        <v>204</v>
      </c>
      <c r="D27" s="80" t="s">
        <v>93</v>
      </c>
      <c r="E27" s="73" t="s">
        <v>346</v>
      </c>
      <c r="F27" s="85">
        <f>F28</f>
        <v>71.1</v>
      </c>
      <c r="G27" s="85">
        <f aca="true" t="shared" si="6" ref="G27:H27">G28</f>
        <v>71.1</v>
      </c>
      <c r="H27" s="85">
        <f t="shared" si="6"/>
        <v>71.1</v>
      </c>
    </row>
    <row r="28" spans="1:8" ht="82.5">
      <c r="A28" s="80" t="s">
        <v>25</v>
      </c>
      <c r="B28" s="179" t="s">
        <v>70</v>
      </c>
      <c r="C28" s="80" t="s">
        <v>204</v>
      </c>
      <c r="D28" s="80" t="s">
        <v>95</v>
      </c>
      <c r="E28" s="73" t="s">
        <v>3</v>
      </c>
      <c r="F28" s="85">
        <v>71.1</v>
      </c>
      <c r="G28" s="85">
        <v>71.1</v>
      </c>
      <c r="H28" s="85">
        <v>71.1</v>
      </c>
    </row>
    <row r="29" spans="1:8" ht="12.75">
      <c r="A29" s="80" t="s">
        <v>25</v>
      </c>
      <c r="B29" s="15" t="s">
        <v>779</v>
      </c>
      <c r="C29" s="4"/>
      <c r="D29" s="77"/>
      <c r="E29" s="5" t="s">
        <v>780</v>
      </c>
      <c r="F29" s="85">
        <f>F30</f>
        <v>280</v>
      </c>
      <c r="G29" s="85">
        <f aca="true" t="shared" si="7" ref="G29:H32">G30</f>
        <v>0</v>
      </c>
      <c r="H29" s="85">
        <f t="shared" si="7"/>
        <v>0</v>
      </c>
    </row>
    <row r="30" spans="1:8" ht="33">
      <c r="A30" s="80" t="s">
        <v>25</v>
      </c>
      <c r="B30" s="15" t="s">
        <v>779</v>
      </c>
      <c r="C30" s="80" t="s">
        <v>314</v>
      </c>
      <c r="D30" s="80" t="s">
        <v>93</v>
      </c>
      <c r="E30" s="73" t="s">
        <v>431</v>
      </c>
      <c r="F30" s="85">
        <f>F31</f>
        <v>280</v>
      </c>
      <c r="G30" s="85">
        <f t="shared" si="7"/>
        <v>0</v>
      </c>
      <c r="H30" s="85">
        <f t="shared" si="7"/>
        <v>0</v>
      </c>
    </row>
    <row r="31" spans="1:8" ht="49.5">
      <c r="A31" s="80" t="s">
        <v>25</v>
      </c>
      <c r="B31" s="15" t="s">
        <v>779</v>
      </c>
      <c r="C31" s="35">
        <v>9940000000</v>
      </c>
      <c r="D31" s="77"/>
      <c r="E31" s="5" t="s">
        <v>439</v>
      </c>
      <c r="F31" s="85">
        <f>F32</f>
        <v>280</v>
      </c>
      <c r="G31" s="85">
        <f t="shared" si="7"/>
        <v>0</v>
      </c>
      <c r="H31" s="85">
        <f t="shared" si="7"/>
        <v>0</v>
      </c>
    </row>
    <row r="32" spans="1:8" ht="44.45" customHeight="1">
      <c r="A32" s="80" t="s">
        <v>25</v>
      </c>
      <c r="B32" s="15" t="s">
        <v>779</v>
      </c>
      <c r="C32" s="80" t="s">
        <v>781</v>
      </c>
      <c r="D32" s="80"/>
      <c r="E32" s="73" t="s">
        <v>782</v>
      </c>
      <c r="F32" s="85">
        <f>F33</f>
        <v>280</v>
      </c>
      <c r="G32" s="85">
        <f t="shared" si="7"/>
        <v>0</v>
      </c>
      <c r="H32" s="85">
        <f t="shared" si="7"/>
        <v>0</v>
      </c>
    </row>
    <row r="33" spans="1:8" ht="12.75">
      <c r="A33" s="80" t="s">
        <v>25</v>
      </c>
      <c r="B33" s="15" t="s">
        <v>779</v>
      </c>
      <c r="C33" s="80" t="s">
        <v>781</v>
      </c>
      <c r="D33" s="80" t="s">
        <v>97</v>
      </c>
      <c r="E33" s="73" t="s">
        <v>98</v>
      </c>
      <c r="F33" s="85">
        <v>280</v>
      </c>
      <c r="G33" s="85">
        <v>0</v>
      </c>
      <c r="H33" s="85">
        <v>0</v>
      </c>
    </row>
    <row r="34" spans="1:8" ht="12.75">
      <c r="A34" s="80" t="s">
        <v>25</v>
      </c>
      <c r="B34" s="179" t="s">
        <v>87</v>
      </c>
      <c r="C34" s="80" t="s">
        <v>93</v>
      </c>
      <c r="D34" s="80" t="s">
        <v>93</v>
      </c>
      <c r="E34" s="73" t="s">
        <v>46</v>
      </c>
      <c r="F34" s="85">
        <f>F35+F67</f>
        <v>1515.8</v>
      </c>
      <c r="G34" s="85">
        <f aca="true" t="shared" si="8" ref="G34:H34">G35+G67</f>
        <v>967.2</v>
      </c>
      <c r="H34" s="85">
        <f t="shared" si="8"/>
        <v>979.2</v>
      </c>
    </row>
    <row r="35" spans="1:8" ht="66">
      <c r="A35" s="80" t="s">
        <v>25</v>
      </c>
      <c r="B35" s="179" t="s">
        <v>87</v>
      </c>
      <c r="C35" s="80" t="s">
        <v>200</v>
      </c>
      <c r="D35" s="80" t="s">
        <v>93</v>
      </c>
      <c r="E35" s="73" t="s">
        <v>341</v>
      </c>
      <c r="F35" s="85">
        <f>F36+F42+F49+F53+F58</f>
        <v>1513.8</v>
      </c>
      <c r="G35" s="85">
        <f aca="true" t="shared" si="9" ref="G35:H35">G36+G42+G49+G53+G58</f>
        <v>967.2</v>
      </c>
      <c r="H35" s="85">
        <f t="shared" si="9"/>
        <v>979.2</v>
      </c>
    </row>
    <row r="36" spans="1:8" ht="66">
      <c r="A36" s="80" t="s">
        <v>25</v>
      </c>
      <c r="B36" s="179" t="s">
        <v>87</v>
      </c>
      <c r="C36" s="80" t="s">
        <v>206</v>
      </c>
      <c r="D36" s="80" t="s">
        <v>93</v>
      </c>
      <c r="E36" s="73" t="s">
        <v>347</v>
      </c>
      <c r="F36" s="85">
        <f>F37</f>
        <v>969.7</v>
      </c>
      <c r="G36" s="85">
        <f aca="true" t="shared" si="10" ref="G36:H36">G37</f>
        <v>421.9</v>
      </c>
      <c r="H36" s="85">
        <f t="shared" si="10"/>
        <v>428.5</v>
      </c>
    </row>
    <row r="37" spans="1:8" ht="49.5">
      <c r="A37" s="80" t="s">
        <v>25</v>
      </c>
      <c r="B37" s="179" t="s">
        <v>87</v>
      </c>
      <c r="C37" s="80" t="s">
        <v>348</v>
      </c>
      <c r="D37" s="84" t="s">
        <v>93</v>
      </c>
      <c r="E37" s="73" t="s">
        <v>349</v>
      </c>
      <c r="F37" s="85">
        <f>F38+F40</f>
        <v>969.7</v>
      </c>
      <c r="G37" s="85">
        <f aca="true" t="shared" si="11" ref="G37:H37">G38+G40</f>
        <v>421.9</v>
      </c>
      <c r="H37" s="85">
        <f t="shared" si="11"/>
        <v>428.5</v>
      </c>
    </row>
    <row r="38" spans="1:8" ht="33">
      <c r="A38" s="80" t="s">
        <v>25</v>
      </c>
      <c r="B38" s="179" t="s">
        <v>87</v>
      </c>
      <c r="C38" s="80" t="s">
        <v>207</v>
      </c>
      <c r="D38" s="80" t="s">
        <v>93</v>
      </c>
      <c r="E38" s="73" t="s">
        <v>157</v>
      </c>
      <c r="F38" s="85">
        <f>F39</f>
        <v>515.4</v>
      </c>
      <c r="G38" s="85">
        <f aca="true" t="shared" si="12" ref="G38:H38">G39</f>
        <v>421.9</v>
      </c>
      <c r="H38" s="85">
        <f t="shared" si="12"/>
        <v>428.5</v>
      </c>
    </row>
    <row r="39" spans="1:8" ht="33">
      <c r="A39" s="80" t="s">
        <v>25</v>
      </c>
      <c r="B39" s="179" t="s">
        <v>87</v>
      </c>
      <c r="C39" s="80" t="s">
        <v>207</v>
      </c>
      <c r="D39" s="80" t="s">
        <v>96</v>
      </c>
      <c r="E39" s="73" t="s">
        <v>344</v>
      </c>
      <c r="F39" s="85">
        <f>415.4+100</f>
        <v>515.4</v>
      </c>
      <c r="G39" s="85">
        <v>421.9</v>
      </c>
      <c r="H39" s="85">
        <v>428.5</v>
      </c>
    </row>
    <row r="40" spans="1:8" ht="49.5">
      <c r="A40" s="80" t="s">
        <v>25</v>
      </c>
      <c r="B40" s="179" t="s">
        <v>87</v>
      </c>
      <c r="C40" s="80" t="s">
        <v>350</v>
      </c>
      <c r="D40" s="80" t="s">
        <v>93</v>
      </c>
      <c r="E40" s="73" t="s">
        <v>351</v>
      </c>
      <c r="F40" s="85">
        <f>F41</f>
        <v>454.30000000000007</v>
      </c>
      <c r="G40" s="85">
        <f aca="true" t="shared" si="13" ref="G40:H40">G41</f>
        <v>0</v>
      </c>
      <c r="H40" s="85">
        <f t="shared" si="13"/>
        <v>0</v>
      </c>
    </row>
    <row r="41" spans="1:8" ht="33">
      <c r="A41" s="80" t="s">
        <v>25</v>
      </c>
      <c r="B41" s="179" t="s">
        <v>87</v>
      </c>
      <c r="C41" s="80" t="s">
        <v>350</v>
      </c>
      <c r="D41" s="80" t="s">
        <v>96</v>
      </c>
      <c r="E41" s="73" t="s">
        <v>344</v>
      </c>
      <c r="F41" s="85">
        <f>666.7-212.4</f>
        <v>454.30000000000007</v>
      </c>
      <c r="G41" s="85">
        <v>0</v>
      </c>
      <c r="H41" s="85">
        <v>0</v>
      </c>
    </row>
    <row r="42" spans="1:8" ht="115.5">
      <c r="A42" s="80" t="s">
        <v>25</v>
      </c>
      <c r="B42" s="179" t="s">
        <v>87</v>
      </c>
      <c r="C42" s="80" t="s">
        <v>208</v>
      </c>
      <c r="D42" s="80" t="s">
        <v>93</v>
      </c>
      <c r="E42" s="73" t="s">
        <v>158</v>
      </c>
      <c r="F42" s="85">
        <f>F43+F46</f>
        <v>76.5</v>
      </c>
      <c r="G42" s="85">
        <f aca="true" t="shared" si="14" ref="G42:H42">G43+G46</f>
        <v>78</v>
      </c>
      <c r="H42" s="85">
        <f t="shared" si="14"/>
        <v>79.5</v>
      </c>
    </row>
    <row r="43" spans="1:8" ht="66">
      <c r="A43" s="80" t="s">
        <v>25</v>
      </c>
      <c r="B43" s="179" t="s">
        <v>87</v>
      </c>
      <c r="C43" s="80" t="s">
        <v>352</v>
      </c>
      <c r="D43" s="84" t="s">
        <v>93</v>
      </c>
      <c r="E43" s="73" t="s">
        <v>353</v>
      </c>
      <c r="F43" s="85">
        <f>F44</f>
        <v>51</v>
      </c>
      <c r="G43" s="85">
        <f aca="true" t="shared" si="15" ref="G43:H43">G44</f>
        <v>52</v>
      </c>
      <c r="H43" s="85">
        <f t="shared" si="15"/>
        <v>53</v>
      </c>
    </row>
    <row r="44" spans="1:8" ht="49.5">
      <c r="A44" s="80" t="s">
        <v>25</v>
      </c>
      <c r="B44" s="179" t="s">
        <v>87</v>
      </c>
      <c r="C44" s="80" t="s">
        <v>209</v>
      </c>
      <c r="D44" s="80" t="s">
        <v>93</v>
      </c>
      <c r="E44" s="73" t="s">
        <v>159</v>
      </c>
      <c r="F44" s="85">
        <f>F45</f>
        <v>51</v>
      </c>
      <c r="G44" s="85">
        <f aca="true" t="shared" si="16" ref="G44:H44">G45</f>
        <v>52</v>
      </c>
      <c r="H44" s="85">
        <f t="shared" si="16"/>
        <v>53</v>
      </c>
    </row>
    <row r="45" spans="1:8" ht="12.75">
      <c r="A45" s="80" t="s">
        <v>25</v>
      </c>
      <c r="B45" s="179" t="s">
        <v>87</v>
      </c>
      <c r="C45" s="80" t="s">
        <v>209</v>
      </c>
      <c r="D45" s="80" t="s">
        <v>97</v>
      </c>
      <c r="E45" s="73" t="s">
        <v>98</v>
      </c>
      <c r="F45" s="85">
        <v>51</v>
      </c>
      <c r="G45" s="85">
        <v>52</v>
      </c>
      <c r="H45" s="85">
        <v>53</v>
      </c>
    </row>
    <row r="46" spans="1:8" ht="49.5">
      <c r="A46" s="80" t="s">
        <v>25</v>
      </c>
      <c r="B46" s="179" t="s">
        <v>87</v>
      </c>
      <c r="C46" s="80" t="s">
        <v>354</v>
      </c>
      <c r="D46" s="84" t="s">
        <v>93</v>
      </c>
      <c r="E46" s="73" t="s">
        <v>355</v>
      </c>
      <c r="F46" s="85">
        <f>F47</f>
        <v>25.5</v>
      </c>
      <c r="G46" s="85">
        <f aca="true" t="shared" si="17" ref="G46:H47">G47</f>
        <v>26</v>
      </c>
      <c r="H46" s="85">
        <f t="shared" si="17"/>
        <v>26.5</v>
      </c>
    </row>
    <row r="47" spans="1:8" ht="66">
      <c r="A47" s="80" t="s">
        <v>25</v>
      </c>
      <c r="B47" s="179" t="s">
        <v>87</v>
      </c>
      <c r="C47" s="80" t="s">
        <v>210</v>
      </c>
      <c r="D47" s="80" t="s">
        <v>93</v>
      </c>
      <c r="E47" s="73" t="s">
        <v>160</v>
      </c>
      <c r="F47" s="85">
        <f>F48</f>
        <v>25.5</v>
      </c>
      <c r="G47" s="85">
        <f t="shared" si="17"/>
        <v>26</v>
      </c>
      <c r="H47" s="85">
        <f t="shared" si="17"/>
        <v>26.5</v>
      </c>
    </row>
    <row r="48" spans="1:8" ht="33">
      <c r="A48" s="80" t="s">
        <v>25</v>
      </c>
      <c r="B48" s="179" t="s">
        <v>87</v>
      </c>
      <c r="C48" s="80" t="s">
        <v>210</v>
      </c>
      <c r="D48" s="80" t="s">
        <v>96</v>
      </c>
      <c r="E48" s="73" t="s">
        <v>344</v>
      </c>
      <c r="F48" s="85">
        <v>25.5</v>
      </c>
      <c r="G48" s="85">
        <v>26</v>
      </c>
      <c r="H48" s="85">
        <v>26.5</v>
      </c>
    </row>
    <row r="49" spans="1:8" ht="33">
      <c r="A49" s="80" t="s">
        <v>25</v>
      </c>
      <c r="B49" s="179" t="s">
        <v>87</v>
      </c>
      <c r="C49" s="80" t="s">
        <v>211</v>
      </c>
      <c r="D49" s="80" t="s">
        <v>93</v>
      </c>
      <c r="E49" s="73" t="s">
        <v>161</v>
      </c>
      <c r="F49" s="85">
        <f>F50</f>
        <v>107.1</v>
      </c>
      <c r="G49" s="85">
        <f aca="true" t="shared" si="18" ref="G49:H51">G50</f>
        <v>109.2</v>
      </c>
      <c r="H49" s="85">
        <f t="shared" si="18"/>
        <v>111.4</v>
      </c>
    </row>
    <row r="50" spans="1:8" ht="33">
      <c r="A50" s="80" t="s">
        <v>25</v>
      </c>
      <c r="B50" s="179" t="s">
        <v>87</v>
      </c>
      <c r="C50" s="80" t="s">
        <v>356</v>
      </c>
      <c r="D50" s="84" t="s">
        <v>93</v>
      </c>
      <c r="E50" s="73" t="s">
        <v>357</v>
      </c>
      <c r="F50" s="85">
        <f>F51</f>
        <v>107.1</v>
      </c>
      <c r="G50" s="85">
        <f t="shared" si="18"/>
        <v>109.2</v>
      </c>
      <c r="H50" s="85">
        <f t="shared" si="18"/>
        <v>111.4</v>
      </c>
    </row>
    <row r="51" spans="1:8" ht="33">
      <c r="A51" s="80" t="s">
        <v>25</v>
      </c>
      <c r="B51" s="179" t="s">
        <v>87</v>
      </c>
      <c r="C51" s="80" t="s">
        <v>212</v>
      </c>
      <c r="D51" s="80" t="s">
        <v>93</v>
      </c>
      <c r="E51" s="73" t="s">
        <v>358</v>
      </c>
      <c r="F51" s="85">
        <f>F52</f>
        <v>107.1</v>
      </c>
      <c r="G51" s="85">
        <f t="shared" si="18"/>
        <v>109.2</v>
      </c>
      <c r="H51" s="85">
        <f t="shared" si="18"/>
        <v>111.4</v>
      </c>
    </row>
    <row r="52" spans="1:8" ht="12.75">
      <c r="A52" s="80" t="s">
        <v>25</v>
      </c>
      <c r="B52" s="179" t="s">
        <v>87</v>
      </c>
      <c r="C52" s="80" t="s">
        <v>212</v>
      </c>
      <c r="D52" s="80" t="s">
        <v>100</v>
      </c>
      <c r="E52" s="73" t="s">
        <v>101</v>
      </c>
      <c r="F52" s="85">
        <v>107.1</v>
      </c>
      <c r="G52" s="85">
        <v>109.2</v>
      </c>
      <c r="H52" s="85">
        <v>111.4</v>
      </c>
    </row>
    <row r="53" spans="1:8" ht="66">
      <c r="A53" s="80" t="s">
        <v>25</v>
      </c>
      <c r="B53" s="179" t="s">
        <v>87</v>
      </c>
      <c r="C53" s="80" t="s">
        <v>213</v>
      </c>
      <c r="D53" s="80" t="s">
        <v>93</v>
      </c>
      <c r="E53" s="73" t="s">
        <v>155</v>
      </c>
      <c r="F53" s="85">
        <f>F54</f>
        <v>62.199999999999996</v>
      </c>
      <c r="G53" s="85">
        <f aca="true" t="shared" si="19" ref="G53:H54">G54</f>
        <v>62.4</v>
      </c>
      <c r="H53" s="85">
        <f t="shared" si="19"/>
        <v>64.1</v>
      </c>
    </row>
    <row r="54" spans="1:8" ht="66">
      <c r="A54" s="80" t="s">
        <v>25</v>
      </c>
      <c r="B54" s="179" t="s">
        <v>87</v>
      </c>
      <c r="C54" s="80" t="s">
        <v>359</v>
      </c>
      <c r="D54" s="84" t="s">
        <v>93</v>
      </c>
      <c r="E54" s="73" t="s">
        <v>360</v>
      </c>
      <c r="F54" s="85">
        <f>F55</f>
        <v>62.199999999999996</v>
      </c>
      <c r="G54" s="85">
        <f t="shared" si="19"/>
        <v>62.4</v>
      </c>
      <c r="H54" s="85">
        <f t="shared" si="19"/>
        <v>64.1</v>
      </c>
    </row>
    <row r="55" spans="1:8" ht="33">
      <c r="A55" s="80" t="s">
        <v>25</v>
      </c>
      <c r="B55" s="179" t="s">
        <v>87</v>
      </c>
      <c r="C55" s="80" t="s">
        <v>214</v>
      </c>
      <c r="D55" s="80" t="s">
        <v>93</v>
      </c>
      <c r="E55" s="73" t="s">
        <v>156</v>
      </c>
      <c r="F55" s="85">
        <f>F56+F57</f>
        <v>62.199999999999996</v>
      </c>
      <c r="G55" s="85">
        <f aca="true" t="shared" si="20" ref="G55:H55">G56+G57</f>
        <v>62.4</v>
      </c>
      <c r="H55" s="85">
        <f t="shared" si="20"/>
        <v>64.1</v>
      </c>
    </row>
    <row r="56" spans="1:8" ht="33">
      <c r="A56" s="80" t="s">
        <v>25</v>
      </c>
      <c r="B56" s="179" t="s">
        <v>87</v>
      </c>
      <c r="C56" s="80" t="s">
        <v>214</v>
      </c>
      <c r="D56" s="80" t="s">
        <v>96</v>
      </c>
      <c r="E56" s="73" t="s">
        <v>344</v>
      </c>
      <c r="F56" s="85">
        <f>50.3-3.1</f>
        <v>47.199999999999996</v>
      </c>
      <c r="G56" s="85">
        <v>50.9</v>
      </c>
      <c r="H56" s="85">
        <v>52.6</v>
      </c>
    </row>
    <row r="57" spans="1:8" ht="12.75">
      <c r="A57" s="80" t="s">
        <v>25</v>
      </c>
      <c r="B57" s="179" t="s">
        <v>87</v>
      </c>
      <c r="C57" s="80" t="s">
        <v>214</v>
      </c>
      <c r="D57" s="80" t="s">
        <v>100</v>
      </c>
      <c r="E57" s="73" t="s">
        <v>101</v>
      </c>
      <c r="F57" s="85">
        <f>11.5+3.5</f>
        <v>15</v>
      </c>
      <c r="G57" s="85">
        <v>11.5</v>
      </c>
      <c r="H57" s="85">
        <v>11.5</v>
      </c>
    </row>
    <row r="58" spans="1:8" ht="12.75">
      <c r="A58" s="80" t="s">
        <v>25</v>
      </c>
      <c r="B58" s="179" t="s">
        <v>87</v>
      </c>
      <c r="C58" s="80" t="s">
        <v>201</v>
      </c>
      <c r="D58" s="80" t="s">
        <v>93</v>
      </c>
      <c r="E58" s="73" t="s">
        <v>2</v>
      </c>
      <c r="F58" s="85">
        <f>F59</f>
        <v>298.3</v>
      </c>
      <c r="G58" s="85">
        <f aca="true" t="shared" si="21" ref="G58:H58">G59</f>
        <v>295.7</v>
      </c>
      <c r="H58" s="85">
        <f t="shared" si="21"/>
        <v>295.7</v>
      </c>
    </row>
    <row r="59" spans="1:8" ht="33">
      <c r="A59" s="80" t="s">
        <v>25</v>
      </c>
      <c r="B59" s="179" t="s">
        <v>87</v>
      </c>
      <c r="C59" s="80" t="s">
        <v>342</v>
      </c>
      <c r="D59" s="84" t="s">
        <v>93</v>
      </c>
      <c r="E59" s="73" t="s">
        <v>343</v>
      </c>
      <c r="F59" s="85">
        <f>F60+F66+F63</f>
        <v>298.3</v>
      </c>
      <c r="G59" s="85">
        <f aca="true" t="shared" si="22" ref="G59:H59">G60+G66+G63</f>
        <v>295.7</v>
      </c>
      <c r="H59" s="85">
        <f t="shared" si="22"/>
        <v>295.7</v>
      </c>
    </row>
    <row r="60" spans="1:8" ht="99">
      <c r="A60" s="80" t="s">
        <v>25</v>
      </c>
      <c r="B60" s="179" t="s">
        <v>87</v>
      </c>
      <c r="C60" s="80" t="s">
        <v>215</v>
      </c>
      <c r="D60" s="80" t="s">
        <v>93</v>
      </c>
      <c r="E60" s="73" t="s">
        <v>191</v>
      </c>
      <c r="F60" s="85">
        <f>F61+F62</f>
        <v>264</v>
      </c>
      <c r="G60" s="85">
        <f aca="true" t="shared" si="23" ref="G60:H60">G61+G62</f>
        <v>264</v>
      </c>
      <c r="H60" s="85">
        <f t="shared" si="23"/>
        <v>264</v>
      </c>
    </row>
    <row r="61" spans="1:8" ht="82.5">
      <c r="A61" s="80" t="s">
        <v>25</v>
      </c>
      <c r="B61" s="179" t="s">
        <v>87</v>
      </c>
      <c r="C61" s="80" t="s">
        <v>215</v>
      </c>
      <c r="D61" s="80" t="s">
        <v>95</v>
      </c>
      <c r="E61" s="73" t="s">
        <v>3</v>
      </c>
      <c r="F61" s="85">
        <v>246.4</v>
      </c>
      <c r="G61" s="85">
        <v>246.4</v>
      </c>
      <c r="H61" s="85">
        <v>246.4</v>
      </c>
    </row>
    <row r="62" spans="1:8" ht="33">
      <c r="A62" s="80" t="s">
        <v>25</v>
      </c>
      <c r="B62" s="179" t="s">
        <v>87</v>
      </c>
      <c r="C62" s="80" t="s">
        <v>215</v>
      </c>
      <c r="D62" s="80" t="s">
        <v>96</v>
      </c>
      <c r="E62" s="73" t="s">
        <v>344</v>
      </c>
      <c r="F62" s="85">
        <v>17.6</v>
      </c>
      <c r="G62" s="85">
        <v>17.6</v>
      </c>
      <c r="H62" s="85">
        <v>17.6</v>
      </c>
    </row>
    <row r="63" spans="1:8" ht="99">
      <c r="A63" s="15" t="s">
        <v>25</v>
      </c>
      <c r="B63" s="15" t="s">
        <v>87</v>
      </c>
      <c r="C63" s="6" t="s">
        <v>795</v>
      </c>
      <c r="D63" s="77"/>
      <c r="E63" s="14" t="s">
        <v>796</v>
      </c>
      <c r="F63" s="85">
        <f>F64</f>
        <v>2.6</v>
      </c>
      <c r="G63" s="85">
        <f aca="true" t="shared" si="24" ref="G63:H63">G64</f>
        <v>0</v>
      </c>
      <c r="H63" s="85">
        <f t="shared" si="24"/>
        <v>0</v>
      </c>
    </row>
    <row r="64" spans="1:8" ht="82.5">
      <c r="A64" s="15" t="s">
        <v>25</v>
      </c>
      <c r="B64" s="15" t="s">
        <v>87</v>
      </c>
      <c r="C64" s="6" t="s">
        <v>795</v>
      </c>
      <c r="D64" s="77" t="s">
        <v>95</v>
      </c>
      <c r="E64" s="5" t="s">
        <v>3</v>
      </c>
      <c r="F64" s="85">
        <v>2.6</v>
      </c>
      <c r="G64" s="85">
        <v>0</v>
      </c>
      <c r="H64" s="85">
        <v>0</v>
      </c>
    </row>
    <row r="65" spans="1:8" ht="66">
      <c r="A65" s="80" t="s">
        <v>25</v>
      </c>
      <c r="B65" s="179" t="s">
        <v>87</v>
      </c>
      <c r="C65" s="80" t="s">
        <v>204</v>
      </c>
      <c r="D65" s="80" t="s">
        <v>93</v>
      </c>
      <c r="E65" s="73" t="s">
        <v>346</v>
      </c>
      <c r="F65" s="85">
        <f>F66</f>
        <v>31.7</v>
      </c>
      <c r="G65" s="85">
        <f aca="true" t="shared" si="25" ref="G65:H65">G66</f>
        <v>31.7</v>
      </c>
      <c r="H65" s="85">
        <f t="shared" si="25"/>
        <v>31.7</v>
      </c>
    </row>
    <row r="66" spans="1:8" ht="82.5">
      <c r="A66" s="80" t="s">
        <v>25</v>
      </c>
      <c r="B66" s="179" t="s">
        <v>87</v>
      </c>
      <c r="C66" s="80" t="s">
        <v>204</v>
      </c>
      <c r="D66" s="80" t="s">
        <v>95</v>
      </c>
      <c r="E66" s="73" t="s">
        <v>3</v>
      </c>
      <c r="F66" s="85">
        <v>31.7</v>
      </c>
      <c r="G66" s="85">
        <v>31.7</v>
      </c>
      <c r="H66" s="85">
        <v>31.7</v>
      </c>
    </row>
    <row r="67" spans="1:8" ht="33">
      <c r="A67" s="15" t="s">
        <v>25</v>
      </c>
      <c r="B67" s="15" t="s">
        <v>87</v>
      </c>
      <c r="C67" s="35">
        <v>9900000000</v>
      </c>
      <c r="D67" s="86"/>
      <c r="E67" s="36" t="s">
        <v>510</v>
      </c>
      <c r="F67" s="37">
        <f>F68</f>
        <v>2</v>
      </c>
      <c r="G67" s="37">
        <f aca="true" t="shared" si="26" ref="G67:H69">G68</f>
        <v>0</v>
      </c>
      <c r="H67" s="37">
        <f t="shared" si="26"/>
        <v>0</v>
      </c>
    </row>
    <row r="68" spans="1:8" ht="49.5">
      <c r="A68" s="15" t="s">
        <v>25</v>
      </c>
      <c r="B68" s="15" t="s">
        <v>87</v>
      </c>
      <c r="C68" s="35">
        <v>9940000000</v>
      </c>
      <c r="D68" s="77"/>
      <c r="E68" s="5" t="s">
        <v>439</v>
      </c>
      <c r="F68" s="37">
        <f>F69</f>
        <v>2</v>
      </c>
      <c r="G68" s="37">
        <f t="shared" si="26"/>
        <v>0</v>
      </c>
      <c r="H68" s="37">
        <f t="shared" si="26"/>
        <v>0</v>
      </c>
    </row>
    <row r="69" spans="1:8" ht="12.75">
      <c r="A69" s="15" t="s">
        <v>25</v>
      </c>
      <c r="B69" s="15" t="s">
        <v>87</v>
      </c>
      <c r="C69" s="35" t="s">
        <v>511</v>
      </c>
      <c r="D69" s="77"/>
      <c r="E69" s="5" t="s">
        <v>512</v>
      </c>
      <c r="F69" s="37">
        <f>F70</f>
        <v>2</v>
      </c>
      <c r="G69" s="37">
        <f t="shared" si="26"/>
        <v>0</v>
      </c>
      <c r="H69" s="37">
        <f t="shared" si="26"/>
        <v>0</v>
      </c>
    </row>
    <row r="70" spans="1:8" ht="12.75">
      <c r="A70" s="15" t="s">
        <v>25</v>
      </c>
      <c r="B70" s="15" t="s">
        <v>87</v>
      </c>
      <c r="C70" s="35" t="s">
        <v>511</v>
      </c>
      <c r="D70" s="77" t="s">
        <v>97</v>
      </c>
      <c r="E70" s="5" t="s">
        <v>98</v>
      </c>
      <c r="F70" s="37">
        <v>2</v>
      </c>
      <c r="G70" s="85">
        <v>0</v>
      </c>
      <c r="H70" s="85">
        <v>0</v>
      </c>
    </row>
    <row r="71" spans="1:8" ht="33">
      <c r="A71" s="80" t="s">
        <v>25</v>
      </c>
      <c r="B71" s="179" t="s">
        <v>82</v>
      </c>
      <c r="C71" s="80" t="s">
        <v>93</v>
      </c>
      <c r="D71" s="80" t="s">
        <v>93</v>
      </c>
      <c r="E71" s="5" t="s">
        <v>47</v>
      </c>
      <c r="F71" s="85">
        <f>F72+F81</f>
        <v>7918.3</v>
      </c>
      <c r="G71" s="85">
        <f aca="true" t="shared" si="27" ref="G71:H71">G72+G81</f>
        <v>7918</v>
      </c>
      <c r="H71" s="85">
        <f t="shared" si="27"/>
        <v>7917.7</v>
      </c>
    </row>
    <row r="72" spans="1:8" ht="12.75">
      <c r="A72" s="80" t="s">
        <v>25</v>
      </c>
      <c r="B72" s="179" t="s">
        <v>102</v>
      </c>
      <c r="C72" s="80" t="s">
        <v>93</v>
      </c>
      <c r="D72" s="80" t="s">
        <v>93</v>
      </c>
      <c r="E72" s="73" t="s">
        <v>103</v>
      </c>
      <c r="F72" s="85">
        <f>F73</f>
        <v>1383.3000000000002</v>
      </c>
      <c r="G72" s="85">
        <f aca="true" t="shared" si="28" ref="G72:H73">G73</f>
        <v>1383.0000000000002</v>
      </c>
      <c r="H72" s="85">
        <f t="shared" si="28"/>
        <v>1382.7</v>
      </c>
    </row>
    <row r="73" spans="1:8" ht="66">
      <c r="A73" s="80" t="s">
        <v>25</v>
      </c>
      <c r="B73" s="179" t="s">
        <v>102</v>
      </c>
      <c r="C73" s="80" t="s">
        <v>200</v>
      </c>
      <c r="D73" s="80" t="s">
        <v>93</v>
      </c>
      <c r="E73" s="73" t="s">
        <v>341</v>
      </c>
      <c r="F73" s="85">
        <f>F74</f>
        <v>1383.3000000000002</v>
      </c>
      <c r="G73" s="85">
        <f t="shared" si="28"/>
        <v>1383.0000000000002</v>
      </c>
      <c r="H73" s="85">
        <f t="shared" si="28"/>
        <v>1382.7</v>
      </c>
    </row>
    <row r="74" spans="1:8" ht="12.75">
      <c r="A74" s="80" t="s">
        <v>25</v>
      </c>
      <c r="B74" s="179" t="s">
        <v>102</v>
      </c>
      <c r="C74" s="80" t="s">
        <v>201</v>
      </c>
      <c r="D74" s="80" t="s">
        <v>93</v>
      </c>
      <c r="E74" s="73" t="s">
        <v>2</v>
      </c>
      <c r="F74" s="85">
        <f>F75</f>
        <v>1383.3000000000002</v>
      </c>
      <c r="G74" s="85">
        <f aca="true" t="shared" si="29" ref="G74:H74">G75</f>
        <v>1383.0000000000002</v>
      </c>
      <c r="H74" s="85">
        <f t="shared" si="29"/>
        <v>1382.7</v>
      </c>
    </row>
    <row r="75" spans="1:8" ht="33">
      <c r="A75" s="80" t="s">
        <v>25</v>
      </c>
      <c r="B75" s="179" t="s">
        <v>102</v>
      </c>
      <c r="C75" s="80" t="s">
        <v>342</v>
      </c>
      <c r="D75" s="80" t="s">
        <v>93</v>
      </c>
      <c r="E75" s="73" t="s">
        <v>343</v>
      </c>
      <c r="F75" s="85">
        <f>F76+F78</f>
        <v>1383.3000000000002</v>
      </c>
      <c r="G75" s="85">
        <f aca="true" t="shared" si="30" ref="G75:H75">G76+G78</f>
        <v>1383.0000000000002</v>
      </c>
      <c r="H75" s="85">
        <f t="shared" si="30"/>
        <v>1382.7</v>
      </c>
    </row>
    <row r="76" spans="1:8" ht="66">
      <c r="A76" s="80" t="s">
        <v>25</v>
      </c>
      <c r="B76" s="179" t="s">
        <v>102</v>
      </c>
      <c r="C76" s="80" t="s">
        <v>204</v>
      </c>
      <c r="D76" s="80" t="s">
        <v>93</v>
      </c>
      <c r="E76" s="73" t="s">
        <v>346</v>
      </c>
      <c r="F76" s="85">
        <f>F77</f>
        <v>131.7</v>
      </c>
      <c r="G76" s="85">
        <f aca="true" t="shared" si="31" ref="G76:H76">G77</f>
        <v>131.7</v>
      </c>
      <c r="H76" s="85">
        <f t="shared" si="31"/>
        <v>131.7</v>
      </c>
    </row>
    <row r="77" spans="1:8" ht="82.5">
      <c r="A77" s="80" t="s">
        <v>25</v>
      </c>
      <c r="B77" s="179" t="s">
        <v>102</v>
      </c>
      <c r="C77" s="80" t="s">
        <v>204</v>
      </c>
      <c r="D77" s="80" t="s">
        <v>95</v>
      </c>
      <c r="E77" s="73" t="s">
        <v>3</v>
      </c>
      <c r="F77" s="85">
        <v>131.7</v>
      </c>
      <c r="G77" s="85">
        <v>131.7</v>
      </c>
      <c r="H77" s="85">
        <v>131.7</v>
      </c>
    </row>
    <row r="78" spans="1:8" ht="49.5">
      <c r="A78" s="80" t="s">
        <v>25</v>
      </c>
      <c r="B78" s="179" t="s">
        <v>102</v>
      </c>
      <c r="C78" s="80" t="s">
        <v>216</v>
      </c>
      <c r="D78" s="80" t="s">
        <v>93</v>
      </c>
      <c r="E78" s="73" t="s">
        <v>361</v>
      </c>
      <c r="F78" s="85">
        <f>F79+F80</f>
        <v>1251.6000000000001</v>
      </c>
      <c r="G78" s="85">
        <f aca="true" t="shared" si="32" ref="G78:H78">G79+G80</f>
        <v>1251.3000000000002</v>
      </c>
      <c r="H78" s="85">
        <f t="shared" si="32"/>
        <v>1251</v>
      </c>
    </row>
    <row r="79" spans="1:8" ht="82.5">
      <c r="A79" s="80" t="s">
        <v>25</v>
      </c>
      <c r="B79" s="179" t="s">
        <v>102</v>
      </c>
      <c r="C79" s="80" t="s">
        <v>216</v>
      </c>
      <c r="D79" s="80" t="s">
        <v>95</v>
      </c>
      <c r="E79" s="73" t="s">
        <v>3</v>
      </c>
      <c r="F79" s="85">
        <v>1227.9</v>
      </c>
      <c r="G79" s="85">
        <v>1227.9</v>
      </c>
      <c r="H79" s="85">
        <v>1227.9</v>
      </c>
    </row>
    <row r="80" spans="1:8" ht="33">
      <c r="A80" s="80" t="s">
        <v>25</v>
      </c>
      <c r="B80" s="179" t="s">
        <v>102</v>
      </c>
      <c r="C80" s="80" t="s">
        <v>216</v>
      </c>
      <c r="D80" s="80" t="s">
        <v>96</v>
      </c>
      <c r="E80" s="73" t="s">
        <v>344</v>
      </c>
      <c r="F80" s="85">
        <v>23.7</v>
      </c>
      <c r="G80" s="85">
        <v>23.4</v>
      </c>
      <c r="H80" s="85">
        <v>23.1</v>
      </c>
    </row>
    <row r="81" spans="1:8" ht="49.5">
      <c r="A81" s="80" t="s">
        <v>25</v>
      </c>
      <c r="B81" s="179" t="s">
        <v>73</v>
      </c>
      <c r="C81" s="80"/>
      <c r="D81" s="80"/>
      <c r="E81" s="73" t="s">
        <v>20</v>
      </c>
      <c r="F81" s="85">
        <f>F82</f>
        <v>6535</v>
      </c>
      <c r="G81" s="85">
        <f aca="true" t="shared" si="33" ref="G81:H85">G82</f>
        <v>6535</v>
      </c>
      <c r="H81" s="85">
        <f t="shared" si="33"/>
        <v>6535</v>
      </c>
    </row>
    <row r="82" spans="1:8" ht="66">
      <c r="A82" s="80" t="s">
        <v>25</v>
      </c>
      <c r="B82" s="179" t="s">
        <v>73</v>
      </c>
      <c r="C82" s="80" t="s">
        <v>200</v>
      </c>
      <c r="D82" s="80"/>
      <c r="E82" s="73" t="s">
        <v>192</v>
      </c>
      <c r="F82" s="85">
        <f>F83</f>
        <v>6535</v>
      </c>
      <c r="G82" s="85">
        <f t="shared" si="33"/>
        <v>6535</v>
      </c>
      <c r="H82" s="85">
        <f t="shared" si="33"/>
        <v>6535</v>
      </c>
    </row>
    <row r="83" spans="1:8" ht="49.5">
      <c r="A83" s="80" t="s">
        <v>25</v>
      </c>
      <c r="B83" s="179" t="s">
        <v>73</v>
      </c>
      <c r="C83" s="80" t="s">
        <v>217</v>
      </c>
      <c r="D83" s="80"/>
      <c r="E83" s="73" t="s">
        <v>162</v>
      </c>
      <c r="F83" s="85">
        <f>F84</f>
        <v>6535</v>
      </c>
      <c r="G83" s="85">
        <f t="shared" si="33"/>
        <v>6535</v>
      </c>
      <c r="H83" s="85">
        <f t="shared" si="33"/>
        <v>6535</v>
      </c>
    </row>
    <row r="84" spans="1:8" ht="49.5">
      <c r="A84" s="80" t="s">
        <v>25</v>
      </c>
      <c r="B84" s="179" t="s">
        <v>73</v>
      </c>
      <c r="C84" s="80" t="s">
        <v>501</v>
      </c>
      <c r="D84" s="80"/>
      <c r="E84" s="73" t="s">
        <v>502</v>
      </c>
      <c r="F84" s="85">
        <f>F85</f>
        <v>6535</v>
      </c>
      <c r="G84" s="85">
        <f t="shared" si="33"/>
        <v>6535</v>
      </c>
      <c r="H84" s="85">
        <f t="shared" si="33"/>
        <v>6535</v>
      </c>
    </row>
    <row r="85" spans="1:8" ht="49.5">
      <c r="A85" s="80" t="s">
        <v>25</v>
      </c>
      <c r="B85" s="179" t="s">
        <v>73</v>
      </c>
      <c r="C85" s="80" t="s">
        <v>218</v>
      </c>
      <c r="D85" s="80"/>
      <c r="E85" s="73" t="s">
        <v>163</v>
      </c>
      <c r="F85" s="85">
        <f>F86</f>
        <v>6535</v>
      </c>
      <c r="G85" s="85">
        <f t="shared" si="33"/>
        <v>6535</v>
      </c>
      <c r="H85" s="85">
        <f t="shared" si="33"/>
        <v>6535</v>
      </c>
    </row>
    <row r="86" spans="1:8" ht="33">
      <c r="A86" s="80" t="s">
        <v>25</v>
      </c>
      <c r="B86" s="179" t="s">
        <v>73</v>
      </c>
      <c r="C86" s="80" t="s">
        <v>218</v>
      </c>
      <c r="D86" s="80">
        <v>600</v>
      </c>
      <c r="E86" s="73" t="s">
        <v>117</v>
      </c>
      <c r="F86" s="85">
        <v>6535</v>
      </c>
      <c r="G86" s="85">
        <v>6535</v>
      </c>
      <c r="H86" s="85">
        <v>6535</v>
      </c>
    </row>
    <row r="87" spans="1:8" ht="12.75">
      <c r="A87" s="80" t="s">
        <v>25</v>
      </c>
      <c r="B87" s="179" t="s">
        <v>83</v>
      </c>
      <c r="C87" s="80" t="s">
        <v>93</v>
      </c>
      <c r="D87" s="80" t="s">
        <v>93</v>
      </c>
      <c r="E87" s="5" t="s">
        <v>48</v>
      </c>
      <c r="F87" s="85">
        <f>F88+F94+F127</f>
        <v>122825.1</v>
      </c>
      <c r="G87" s="85">
        <f>G88+G94+G127</f>
        <v>31767.7</v>
      </c>
      <c r="H87" s="85">
        <f>H88+H94+H127</f>
        <v>21503</v>
      </c>
    </row>
    <row r="88" spans="1:8" ht="12.75">
      <c r="A88" s="80" t="s">
        <v>25</v>
      </c>
      <c r="B88" s="179" t="s">
        <v>176</v>
      </c>
      <c r="C88" s="80" t="s">
        <v>93</v>
      </c>
      <c r="D88" s="80" t="s">
        <v>93</v>
      </c>
      <c r="E88" s="73" t="s">
        <v>177</v>
      </c>
      <c r="F88" s="85">
        <f>F89</f>
        <v>395.8</v>
      </c>
      <c r="G88" s="85">
        <f aca="true" t="shared" si="34" ref="G88:H92">G89</f>
        <v>395.8</v>
      </c>
      <c r="H88" s="85">
        <f t="shared" si="34"/>
        <v>395.8</v>
      </c>
    </row>
    <row r="89" spans="1:8" ht="49.5">
      <c r="A89" s="80" t="s">
        <v>25</v>
      </c>
      <c r="B89" s="179" t="s">
        <v>176</v>
      </c>
      <c r="C89" s="80" t="s">
        <v>219</v>
      </c>
      <c r="D89" s="80" t="s">
        <v>93</v>
      </c>
      <c r="E89" s="73" t="s">
        <v>362</v>
      </c>
      <c r="F89" s="85">
        <f>F90</f>
        <v>395.8</v>
      </c>
      <c r="G89" s="85">
        <f t="shared" si="34"/>
        <v>395.8</v>
      </c>
      <c r="H89" s="85">
        <f t="shared" si="34"/>
        <v>395.8</v>
      </c>
    </row>
    <row r="90" spans="1:8" ht="49.5">
      <c r="A90" s="80" t="s">
        <v>25</v>
      </c>
      <c r="B90" s="179" t="s">
        <v>176</v>
      </c>
      <c r="C90" s="80" t="s">
        <v>220</v>
      </c>
      <c r="D90" s="80" t="s">
        <v>93</v>
      </c>
      <c r="E90" s="73" t="s">
        <v>171</v>
      </c>
      <c r="F90" s="85">
        <f>F91</f>
        <v>395.8</v>
      </c>
      <c r="G90" s="85">
        <f t="shared" si="34"/>
        <v>395.8</v>
      </c>
      <c r="H90" s="85">
        <f t="shared" si="34"/>
        <v>395.8</v>
      </c>
    </row>
    <row r="91" spans="1:8" ht="66">
      <c r="A91" s="80" t="s">
        <v>25</v>
      </c>
      <c r="B91" s="179" t="s">
        <v>176</v>
      </c>
      <c r="C91" s="80" t="s">
        <v>363</v>
      </c>
      <c r="D91" s="84" t="s">
        <v>93</v>
      </c>
      <c r="E91" s="73" t="s">
        <v>364</v>
      </c>
      <c r="F91" s="85">
        <f>F92</f>
        <v>395.8</v>
      </c>
      <c r="G91" s="85">
        <f t="shared" si="34"/>
        <v>395.8</v>
      </c>
      <c r="H91" s="85">
        <f t="shared" si="34"/>
        <v>395.8</v>
      </c>
    </row>
    <row r="92" spans="1:8" ht="115.5">
      <c r="A92" s="80" t="s">
        <v>25</v>
      </c>
      <c r="B92" s="179" t="s">
        <v>176</v>
      </c>
      <c r="C92" s="80" t="s">
        <v>221</v>
      </c>
      <c r="D92" s="80" t="s">
        <v>93</v>
      </c>
      <c r="E92" s="73" t="s">
        <v>178</v>
      </c>
      <c r="F92" s="85">
        <f>F93</f>
        <v>395.8</v>
      </c>
      <c r="G92" s="85">
        <f t="shared" si="34"/>
        <v>395.8</v>
      </c>
      <c r="H92" s="85">
        <f t="shared" si="34"/>
        <v>395.8</v>
      </c>
    </row>
    <row r="93" spans="1:8" ht="33">
      <c r="A93" s="80" t="s">
        <v>25</v>
      </c>
      <c r="B93" s="179" t="s">
        <v>176</v>
      </c>
      <c r="C93" s="80" t="s">
        <v>221</v>
      </c>
      <c r="D93" s="80" t="s">
        <v>96</v>
      </c>
      <c r="E93" s="73" t="s">
        <v>344</v>
      </c>
      <c r="F93" s="85">
        <v>395.8</v>
      </c>
      <c r="G93" s="85">
        <v>395.8</v>
      </c>
      <c r="H93" s="85">
        <v>395.8</v>
      </c>
    </row>
    <row r="94" spans="1:8" ht="12.75">
      <c r="A94" s="80" t="s">
        <v>25</v>
      </c>
      <c r="B94" s="179" t="s">
        <v>10</v>
      </c>
      <c r="C94" s="80" t="s">
        <v>93</v>
      </c>
      <c r="D94" s="80" t="s">
        <v>93</v>
      </c>
      <c r="E94" s="73" t="s">
        <v>331</v>
      </c>
      <c r="F94" s="85">
        <f>F95</f>
        <v>121738.3</v>
      </c>
      <c r="G94" s="85">
        <f aca="true" t="shared" si="35" ref="G94:H94">G95</f>
        <v>31128.9</v>
      </c>
      <c r="H94" s="85">
        <f t="shared" si="35"/>
        <v>20859.3</v>
      </c>
    </row>
    <row r="95" spans="1:8" ht="66">
      <c r="A95" s="80" t="s">
        <v>25</v>
      </c>
      <c r="B95" s="179" t="s">
        <v>10</v>
      </c>
      <c r="C95" s="80" t="s">
        <v>222</v>
      </c>
      <c r="D95" s="80" t="s">
        <v>93</v>
      </c>
      <c r="E95" s="73" t="s">
        <v>365</v>
      </c>
      <c r="F95" s="85">
        <f>F96+F121</f>
        <v>121738.3</v>
      </c>
      <c r="G95" s="85">
        <f>G96+G121</f>
        <v>31128.9</v>
      </c>
      <c r="H95" s="85">
        <f>H96+H121</f>
        <v>20859.3</v>
      </c>
    </row>
    <row r="96" spans="1:8" ht="49.5">
      <c r="A96" s="80" t="s">
        <v>25</v>
      </c>
      <c r="B96" s="179" t="s">
        <v>10</v>
      </c>
      <c r="C96" s="80" t="s">
        <v>223</v>
      </c>
      <c r="D96" s="80" t="s">
        <v>93</v>
      </c>
      <c r="E96" s="73" t="s">
        <v>515</v>
      </c>
      <c r="F96" s="85">
        <f>F97+F100+F109+F118</f>
        <v>118058.3</v>
      </c>
      <c r="G96" s="85">
        <f aca="true" t="shared" si="36" ref="G96:H96">G97+G100+G109+G118</f>
        <v>27628.9</v>
      </c>
      <c r="H96" s="85">
        <f t="shared" si="36"/>
        <v>20859.3</v>
      </c>
    </row>
    <row r="97" spans="1:8" ht="49.5">
      <c r="A97" s="80" t="s">
        <v>25</v>
      </c>
      <c r="B97" s="179" t="s">
        <v>10</v>
      </c>
      <c r="C97" s="80" t="s">
        <v>366</v>
      </c>
      <c r="D97" s="84" t="s">
        <v>93</v>
      </c>
      <c r="E97" s="73" t="s">
        <v>367</v>
      </c>
      <c r="F97" s="85">
        <f>F98</f>
        <v>24804.7</v>
      </c>
      <c r="G97" s="85">
        <f aca="true" t="shared" si="37" ref="G97:H97">G98</f>
        <v>21054.7</v>
      </c>
      <c r="H97" s="85">
        <f t="shared" si="37"/>
        <v>20859.3</v>
      </c>
    </row>
    <row r="98" spans="1:8" ht="66">
      <c r="A98" s="80" t="s">
        <v>25</v>
      </c>
      <c r="B98" s="179" t="s">
        <v>10</v>
      </c>
      <c r="C98" s="80" t="s">
        <v>224</v>
      </c>
      <c r="D98" s="80" t="s">
        <v>93</v>
      </c>
      <c r="E98" s="73" t="s">
        <v>368</v>
      </c>
      <c r="F98" s="85">
        <f>F99</f>
        <v>24804.7</v>
      </c>
      <c r="G98" s="85">
        <f aca="true" t="shared" si="38" ref="G98:H98">G99</f>
        <v>21054.7</v>
      </c>
      <c r="H98" s="85">
        <f t="shared" si="38"/>
        <v>20859.3</v>
      </c>
    </row>
    <row r="99" spans="1:8" ht="33">
      <c r="A99" s="80" t="s">
        <v>25</v>
      </c>
      <c r="B99" s="179" t="s">
        <v>10</v>
      </c>
      <c r="C99" s="80" t="s">
        <v>224</v>
      </c>
      <c r="D99" s="80" t="s">
        <v>96</v>
      </c>
      <c r="E99" s="73" t="s">
        <v>344</v>
      </c>
      <c r="F99" s="85">
        <f>21954.7-150+3000</f>
        <v>24804.7</v>
      </c>
      <c r="G99" s="85">
        <v>21054.7</v>
      </c>
      <c r="H99" s="85">
        <v>20859.3</v>
      </c>
    </row>
    <row r="100" spans="1:8" ht="66">
      <c r="A100" s="80" t="s">
        <v>25</v>
      </c>
      <c r="B100" s="179" t="s">
        <v>10</v>
      </c>
      <c r="C100" s="80" t="s">
        <v>369</v>
      </c>
      <c r="D100" s="84" t="s">
        <v>93</v>
      </c>
      <c r="E100" s="73" t="s">
        <v>370</v>
      </c>
      <c r="F100" s="85">
        <f>F103+F105+F107+F101</f>
        <v>44556.8</v>
      </c>
      <c r="G100" s="85">
        <f aca="true" t="shared" si="39" ref="G100:H100">G103+G105+G107+G101</f>
        <v>6574.2</v>
      </c>
      <c r="H100" s="85">
        <f t="shared" si="39"/>
        <v>0</v>
      </c>
    </row>
    <row r="101" spans="1:8" ht="49.5">
      <c r="A101" s="80" t="s">
        <v>25</v>
      </c>
      <c r="B101" s="179" t="s">
        <v>10</v>
      </c>
      <c r="C101" s="80" t="s">
        <v>812</v>
      </c>
      <c r="D101" s="80" t="s">
        <v>93</v>
      </c>
      <c r="E101" s="73" t="s">
        <v>814</v>
      </c>
      <c r="F101" s="85">
        <f>F102</f>
        <v>21150.1</v>
      </c>
      <c r="G101" s="85">
        <f aca="true" t="shared" si="40" ref="G101:H101">G102</f>
        <v>0</v>
      </c>
      <c r="H101" s="85">
        <f t="shared" si="40"/>
        <v>0</v>
      </c>
    </row>
    <row r="102" spans="1:8" ht="33">
      <c r="A102" s="80" t="s">
        <v>25</v>
      </c>
      <c r="B102" s="179" t="s">
        <v>10</v>
      </c>
      <c r="C102" s="137" t="s">
        <v>812</v>
      </c>
      <c r="D102" s="80" t="s">
        <v>96</v>
      </c>
      <c r="E102" s="73" t="s">
        <v>344</v>
      </c>
      <c r="F102" s="85">
        <v>21150.1</v>
      </c>
      <c r="G102" s="85">
        <v>0</v>
      </c>
      <c r="H102" s="85">
        <v>0</v>
      </c>
    </row>
    <row r="103" spans="1:8" ht="49.5">
      <c r="A103" s="80" t="s">
        <v>25</v>
      </c>
      <c r="B103" s="179" t="s">
        <v>10</v>
      </c>
      <c r="C103" s="80" t="s">
        <v>225</v>
      </c>
      <c r="D103" s="80" t="s">
        <v>93</v>
      </c>
      <c r="E103" s="73" t="s">
        <v>197</v>
      </c>
      <c r="F103" s="85">
        <f>F104</f>
        <v>6400</v>
      </c>
      <c r="G103" s="85">
        <f aca="true" t="shared" si="41" ref="G103:H103">G104</f>
        <v>2400</v>
      </c>
      <c r="H103" s="85">
        <f t="shared" si="41"/>
        <v>0</v>
      </c>
    </row>
    <row r="104" spans="1:8" ht="33">
      <c r="A104" s="80" t="s">
        <v>25</v>
      </c>
      <c r="B104" s="179" t="s">
        <v>10</v>
      </c>
      <c r="C104" s="80" t="s">
        <v>225</v>
      </c>
      <c r="D104" s="80" t="s">
        <v>96</v>
      </c>
      <c r="E104" s="73" t="s">
        <v>344</v>
      </c>
      <c r="F104" s="85">
        <f>2400+4000</f>
        <v>6400</v>
      </c>
      <c r="G104" s="85">
        <v>2400</v>
      </c>
      <c r="H104" s="85">
        <v>0</v>
      </c>
    </row>
    <row r="105" spans="1:8" ht="49.5">
      <c r="A105" s="80" t="s">
        <v>25</v>
      </c>
      <c r="B105" s="179" t="s">
        <v>10</v>
      </c>
      <c r="C105" s="80" t="s">
        <v>226</v>
      </c>
      <c r="D105" s="80" t="s">
        <v>93</v>
      </c>
      <c r="E105" s="73" t="s">
        <v>371</v>
      </c>
      <c r="F105" s="85">
        <f>F106</f>
        <v>1319.5</v>
      </c>
      <c r="G105" s="85">
        <f aca="true" t="shared" si="42" ref="G105:H105">G106</f>
        <v>4174.2</v>
      </c>
      <c r="H105" s="85">
        <f t="shared" si="42"/>
        <v>0</v>
      </c>
    </row>
    <row r="106" spans="1:8" ht="33">
      <c r="A106" s="80" t="s">
        <v>25</v>
      </c>
      <c r="B106" s="179" t="s">
        <v>10</v>
      </c>
      <c r="C106" s="80" t="s">
        <v>226</v>
      </c>
      <c r="D106" s="80" t="s">
        <v>96</v>
      </c>
      <c r="E106" s="73" t="s">
        <v>344</v>
      </c>
      <c r="F106" s="85">
        <f>4371+13320.2-16430.2+58.5</f>
        <v>1319.5</v>
      </c>
      <c r="G106" s="85">
        <v>4174.2</v>
      </c>
      <c r="H106" s="85">
        <v>0</v>
      </c>
    </row>
    <row r="107" spans="1:8" ht="66">
      <c r="A107" s="80" t="s">
        <v>25</v>
      </c>
      <c r="B107" s="179" t="s">
        <v>10</v>
      </c>
      <c r="C107" s="80" t="s">
        <v>522</v>
      </c>
      <c r="D107" s="80" t="s">
        <v>93</v>
      </c>
      <c r="E107" s="73" t="s">
        <v>521</v>
      </c>
      <c r="F107" s="85">
        <f>F108</f>
        <v>15687.2</v>
      </c>
      <c r="G107" s="85">
        <f aca="true" t="shared" si="43" ref="G107:H107">G108</f>
        <v>0</v>
      </c>
      <c r="H107" s="85">
        <f t="shared" si="43"/>
        <v>0</v>
      </c>
    </row>
    <row r="108" spans="1:8" ht="33">
      <c r="A108" s="80" t="s">
        <v>25</v>
      </c>
      <c r="B108" s="179" t="s">
        <v>10</v>
      </c>
      <c r="C108" s="80" t="s">
        <v>522</v>
      </c>
      <c r="D108" s="80" t="s">
        <v>96</v>
      </c>
      <c r="E108" s="73" t="s">
        <v>344</v>
      </c>
      <c r="F108" s="85">
        <f>16430.2+5700+2021.3-8272.4-91.9-100</f>
        <v>15687.2</v>
      </c>
      <c r="G108" s="85">
        <v>0</v>
      </c>
      <c r="H108" s="85">
        <v>0</v>
      </c>
    </row>
    <row r="109" spans="1:8" ht="66">
      <c r="A109" s="80" t="s">
        <v>25</v>
      </c>
      <c r="B109" s="179" t="s">
        <v>10</v>
      </c>
      <c r="C109" s="87" t="s">
        <v>524</v>
      </c>
      <c r="D109" s="84" t="s">
        <v>93</v>
      </c>
      <c r="E109" s="73" t="s">
        <v>372</v>
      </c>
      <c r="F109" s="85">
        <f>F116+F112+F114+F110</f>
        <v>48546.8</v>
      </c>
      <c r="G109" s="85">
        <f aca="true" t="shared" si="44" ref="G109:H109">G116+G112+G114+G110</f>
        <v>0</v>
      </c>
      <c r="H109" s="85">
        <f t="shared" si="44"/>
        <v>0</v>
      </c>
    </row>
    <row r="110" spans="1:8" ht="66">
      <c r="A110" s="80" t="s">
        <v>25</v>
      </c>
      <c r="B110" s="179" t="s">
        <v>10</v>
      </c>
      <c r="C110" s="80" t="s">
        <v>811</v>
      </c>
      <c r="D110" s="84"/>
      <c r="E110" s="181" t="s">
        <v>816</v>
      </c>
      <c r="F110" s="85">
        <f>F111</f>
        <v>36095.4</v>
      </c>
      <c r="G110" s="85">
        <f aca="true" t="shared" si="45" ref="G110:H110">G111</f>
        <v>0</v>
      </c>
      <c r="H110" s="85">
        <f t="shared" si="45"/>
        <v>0</v>
      </c>
    </row>
    <row r="111" spans="1:8" ht="33">
      <c r="A111" s="80" t="s">
        <v>25</v>
      </c>
      <c r="B111" s="179" t="s">
        <v>10</v>
      </c>
      <c r="C111" s="80" t="s">
        <v>811</v>
      </c>
      <c r="D111" s="80" t="s">
        <v>96</v>
      </c>
      <c r="E111" s="73" t="s">
        <v>344</v>
      </c>
      <c r="F111" s="85">
        <f>30537.6+5557.8</f>
        <v>36095.4</v>
      </c>
      <c r="G111" s="85">
        <v>0</v>
      </c>
      <c r="H111" s="85">
        <v>0</v>
      </c>
    </row>
    <row r="112" spans="1:8" ht="33">
      <c r="A112" s="80" t="s">
        <v>25</v>
      </c>
      <c r="B112" s="179" t="s">
        <v>10</v>
      </c>
      <c r="C112" s="80" t="s">
        <v>543</v>
      </c>
      <c r="D112" s="84"/>
      <c r="E112" s="73" t="s">
        <v>538</v>
      </c>
      <c r="F112" s="85">
        <f>F113</f>
        <v>800</v>
      </c>
      <c r="G112" s="85">
        <f aca="true" t="shared" si="46" ref="G112:H112">G113</f>
        <v>0</v>
      </c>
      <c r="H112" s="85">
        <f t="shared" si="46"/>
        <v>0</v>
      </c>
    </row>
    <row r="113" spans="1:8" ht="33">
      <c r="A113" s="80" t="s">
        <v>25</v>
      </c>
      <c r="B113" s="179" t="s">
        <v>10</v>
      </c>
      <c r="C113" s="80" t="s">
        <v>543</v>
      </c>
      <c r="D113" s="80" t="s">
        <v>96</v>
      </c>
      <c r="E113" s="73" t="s">
        <v>344</v>
      </c>
      <c r="F113" s="85">
        <v>800</v>
      </c>
      <c r="G113" s="85">
        <v>0</v>
      </c>
      <c r="H113" s="85">
        <v>0</v>
      </c>
    </row>
    <row r="114" spans="1:8" ht="33">
      <c r="A114" s="80" t="s">
        <v>25</v>
      </c>
      <c r="B114" s="179" t="s">
        <v>10</v>
      </c>
      <c r="C114" s="80" t="s">
        <v>542</v>
      </c>
      <c r="D114" s="84"/>
      <c r="E114" s="73" t="s">
        <v>539</v>
      </c>
      <c r="F114" s="85">
        <f>F115</f>
        <v>1172.1</v>
      </c>
      <c r="G114" s="85">
        <f aca="true" t="shared" si="47" ref="G114:H114">G115</f>
        <v>0</v>
      </c>
      <c r="H114" s="85">
        <f t="shared" si="47"/>
        <v>0</v>
      </c>
    </row>
    <row r="115" spans="1:8" ht="33">
      <c r="A115" s="80" t="s">
        <v>25</v>
      </c>
      <c r="B115" s="179" t="s">
        <v>10</v>
      </c>
      <c r="C115" s="80" t="s">
        <v>542</v>
      </c>
      <c r="D115" s="80" t="s">
        <v>96</v>
      </c>
      <c r="E115" s="73" t="s">
        <v>344</v>
      </c>
      <c r="F115" s="85">
        <v>1172.1</v>
      </c>
      <c r="G115" s="85">
        <v>0</v>
      </c>
      <c r="H115" s="85">
        <v>0</v>
      </c>
    </row>
    <row r="116" spans="1:8" ht="82.5">
      <c r="A116" s="80" t="s">
        <v>25</v>
      </c>
      <c r="B116" s="179" t="s">
        <v>10</v>
      </c>
      <c r="C116" s="80" t="s">
        <v>523</v>
      </c>
      <c r="D116" s="80" t="s">
        <v>93</v>
      </c>
      <c r="E116" s="73" t="s">
        <v>817</v>
      </c>
      <c r="F116" s="85">
        <f>F117</f>
        <v>10479.3</v>
      </c>
      <c r="G116" s="85">
        <f aca="true" t="shared" si="48" ref="G116:H116">G117</f>
        <v>0</v>
      </c>
      <c r="H116" s="85">
        <f t="shared" si="48"/>
        <v>0</v>
      </c>
    </row>
    <row r="117" spans="1:8" ht="33">
      <c r="A117" s="80" t="s">
        <v>25</v>
      </c>
      <c r="B117" s="179" t="s">
        <v>10</v>
      </c>
      <c r="C117" s="80" t="s">
        <v>523</v>
      </c>
      <c r="D117" s="80" t="s">
        <v>96</v>
      </c>
      <c r="E117" s="73" t="s">
        <v>344</v>
      </c>
      <c r="F117" s="85">
        <f>5200+3534+1745.3</f>
        <v>10479.3</v>
      </c>
      <c r="G117" s="85">
        <v>0</v>
      </c>
      <c r="H117" s="85">
        <v>0</v>
      </c>
    </row>
    <row r="118" spans="1:8" ht="49.5">
      <c r="A118" s="80" t="s">
        <v>25</v>
      </c>
      <c r="B118" s="15" t="s">
        <v>10</v>
      </c>
      <c r="C118" s="6" t="s">
        <v>772</v>
      </c>
      <c r="D118" s="77"/>
      <c r="E118" s="5" t="s">
        <v>773</v>
      </c>
      <c r="F118" s="85">
        <f>F119</f>
        <v>150</v>
      </c>
      <c r="G118" s="85">
        <f aca="true" t="shared" si="49" ref="G118:H119">G119</f>
        <v>0</v>
      </c>
      <c r="H118" s="85">
        <f t="shared" si="49"/>
        <v>0</v>
      </c>
    </row>
    <row r="119" spans="1:8" ht="49.5">
      <c r="A119" s="80" t="s">
        <v>25</v>
      </c>
      <c r="B119" s="15" t="s">
        <v>10</v>
      </c>
      <c r="C119" s="6" t="s">
        <v>774</v>
      </c>
      <c r="D119" s="77"/>
      <c r="E119" s="5" t="s">
        <v>775</v>
      </c>
      <c r="F119" s="85">
        <f>F120</f>
        <v>150</v>
      </c>
      <c r="G119" s="85">
        <f t="shared" si="49"/>
        <v>0</v>
      </c>
      <c r="H119" s="85">
        <f t="shared" si="49"/>
        <v>0</v>
      </c>
    </row>
    <row r="120" spans="1:8" ht="33">
      <c r="A120" s="80" t="s">
        <v>25</v>
      </c>
      <c r="B120" s="15" t="s">
        <v>10</v>
      </c>
      <c r="C120" s="6" t="s">
        <v>774</v>
      </c>
      <c r="D120" s="77" t="s">
        <v>96</v>
      </c>
      <c r="E120" s="5" t="s">
        <v>776</v>
      </c>
      <c r="F120" s="85">
        <v>150</v>
      </c>
      <c r="G120" s="85">
        <v>0</v>
      </c>
      <c r="H120" s="85">
        <v>0</v>
      </c>
    </row>
    <row r="121" spans="1:8" ht="49.5">
      <c r="A121" s="80" t="s">
        <v>25</v>
      </c>
      <c r="B121" s="179" t="s">
        <v>10</v>
      </c>
      <c r="C121" s="80" t="s">
        <v>227</v>
      </c>
      <c r="D121" s="80" t="s">
        <v>93</v>
      </c>
      <c r="E121" s="73" t="s">
        <v>373</v>
      </c>
      <c r="F121" s="85">
        <f>F122</f>
        <v>3680</v>
      </c>
      <c r="G121" s="85">
        <f aca="true" t="shared" si="50" ref="G121:H121">G122</f>
        <v>3500</v>
      </c>
      <c r="H121" s="85">
        <f t="shared" si="50"/>
        <v>0</v>
      </c>
    </row>
    <row r="122" spans="1:8" ht="66">
      <c r="A122" s="80" t="s">
        <v>25</v>
      </c>
      <c r="B122" s="179" t="s">
        <v>10</v>
      </c>
      <c r="C122" s="80" t="s">
        <v>374</v>
      </c>
      <c r="D122" s="84" t="s">
        <v>93</v>
      </c>
      <c r="E122" s="73" t="s">
        <v>375</v>
      </c>
      <c r="F122" s="85">
        <f>F123+F125</f>
        <v>3680</v>
      </c>
      <c r="G122" s="85">
        <f aca="true" t="shared" si="51" ref="G122:H122">G123+G125</f>
        <v>3500</v>
      </c>
      <c r="H122" s="85">
        <f t="shared" si="51"/>
        <v>0</v>
      </c>
    </row>
    <row r="123" spans="1:8" ht="33">
      <c r="A123" s="80" t="s">
        <v>25</v>
      </c>
      <c r="B123" s="179" t="s">
        <v>10</v>
      </c>
      <c r="C123" s="80" t="s">
        <v>228</v>
      </c>
      <c r="D123" s="80" t="s">
        <v>93</v>
      </c>
      <c r="E123" s="73" t="s">
        <v>376</v>
      </c>
      <c r="F123" s="85">
        <f>F124</f>
        <v>3500</v>
      </c>
      <c r="G123" s="85">
        <f aca="true" t="shared" si="52" ref="G123:H123">G124</f>
        <v>3500</v>
      </c>
      <c r="H123" s="85">
        <f t="shared" si="52"/>
        <v>0</v>
      </c>
    </row>
    <row r="124" spans="1:8" ht="33">
      <c r="A124" s="80" t="s">
        <v>25</v>
      </c>
      <c r="B124" s="179" t="s">
        <v>10</v>
      </c>
      <c r="C124" s="80" t="s">
        <v>228</v>
      </c>
      <c r="D124" s="80" t="s">
        <v>96</v>
      </c>
      <c r="E124" s="73" t="s">
        <v>344</v>
      </c>
      <c r="F124" s="85">
        <v>3500</v>
      </c>
      <c r="G124" s="85">
        <v>3500</v>
      </c>
      <c r="H124" s="85">
        <v>0</v>
      </c>
    </row>
    <row r="125" spans="1:8" ht="33">
      <c r="A125" s="124" t="s">
        <v>25</v>
      </c>
      <c r="B125" s="179" t="s">
        <v>10</v>
      </c>
      <c r="C125" s="124" t="s">
        <v>832</v>
      </c>
      <c r="D125" s="124" t="s">
        <v>93</v>
      </c>
      <c r="E125" s="125" t="s">
        <v>833</v>
      </c>
      <c r="F125" s="85">
        <f>F126</f>
        <v>180</v>
      </c>
      <c r="G125" s="85">
        <f aca="true" t="shared" si="53" ref="G125:H125">G126</f>
        <v>0</v>
      </c>
      <c r="H125" s="85">
        <f t="shared" si="53"/>
        <v>0</v>
      </c>
    </row>
    <row r="126" spans="1:8" ht="33">
      <c r="A126" s="124" t="s">
        <v>25</v>
      </c>
      <c r="B126" s="179" t="s">
        <v>10</v>
      </c>
      <c r="C126" s="124" t="s">
        <v>832</v>
      </c>
      <c r="D126" s="124" t="s">
        <v>96</v>
      </c>
      <c r="E126" s="125" t="s">
        <v>344</v>
      </c>
      <c r="F126" s="85">
        <v>180</v>
      </c>
      <c r="G126" s="85">
        <v>0</v>
      </c>
      <c r="H126" s="85">
        <v>0</v>
      </c>
    </row>
    <row r="127" spans="1:8" ht="12.75">
      <c r="A127" s="80" t="s">
        <v>25</v>
      </c>
      <c r="B127" s="179" t="s">
        <v>74</v>
      </c>
      <c r="C127" s="80" t="s">
        <v>93</v>
      </c>
      <c r="D127" s="80" t="s">
        <v>93</v>
      </c>
      <c r="E127" s="73" t="s">
        <v>49</v>
      </c>
      <c r="F127" s="85">
        <f>F128</f>
        <v>691</v>
      </c>
      <c r="G127" s="85">
        <f aca="true" t="shared" si="54" ref="G127:H127">G128</f>
        <v>243</v>
      </c>
      <c r="H127" s="85">
        <f t="shared" si="54"/>
        <v>247.9</v>
      </c>
    </row>
    <row r="128" spans="1:8" ht="66">
      <c r="A128" s="80" t="s">
        <v>25</v>
      </c>
      <c r="B128" s="179" t="s">
        <v>74</v>
      </c>
      <c r="C128" s="80" t="s">
        <v>229</v>
      </c>
      <c r="D128" s="80" t="s">
        <v>93</v>
      </c>
      <c r="E128" s="73" t="s">
        <v>377</v>
      </c>
      <c r="F128" s="85">
        <f>F129+F138</f>
        <v>691</v>
      </c>
      <c r="G128" s="85">
        <f aca="true" t="shared" si="55" ref="G128:H128">G129+G138</f>
        <v>243</v>
      </c>
      <c r="H128" s="85">
        <f t="shared" si="55"/>
        <v>247.9</v>
      </c>
    </row>
    <row r="129" spans="1:8" ht="49.5">
      <c r="A129" s="80" t="s">
        <v>25</v>
      </c>
      <c r="B129" s="179" t="s">
        <v>74</v>
      </c>
      <c r="C129" s="80" t="s">
        <v>230</v>
      </c>
      <c r="D129" s="80" t="s">
        <v>93</v>
      </c>
      <c r="E129" s="73" t="s">
        <v>164</v>
      </c>
      <c r="F129" s="85">
        <f>F130+F135</f>
        <v>82.5</v>
      </c>
      <c r="G129" s="85">
        <f aca="true" t="shared" si="56" ref="G129:H129">G130+G135</f>
        <v>66.5</v>
      </c>
      <c r="H129" s="85">
        <f t="shared" si="56"/>
        <v>67.9</v>
      </c>
    </row>
    <row r="130" spans="1:8" ht="33">
      <c r="A130" s="80" t="s">
        <v>25</v>
      </c>
      <c r="B130" s="179" t="s">
        <v>74</v>
      </c>
      <c r="C130" s="80" t="s">
        <v>378</v>
      </c>
      <c r="D130" s="84" t="s">
        <v>93</v>
      </c>
      <c r="E130" s="73" t="s">
        <v>379</v>
      </c>
      <c r="F130" s="85">
        <f>F131+F133</f>
        <v>77.2</v>
      </c>
      <c r="G130" s="85">
        <f aca="true" t="shared" si="57" ref="G130:H130">G131+G133</f>
        <v>61.2</v>
      </c>
      <c r="H130" s="85">
        <f t="shared" si="57"/>
        <v>62.5</v>
      </c>
    </row>
    <row r="131" spans="1:8" ht="49.5">
      <c r="A131" s="80" t="s">
        <v>25</v>
      </c>
      <c r="B131" s="179" t="s">
        <v>74</v>
      </c>
      <c r="C131" s="80" t="s">
        <v>231</v>
      </c>
      <c r="D131" s="80" t="s">
        <v>93</v>
      </c>
      <c r="E131" s="73" t="s">
        <v>165</v>
      </c>
      <c r="F131" s="85">
        <f>F132</f>
        <v>27</v>
      </c>
      <c r="G131" s="85">
        <f aca="true" t="shared" si="58" ref="G131:H131">G132</f>
        <v>27.5</v>
      </c>
      <c r="H131" s="85">
        <f t="shared" si="58"/>
        <v>28.1</v>
      </c>
    </row>
    <row r="132" spans="1:8" ht="33">
      <c r="A132" s="80" t="s">
        <v>25</v>
      </c>
      <c r="B132" s="179" t="s">
        <v>74</v>
      </c>
      <c r="C132" s="80" t="s">
        <v>231</v>
      </c>
      <c r="D132" s="80" t="s">
        <v>96</v>
      </c>
      <c r="E132" s="73" t="s">
        <v>344</v>
      </c>
      <c r="F132" s="85">
        <v>27</v>
      </c>
      <c r="G132" s="85">
        <v>27.5</v>
      </c>
      <c r="H132" s="85">
        <v>28.1</v>
      </c>
    </row>
    <row r="133" spans="1:8" ht="49.5">
      <c r="A133" s="80" t="s">
        <v>25</v>
      </c>
      <c r="B133" s="179" t="s">
        <v>74</v>
      </c>
      <c r="C133" s="80" t="s">
        <v>380</v>
      </c>
      <c r="D133" s="80" t="s">
        <v>93</v>
      </c>
      <c r="E133" s="73" t="s">
        <v>503</v>
      </c>
      <c r="F133" s="85">
        <f>F134</f>
        <v>50.2</v>
      </c>
      <c r="G133" s="85">
        <f aca="true" t="shared" si="59" ref="G133:H133">G134</f>
        <v>33.7</v>
      </c>
      <c r="H133" s="85">
        <f t="shared" si="59"/>
        <v>34.4</v>
      </c>
    </row>
    <row r="134" spans="1:8" ht="33">
      <c r="A134" s="80" t="s">
        <v>25</v>
      </c>
      <c r="B134" s="179" t="s">
        <v>74</v>
      </c>
      <c r="C134" s="80" t="s">
        <v>380</v>
      </c>
      <c r="D134" s="80" t="s">
        <v>96</v>
      </c>
      <c r="E134" s="73" t="s">
        <v>344</v>
      </c>
      <c r="F134" s="85">
        <f>33+17.2</f>
        <v>50.2</v>
      </c>
      <c r="G134" s="85">
        <v>33.7</v>
      </c>
      <c r="H134" s="85">
        <v>34.4</v>
      </c>
    </row>
    <row r="135" spans="1:8" ht="33">
      <c r="A135" s="80" t="s">
        <v>25</v>
      </c>
      <c r="B135" s="179" t="s">
        <v>74</v>
      </c>
      <c r="C135" s="80" t="s">
        <v>381</v>
      </c>
      <c r="D135" s="84" t="s">
        <v>93</v>
      </c>
      <c r="E135" s="73" t="s">
        <v>382</v>
      </c>
      <c r="F135" s="85">
        <f>F136</f>
        <v>5.3</v>
      </c>
      <c r="G135" s="85">
        <f aca="true" t="shared" si="60" ref="G135:H136">G136</f>
        <v>5.3</v>
      </c>
      <c r="H135" s="85">
        <f t="shared" si="60"/>
        <v>5.4</v>
      </c>
    </row>
    <row r="136" spans="1:8" ht="115.5">
      <c r="A136" s="80" t="s">
        <v>25</v>
      </c>
      <c r="B136" s="179" t="s">
        <v>74</v>
      </c>
      <c r="C136" s="80" t="s">
        <v>232</v>
      </c>
      <c r="D136" s="80" t="s">
        <v>93</v>
      </c>
      <c r="E136" s="73" t="s">
        <v>383</v>
      </c>
      <c r="F136" s="85">
        <f>F137</f>
        <v>5.3</v>
      </c>
      <c r="G136" s="85">
        <f t="shared" si="60"/>
        <v>5.3</v>
      </c>
      <c r="H136" s="85">
        <f t="shared" si="60"/>
        <v>5.4</v>
      </c>
    </row>
    <row r="137" spans="1:8" ht="33">
      <c r="A137" s="80" t="s">
        <v>25</v>
      </c>
      <c r="B137" s="179" t="s">
        <v>74</v>
      </c>
      <c r="C137" s="80" t="s">
        <v>232</v>
      </c>
      <c r="D137" s="80" t="s">
        <v>96</v>
      </c>
      <c r="E137" s="73" t="s">
        <v>344</v>
      </c>
      <c r="F137" s="85">
        <v>5.3</v>
      </c>
      <c r="G137" s="85">
        <v>5.3</v>
      </c>
      <c r="H137" s="85">
        <v>5.4</v>
      </c>
    </row>
    <row r="138" spans="1:8" ht="33">
      <c r="A138" s="80" t="s">
        <v>25</v>
      </c>
      <c r="B138" s="179" t="s">
        <v>74</v>
      </c>
      <c r="C138" s="80" t="s">
        <v>233</v>
      </c>
      <c r="D138" s="80" t="s">
        <v>93</v>
      </c>
      <c r="E138" s="73" t="s">
        <v>166</v>
      </c>
      <c r="F138" s="85">
        <f>F139</f>
        <v>608.5</v>
      </c>
      <c r="G138" s="85">
        <f aca="true" t="shared" si="61" ref="G138:H138">G139</f>
        <v>176.5</v>
      </c>
      <c r="H138" s="85">
        <f t="shared" si="61"/>
        <v>180</v>
      </c>
    </row>
    <row r="139" spans="1:8" ht="33">
      <c r="A139" s="80" t="s">
        <v>25</v>
      </c>
      <c r="B139" s="179" t="s">
        <v>74</v>
      </c>
      <c r="C139" s="80" t="s">
        <v>384</v>
      </c>
      <c r="D139" s="84" t="s">
        <v>93</v>
      </c>
      <c r="E139" s="73" t="s">
        <v>385</v>
      </c>
      <c r="F139" s="85">
        <f>F140+F142</f>
        <v>608.5</v>
      </c>
      <c r="G139" s="85">
        <f aca="true" t="shared" si="62" ref="G139:H139">G140+G142</f>
        <v>176.5</v>
      </c>
      <c r="H139" s="85">
        <f t="shared" si="62"/>
        <v>180</v>
      </c>
    </row>
    <row r="140" spans="1:8" ht="33">
      <c r="A140" s="80" t="s">
        <v>25</v>
      </c>
      <c r="B140" s="179" t="s">
        <v>74</v>
      </c>
      <c r="C140" s="80" t="s">
        <v>234</v>
      </c>
      <c r="D140" s="80" t="s">
        <v>93</v>
      </c>
      <c r="E140" s="73" t="s">
        <v>167</v>
      </c>
      <c r="F140" s="85">
        <f>F141</f>
        <v>466.2</v>
      </c>
      <c r="G140" s="85">
        <f aca="true" t="shared" si="63" ref="G140:H140">G141</f>
        <v>31.4</v>
      </c>
      <c r="H140" s="85">
        <f t="shared" si="63"/>
        <v>32</v>
      </c>
    </row>
    <row r="141" spans="1:8" ht="33">
      <c r="A141" s="80" t="s">
        <v>25</v>
      </c>
      <c r="B141" s="179" t="s">
        <v>74</v>
      </c>
      <c r="C141" s="80" t="s">
        <v>234</v>
      </c>
      <c r="D141" s="80" t="s">
        <v>96</v>
      </c>
      <c r="E141" s="73" t="s">
        <v>344</v>
      </c>
      <c r="F141" s="85">
        <f>30.7+435.5</f>
        <v>466.2</v>
      </c>
      <c r="G141" s="85">
        <v>31.4</v>
      </c>
      <c r="H141" s="85">
        <v>32</v>
      </c>
    </row>
    <row r="142" spans="1:8" ht="49.5">
      <c r="A142" s="80" t="s">
        <v>25</v>
      </c>
      <c r="B142" s="179" t="s">
        <v>74</v>
      </c>
      <c r="C142" s="80" t="s">
        <v>235</v>
      </c>
      <c r="D142" s="80" t="s">
        <v>93</v>
      </c>
      <c r="E142" s="73" t="s">
        <v>168</v>
      </c>
      <c r="F142" s="85">
        <f>F143</f>
        <v>142.3</v>
      </c>
      <c r="G142" s="85">
        <f aca="true" t="shared" si="64" ref="G142:H142">G143</f>
        <v>145.1</v>
      </c>
      <c r="H142" s="85">
        <f t="shared" si="64"/>
        <v>148</v>
      </c>
    </row>
    <row r="143" spans="1:8" ht="12.75">
      <c r="A143" s="80" t="s">
        <v>25</v>
      </c>
      <c r="B143" s="179" t="s">
        <v>74</v>
      </c>
      <c r="C143" s="80" t="s">
        <v>235</v>
      </c>
      <c r="D143" s="80" t="s">
        <v>97</v>
      </c>
      <c r="E143" s="73" t="s">
        <v>98</v>
      </c>
      <c r="F143" s="85">
        <v>142.3</v>
      </c>
      <c r="G143" s="85">
        <v>145.1</v>
      </c>
      <c r="H143" s="85">
        <v>148</v>
      </c>
    </row>
    <row r="144" spans="1:8" ht="12.75">
      <c r="A144" s="80" t="s">
        <v>25</v>
      </c>
      <c r="B144" s="179" t="s">
        <v>84</v>
      </c>
      <c r="C144" s="80" t="s">
        <v>93</v>
      </c>
      <c r="D144" s="80" t="s">
        <v>93</v>
      </c>
      <c r="E144" s="21" t="s">
        <v>50</v>
      </c>
      <c r="F144" s="85">
        <f>F145+F157</f>
        <v>33835.1</v>
      </c>
      <c r="G144" s="85">
        <f aca="true" t="shared" si="65" ref="G144:H144">G145+G157</f>
        <v>23360.8</v>
      </c>
      <c r="H144" s="85">
        <f t="shared" si="65"/>
        <v>14653.3</v>
      </c>
    </row>
    <row r="145" spans="1:8" ht="12.75">
      <c r="A145" s="80" t="s">
        <v>25</v>
      </c>
      <c r="B145" s="179" t="s">
        <v>75</v>
      </c>
      <c r="C145" s="80" t="s">
        <v>93</v>
      </c>
      <c r="D145" s="80" t="s">
        <v>93</v>
      </c>
      <c r="E145" s="73" t="s">
        <v>51</v>
      </c>
      <c r="F145" s="85">
        <f>F146</f>
        <v>12893.7</v>
      </c>
      <c r="G145" s="85">
        <f aca="true" t="shared" si="66" ref="G145:H146">G146</f>
        <v>9000</v>
      </c>
      <c r="H145" s="85">
        <f t="shared" si="66"/>
        <v>0</v>
      </c>
    </row>
    <row r="146" spans="1:8" ht="49.5">
      <c r="A146" s="80" t="s">
        <v>25</v>
      </c>
      <c r="B146" s="179" t="s">
        <v>75</v>
      </c>
      <c r="C146" s="80" t="s">
        <v>219</v>
      </c>
      <c r="D146" s="80" t="s">
        <v>93</v>
      </c>
      <c r="E146" s="122" t="s">
        <v>362</v>
      </c>
      <c r="F146" s="85">
        <f>F147</f>
        <v>12893.7</v>
      </c>
      <c r="G146" s="85">
        <f t="shared" si="66"/>
        <v>9000</v>
      </c>
      <c r="H146" s="85">
        <f t="shared" si="66"/>
        <v>0</v>
      </c>
    </row>
    <row r="147" spans="1:8" ht="49.5">
      <c r="A147" s="80" t="s">
        <v>25</v>
      </c>
      <c r="B147" s="179" t="s">
        <v>75</v>
      </c>
      <c r="C147" s="80" t="s">
        <v>386</v>
      </c>
      <c r="D147" s="80" t="s">
        <v>93</v>
      </c>
      <c r="E147" s="73" t="s">
        <v>387</v>
      </c>
      <c r="F147" s="85">
        <f>F148</f>
        <v>12893.7</v>
      </c>
      <c r="G147" s="85">
        <f aca="true" t="shared" si="67" ref="G147:H147">G148</f>
        <v>9000</v>
      </c>
      <c r="H147" s="85">
        <f t="shared" si="67"/>
        <v>0</v>
      </c>
    </row>
    <row r="148" spans="1:8" ht="33">
      <c r="A148" s="80" t="s">
        <v>25</v>
      </c>
      <c r="B148" s="179" t="s">
        <v>75</v>
      </c>
      <c r="C148" s="80" t="s">
        <v>388</v>
      </c>
      <c r="D148" s="84" t="s">
        <v>93</v>
      </c>
      <c r="E148" s="73" t="s">
        <v>389</v>
      </c>
      <c r="F148" s="85">
        <f>F149+F153+F151+F155</f>
        <v>12893.7</v>
      </c>
      <c r="G148" s="85">
        <f aca="true" t="shared" si="68" ref="G148:H148">G149+G153+G151+G155</f>
        <v>9000</v>
      </c>
      <c r="H148" s="85">
        <f t="shared" si="68"/>
        <v>0</v>
      </c>
    </row>
    <row r="149" spans="1:8" ht="49.5">
      <c r="A149" s="80" t="s">
        <v>25</v>
      </c>
      <c r="B149" s="179" t="s">
        <v>75</v>
      </c>
      <c r="C149" s="80" t="s">
        <v>390</v>
      </c>
      <c r="D149" s="80" t="s">
        <v>93</v>
      </c>
      <c r="E149" s="73" t="s">
        <v>391</v>
      </c>
      <c r="F149" s="85">
        <f>F150</f>
        <v>1445.7000000000007</v>
      </c>
      <c r="G149" s="85">
        <f aca="true" t="shared" si="69" ref="G149:H149">G150</f>
        <v>9000</v>
      </c>
      <c r="H149" s="85">
        <f t="shared" si="69"/>
        <v>0</v>
      </c>
    </row>
    <row r="150" spans="1:8" ht="49.5">
      <c r="A150" s="80" t="s">
        <v>25</v>
      </c>
      <c r="B150" s="179" t="s">
        <v>75</v>
      </c>
      <c r="C150" s="80" t="s">
        <v>390</v>
      </c>
      <c r="D150" s="80" t="s">
        <v>99</v>
      </c>
      <c r="E150" s="73" t="s">
        <v>392</v>
      </c>
      <c r="F150" s="85">
        <f>15848.1-5000-9402.4</f>
        <v>1445.7000000000007</v>
      </c>
      <c r="G150" s="85">
        <v>9000</v>
      </c>
      <c r="H150" s="85">
        <v>0</v>
      </c>
    </row>
    <row r="151" spans="1:8" ht="12.75">
      <c r="A151" s="80" t="s">
        <v>25</v>
      </c>
      <c r="B151" s="179" t="s">
        <v>75</v>
      </c>
      <c r="C151" s="80" t="s">
        <v>513</v>
      </c>
      <c r="D151" s="80" t="s">
        <v>93</v>
      </c>
      <c r="E151" s="73" t="s">
        <v>514</v>
      </c>
      <c r="F151" s="85">
        <f>F152</f>
        <v>198</v>
      </c>
      <c r="G151" s="85">
        <f aca="true" t="shared" si="70" ref="G151:H151">G152</f>
        <v>0</v>
      </c>
      <c r="H151" s="85">
        <f t="shared" si="70"/>
        <v>0</v>
      </c>
    </row>
    <row r="152" spans="1:8" ht="49.5">
      <c r="A152" s="80" t="s">
        <v>25</v>
      </c>
      <c r="B152" s="179" t="s">
        <v>75</v>
      </c>
      <c r="C152" s="80" t="s">
        <v>513</v>
      </c>
      <c r="D152" s="80" t="s">
        <v>99</v>
      </c>
      <c r="E152" s="73" t="s">
        <v>392</v>
      </c>
      <c r="F152" s="85">
        <v>198</v>
      </c>
      <c r="G152" s="85">
        <v>0</v>
      </c>
      <c r="H152" s="85">
        <v>0</v>
      </c>
    </row>
    <row r="153" spans="1:8" ht="12.75">
      <c r="A153" s="80" t="s">
        <v>25</v>
      </c>
      <c r="B153" s="179" t="s">
        <v>75</v>
      </c>
      <c r="C153" s="121" t="s">
        <v>393</v>
      </c>
      <c r="D153" s="80" t="s">
        <v>93</v>
      </c>
      <c r="E153" s="122" t="s">
        <v>394</v>
      </c>
      <c r="F153" s="85">
        <f>F154</f>
        <v>10750</v>
      </c>
      <c r="G153" s="85">
        <f aca="true" t="shared" si="71" ref="G153:H153">G154</f>
        <v>0</v>
      </c>
      <c r="H153" s="85">
        <f t="shared" si="71"/>
        <v>0</v>
      </c>
    </row>
    <row r="154" spans="1:8" ht="33">
      <c r="A154" s="80" t="s">
        <v>25</v>
      </c>
      <c r="B154" s="179" t="s">
        <v>75</v>
      </c>
      <c r="C154" s="80" t="s">
        <v>393</v>
      </c>
      <c r="D154" s="80" t="s">
        <v>96</v>
      </c>
      <c r="E154" s="73" t="s">
        <v>344</v>
      </c>
      <c r="F154" s="85">
        <f>10550+700-500</f>
        <v>10750</v>
      </c>
      <c r="G154" s="85">
        <v>0</v>
      </c>
      <c r="H154" s="85">
        <v>0</v>
      </c>
    </row>
    <row r="155" spans="1:8" ht="49.5">
      <c r="A155" s="124" t="s">
        <v>25</v>
      </c>
      <c r="B155" s="179" t="s">
        <v>75</v>
      </c>
      <c r="C155" s="124" t="s">
        <v>830</v>
      </c>
      <c r="D155" s="124" t="s">
        <v>93</v>
      </c>
      <c r="E155" s="181" t="s">
        <v>831</v>
      </c>
      <c r="F155" s="85">
        <f>F156</f>
        <v>500</v>
      </c>
      <c r="G155" s="85">
        <f aca="true" t="shared" si="72" ref="G155:H155">G156</f>
        <v>0</v>
      </c>
      <c r="H155" s="85">
        <f t="shared" si="72"/>
        <v>0</v>
      </c>
    </row>
    <row r="156" spans="1:8" ht="33">
      <c r="A156" s="124" t="s">
        <v>25</v>
      </c>
      <c r="B156" s="179" t="s">
        <v>75</v>
      </c>
      <c r="C156" s="124" t="s">
        <v>830</v>
      </c>
      <c r="D156" s="124" t="s">
        <v>96</v>
      </c>
      <c r="E156" s="125" t="s">
        <v>344</v>
      </c>
      <c r="F156" s="85">
        <v>500</v>
      </c>
      <c r="G156" s="85">
        <v>0</v>
      </c>
      <c r="H156" s="85">
        <v>0</v>
      </c>
    </row>
    <row r="157" spans="1:8" ht="12.75">
      <c r="A157" s="80" t="s">
        <v>25</v>
      </c>
      <c r="B157" s="179" t="s">
        <v>76</v>
      </c>
      <c r="C157" s="80" t="s">
        <v>93</v>
      </c>
      <c r="D157" s="80" t="s">
        <v>93</v>
      </c>
      <c r="E157" s="73" t="s">
        <v>52</v>
      </c>
      <c r="F157" s="85">
        <f>F158</f>
        <v>20941.399999999998</v>
      </c>
      <c r="G157" s="85">
        <f aca="true" t="shared" si="73" ref="G157:H157">G158</f>
        <v>14360.8</v>
      </c>
      <c r="H157" s="85">
        <f t="shared" si="73"/>
        <v>14653.3</v>
      </c>
    </row>
    <row r="158" spans="1:8" ht="49.5">
      <c r="A158" s="80" t="s">
        <v>25</v>
      </c>
      <c r="B158" s="179" t="s">
        <v>76</v>
      </c>
      <c r="C158" s="80" t="s">
        <v>219</v>
      </c>
      <c r="D158" s="80" t="s">
        <v>93</v>
      </c>
      <c r="E158" s="73" t="s">
        <v>362</v>
      </c>
      <c r="F158" s="85">
        <f>F159</f>
        <v>20941.399999999998</v>
      </c>
      <c r="G158" s="85">
        <f aca="true" t="shared" si="74" ref="G158:H158">G159</f>
        <v>14360.8</v>
      </c>
      <c r="H158" s="85">
        <f t="shared" si="74"/>
        <v>14653.3</v>
      </c>
    </row>
    <row r="159" spans="1:8" ht="49.5">
      <c r="A159" s="80" t="s">
        <v>25</v>
      </c>
      <c r="B159" s="179" t="s">
        <v>76</v>
      </c>
      <c r="C159" s="80" t="s">
        <v>220</v>
      </c>
      <c r="D159" s="80" t="s">
        <v>93</v>
      </c>
      <c r="E159" s="73" t="s">
        <v>171</v>
      </c>
      <c r="F159" s="85">
        <f>F160+F179</f>
        <v>20941.399999999998</v>
      </c>
      <c r="G159" s="85">
        <f aca="true" t="shared" si="75" ref="G159:H159">G160+G179</f>
        <v>14360.8</v>
      </c>
      <c r="H159" s="85">
        <f t="shared" si="75"/>
        <v>14653.3</v>
      </c>
    </row>
    <row r="160" spans="1:8" ht="33">
      <c r="A160" s="80" t="s">
        <v>25</v>
      </c>
      <c r="B160" s="179" t="s">
        <v>76</v>
      </c>
      <c r="C160" s="80" t="s">
        <v>395</v>
      </c>
      <c r="D160" s="84" t="s">
        <v>93</v>
      </c>
      <c r="E160" s="73" t="s">
        <v>396</v>
      </c>
      <c r="F160" s="85">
        <f>F163+F165+F167+F169+F173+F175+F161+F177+F171</f>
        <v>20175.6</v>
      </c>
      <c r="G160" s="85">
        <f aca="true" t="shared" si="76" ref="G160:H160">G163+G165+G167+G169+G173+G175+G161+G177+G171</f>
        <v>14095</v>
      </c>
      <c r="H160" s="85">
        <f t="shared" si="76"/>
        <v>14349.3</v>
      </c>
    </row>
    <row r="161" spans="1:8" ht="33">
      <c r="A161" s="80" t="s">
        <v>25</v>
      </c>
      <c r="B161" s="179" t="s">
        <v>76</v>
      </c>
      <c r="C161" s="80" t="s">
        <v>537</v>
      </c>
      <c r="D161" s="80" t="s">
        <v>93</v>
      </c>
      <c r="E161" s="73" t="s">
        <v>538</v>
      </c>
      <c r="F161" s="85">
        <f>F162</f>
        <v>677.9</v>
      </c>
      <c r="G161" s="85">
        <f aca="true" t="shared" si="77" ref="G161:H161">G162</f>
        <v>0</v>
      </c>
      <c r="H161" s="85">
        <f t="shared" si="77"/>
        <v>0</v>
      </c>
    </row>
    <row r="162" spans="1:8" ht="33">
      <c r="A162" s="80" t="s">
        <v>25</v>
      </c>
      <c r="B162" s="179" t="s">
        <v>76</v>
      </c>
      <c r="C162" s="80" t="s">
        <v>537</v>
      </c>
      <c r="D162" s="80" t="s">
        <v>96</v>
      </c>
      <c r="E162" s="73" t="s">
        <v>344</v>
      </c>
      <c r="F162" s="85">
        <v>677.9</v>
      </c>
      <c r="G162" s="85">
        <v>0</v>
      </c>
      <c r="H162" s="85">
        <v>0</v>
      </c>
    </row>
    <row r="163" spans="1:8" ht="12.75">
      <c r="A163" s="80" t="s">
        <v>25</v>
      </c>
      <c r="B163" s="179" t="s">
        <v>76</v>
      </c>
      <c r="C163" s="80" t="s">
        <v>237</v>
      </c>
      <c r="D163" s="80" t="s">
        <v>93</v>
      </c>
      <c r="E163" s="73" t="s">
        <v>172</v>
      </c>
      <c r="F163" s="85">
        <f>F164</f>
        <v>11006</v>
      </c>
      <c r="G163" s="85">
        <f aca="true" t="shared" si="78" ref="G163:H163">G164</f>
        <v>11166</v>
      </c>
      <c r="H163" s="85">
        <f t="shared" si="78"/>
        <v>11250</v>
      </c>
    </row>
    <row r="164" spans="1:8" ht="33">
      <c r="A164" s="80" t="s">
        <v>25</v>
      </c>
      <c r="B164" s="179" t="s">
        <v>76</v>
      </c>
      <c r="C164" s="80" t="s">
        <v>237</v>
      </c>
      <c r="D164" s="80" t="s">
        <v>96</v>
      </c>
      <c r="E164" s="73" t="s">
        <v>344</v>
      </c>
      <c r="F164" s="85">
        <v>11006</v>
      </c>
      <c r="G164" s="85">
        <v>11166</v>
      </c>
      <c r="H164" s="85">
        <v>11250</v>
      </c>
    </row>
    <row r="165" spans="1:8" ht="33">
      <c r="A165" s="80" t="s">
        <v>25</v>
      </c>
      <c r="B165" s="179" t="s">
        <v>76</v>
      </c>
      <c r="C165" s="80" t="s">
        <v>238</v>
      </c>
      <c r="D165" s="80" t="s">
        <v>93</v>
      </c>
      <c r="E165" s="73" t="s">
        <v>173</v>
      </c>
      <c r="F165" s="85">
        <f>F166</f>
        <v>952.2</v>
      </c>
      <c r="G165" s="85">
        <f aca="true" t="shared" si="79" ref="G165:H165">G166</f>
        <v>900</v>
      </c>
      <c r="H165" s="85">
        <f t="shared" si="79"/>
        <v>900</v>
      </c>
    </row>
    <row r="166" spans="1:8" ht="33">
      <c r="A166" s="80" t="s">
        <v>25</v>
      </c>
      <c r="B166" s="179" t="s">
        <v>76</v>
      </c>
      <c r="C166" s="80" t="s">
        <v>238</v>
      </c>
      <c r="D166" s="80" t="s">
        <v>96</v>
      </c>
      <c r="E166" s="73" t="s">
        <v>344</v>
      </c>
      <c r="F166" s="85">
        <v>952.2</v>
      </c>
      <c r="G166" s="85">
        <v>900</v>
      </c>
      <c r="H166" s="85">
        <v>900</v>
      </c>
    </row>
    <row r="167" spans="1:8" ht="33">
      <c r="A167" s="80" t="s">
        <v>25</v>
      </c>
      <c r="B167" s="179" t="s">
        <v>76</v>
      </c>
      <c r="C167" s="80" t="s">
        <v>239</v>
      </c>
      <c r="D167" s="80" t="s">
        <v>93</v>
      </c>
      <c r="E167" s="73" t="s">
        <v>174</v>
      </c>
      <c r="F167" s="85">
        <f>F168</f>
        <v>1625.1</v>
      </c>
      <c r="G167" s="85">
        <f aca="true" t="shared" si="80" ref="G167:H167">G168</f>
        <v>1625.1</v>
      </c>
      <c r="H167" s="85">
        <f t="shared" si="80"/>
        <v>1795.4</v>
      </c>
    </row>
    <row r="168" spans="1:8" ht="33">
      <c r="A168" s="80" t="s">
        <v>25</v>
      </c>
      <c r="B168" s="179" t="s">
        <v>76</v>
      </c>
      <c r="C168" s="80" t="s">
        <v>239</v>
      </c>
      <c r="D168" s="80" t="s">
        <v>96</v>
      </c>
      <c r="E168" s="73" t="s">
        <v>344</v>
      </c>
      <c r="F168" s="85">
        <v>1625.1</v>
      </c>
      <c r="G168" s="85">
        <v>1625.1</v>
      </c>
      <c r="H168" s="85">
        <v>1795.4</v>
      </c>
    </row>
    <row r="169" spans="1:8" ht="33">
      <c r="A169" s="80" t="s">
        <v>25</v>
      </c>
      <c r="B169" s="179" t="s">
        <v>76</v>
      </c>
      <c r="C169" s="80" t="s">
        <v>240</v>
      </c>
      <c r="D169" s="80" t="s">
        <v>93</v>
      </c>
      <c r="E169" s="73" t="s">
        <v>397</v>
      </c>
      <c r="F169" s="85">
        <f>F170</f>
        <v>145.9</v>
      </c>
      <c r="G169" s="85">
        <f aca="true" t="shared" si="81" ref="G169:H169">G170</f>
        <v>145.9</v>
      </c>
      <c r="H169" s="85">
        <f t="shared" si="81"/>
        <v>145.9</v>
      </c>
    </row>
    <row r="170" spans="1:8" ht="33">
      <c r="A170" s="80" t="s">
        <v>25</v>
      </c>
      <c r="B170" s="179" t="s">
        <v>76</v>
      </c>
      <c r="C170" s="80" t="s">
        <v>240</v>
      </c>
      <c r="D170" s="80" t="s">
        <v>96</v>
      </c>
      <c r="E170" s="73" t="s">
        <v>344</v>
      </c>
      <c r="F170" s="85">
        <v>145.9</v>
      </c>
      <c r="G170" s="85">
        <v>145.9</v>
      </c>
      <c r="H170" s="85">
        <v>145.9</v>
      </c>
    </row>
    <row r="171" spans="1:8" ht="49.5">
      <c r="A171" s="80" t="s">
        <v>25</v>
      </c>
      <c r="B171" s="179" t="s">
        <v>76</v>
      </c>
      <c r="C171" s="80" t="s">
        <v>777</v>
      </c>
      <c r="D171" s="80" t="s">
        <v>93</v>
      </c>
      <c r="E171" s="73" t="s">
        <v>778</v>
      </c>
      <c r="F171" s="85">
        <f>F172</f>
        <v>258</v>
      </c>
      <c r="G171" s="85">
        <f aca="true" t="shared" si="82" ref="G171:H171">G172</f>
        <v>0</v>
      </c>
      <c r="H171" s="85">
        <f t="shared" si="82"/>
        <v>0</v>
      </c>
    </row>
    <row r="172" spans="1:8" ht="33">
      <c r="A172" s="80" t="s">
        <v>25</v>
      </c>
      <c r="B172" s="179" t="s">
        <v>76</v>
      </c>
      <c r="C172" s="80" t="s">
        <v>777</v>
      </c>
      <c r="D172" s="80" t="s">
        <v>96</v>
      </c>
      <c r="E172" s="73" t="s">
        <v>344</v>
      </c>
      <c r="F172" s="85">
        <v>258</v>
      </c>
      <c r="G172" s="85">
        <v>0</v>
      </c>
      <c r="H172" s="85">
        <v>0</v>
      </c>
    </row>
    <row r="173" spans="1:8" ht="49.5">
      <c r="A173" s="80" t="s">
        <v>25</v>
      </c>
      <c r="B173" s="179" t="s">
        <v>76</v>
      </c>
      <c r="C173" s="80" t="s">
        <v>398</v>
      </c>
      <c r="D173" s="80" t="s">
        <v>93</v>
      </c>
      <c r="E173" s="73" t="s">
        <v>399</v>
      </c>
      <c r="F173" s="85">
        <f>F174</f>
        <v>4457.4</v>
      </c>
      <c r="G173" s="85">
        <f aca="true" t="shared" si="83" ref="G173:H173">G174</f>
        <v>0</v>
      </c>
      <c r="H173" s="85">
        <f t="shared" si="83"/>
        <v>0</v>
      </c>
    </row>
    <row r="174" spans="1:8" ht="33">
      <c r="A174" s="80" t="s">
        <v>25</v>
      </c>
      <c r="B174" s="179" t="s">
        <v>76</v>
      </c>
      <c r="C174" s="80" t="s">
        <v>398</v>
      </c>
      <c r="D174" s="80" t="s">
        <v>96</v>
      </c>
      <c r="E174" s="73" t="s">
        <v>344</v>
      </c>
      <c r="F174" s="85">
        <f>6000-1542.6</f>
        <v>4457.4</v>
      </c>
      <c r="G174" s="85">
        <v>0</v>
      </c>
      <c r="H174" s="85">
        <v>0</v>
      </c>
    </row>
    <row r="175" spans="1:8" ht="33">
      <c r="A175" s="80" t="s">
        <v>25</v>
      </c>
      <c r="B175" s="179" t="s">
        <v>76</v>
      </c>
      <c r="C175" s="80" t="s">
        <v>309</v>
      </c>
      <c r="D175" s="80" t="s">
        <v>93</v>
      </c>
      <c r="E175" s="73" t="s">
        <v>400</v>
      </c>
      <c r="F175" s="85">
        <f>F176</f>
        <v>0</v>
      </c>
      <c r="G175" s="85">
        <f aca="true" t="shared" si="84" ref="G175:H175">G176</f>
        <v>258</v>
      </c>
      <c r="H175" s="85">
        <f t="shared" si="84"/>
        <v>258</v>
      </c>
    </row>
    <row r="176" spans="1:8" ht="33">
      <c r="A176" s="80" t="s">
        <v>25</v>
      </c>
      <c r="B176" s="179" t="s">
        <v>76</v>
      </c>
      <c r="C176" s="80" t="s">
        <v>309</v>
      </c>
      <c r="D176" s="80" t="s">
        <v>96</v>
      </c>
      <c r="E176" s="73" t="s">
        <v>344</v>
      </c>
      <c r="F176" s="85">
        <f>258-258</f>
        <v>0</v>
      </c>
      <c r="G176" s="85">
        <v>258</v>
      </c>
      <c r="H176" s="85">
        <v>258</v>
      </c>
    </row>
    <row r="177" spans="1:8" ht="33">
      <c r="A177" s="80" t="s">
        <v>25</v>
      </c>
      <c r="B177" s="179" t="s">
        <v>76</v>
      </c>
      <c r="C177" s="80" t="s">
        <v>540</v>
      </c>
      <c r="D177" s="80" t="s">
        <v>93</v>
      </c>
      <c r="E177" s="73" t="s">
        <v>539</v>
      </c>
      <c r="F177" s="85">
        <f>F178</f>
        <v>1053.1</v>
      </c>
      <c r="G177" s="85">
        <f aca="true" t="shared" si="85" ref="G177:H177">G178</f>
        <v>0</v>
      </c>
      <c r="H177" s="85">
        <f t="shared" si="85"/>
        <v>0</v>
      </c>
    </row>
    <row r="178" spans="1:8" ht="33">
      <c r="A178" s="80" t="s">
        <v>25</v>
      </c>
      <c r="B178" s="179" t="s">
        <v>76</v>
      </c>
      <c r="C178" s="114" t="s">
        <v>540</v>
      </c>
      <c r="D178" s="80" t="s">
        <v>96</v>
      </c>
      <c r="E178" s="73" t="s">
        <v>344</v>
      </c>
      <c r="F178" s="85">
        <v>1053.1</v>
      </c>
      <c r="G178" s="85">
        <v>0</v>
      </c>
      <c r="H178" s="85">
        <v>0</v>
      </c>
    </row>
    <row r="179" spans="1:8" ht="66">
      <c r="A179" s="80" t="s">
        <v>25</v>
      </c>
      <c r="B179" s="179" t="s">
        <v>76</v>
      </c>
      <c r="C179" s="80" t="s">
        <v>363</v>
      </c>
      <c r="D179" s="84" t="s">
        <v>93</v>
      </c>
      <c r="E179" s="73" t="s">
        <v>364</v>
      </c>
      <c r="F179" s="85">
        <f>F180</f>
        <v>765.8</v>
      </c>
      <c r="G179" s="85">
        <f aca="true" t="shared" si="86" ref="G179:H180">G180</f>
        <v>265.8</v>
      </c>
      <c r="H179" s="85">
        <f t="shared" si="86"/>
        <v>304</v>
      </c>
    </row>
    <row r="180" spans="1:8" ht="49.5">
      <c r="A180" s="80" t="s">
        <v>25</v>
      </c>
      <c r="B180" s="179" t="s">
        <v>76</v>
      </c>
      <c r="C180" s="80" t="s">
        <v>241</v>
      </c>
      <c r="D180" s="80" t="s">
        <v>93</v>
      </c>
      <c r="E180" s="73" t="s">
        <v>175</v>
      </c>
      <c r="F180" s="85">
        <f>F181</f>
        <v>765.8</v>
      </c>
      <c r="G180" s="85">
        <f t="shared" si="86"/>
        <v>265.8</v>
      </c>
      <c r="H180" s="85">
        <f t="shared" si="86"/>
        <v>304</v>
      </c>
    </row>
    <row r="181" spans="1:8" ht="33">
      <c r="A181" s="80" t="s">
        <v>25</v>
      </c>
      <c r="B181" s="179" t="s">
        <v>76</v>
      </c>
      <c r="C181" s="80" t="s">
        <v>241</v>
      </c>
      <c r="D181" s="80" t="s">
        <v>96</v>
      </c>
      <c r="E181" s="73" t="s">
        <v>344</v>
      </c>
      <c r="F181" s="85">
        <f>265.8+500</f>
        <v>765.8</v>
      </c>
      <c r="G181" s="85">
        <v>265.8</v>
      </c>
      <c r="H181" s="85">
        <v>304</v>
      </c>
    </row>
    <row r="182" spans="1:8" ht="12.75">
      <c r="A182" s="80" t="s">
        <v>25</v>
      </c>
      <c r="B182" s="179" t="s">
        <v>62</v>
      </c>
      <c r="C182" s="80" t="s">
        <v>93</v>
      </c>
      <c r="D182" s="80" t="s">
        <v>93</v>
      </c>
      <c r="E182" s="73" t="s">
        <v>53</v>
      </c>
      <c r="F182" s="85">
        <f>F191+F183</f>
        <v>16556.699999999997</v>
      </c>
      <c r="G182" s="85">
        <f>G191+G183</f>
        <v>15444.3</v>
      </c>
      <c r="H182" s="85">
        <f>H191+H183</f>
        <v>15444.3</v>
      </c>
    </row>
    <row r="183" spans="1:8" ht="12.75">
      <c r="A183" s="15" t="s">
        <v>25</v>
      </c>
      <c r="B183" s="15" t="s">
        <v>332</v>
      </c>
      <c r="C183" s="4"/>
      <c r="D183" s="4"/>
      <c r="E183" s="73" t="s">
        <v>333</v>
      </c>
      <c r="F183" s="85">
        <f>F184</f>
        <v>15486.099999999999</v>
      </c>
      <c r="G183" s="85">
        <f aca="true" t="shared" si="87" ref="G183:H187">G184</f>
        <v>15444.3</v>
      </c>
      <c r="H183" s="85">
        <f t="shared" si="87"/>
        <v>15444.3</v>
      </c>
    </row>
    <row r="184" spans="1:8" ht="49.5">
      <c r="A184" s="15" t="s">
        <v>25</v>
      </c>
      <c r="B184" s="15" t="s">
        <v>332</v>
      </c>
      <c r="C184" s="4" t="s">
        <v>242</v>
      </c>
      <c r="D184" s="4"/>
      <c r="E184" s="21" t="s">
        <v>150</v>
      </c>
      <c r="F184" s="85">
        <f>F185</f>
        <v>15486.099999999999</v>
      </c>
      <c r="G184" s="85">
        <f t="shared" si="87"/>
        <v>15444.3</v>
      </c>
      <c r="H184" s="85">
        <f t="shared" si="87"/>
        <v>15444.3</v>
      </c>
    </row>
    <row r="185" spans="1:8" ht="49.5">
      <c r="A185" s="15" t="s">
        <v>25</v>
      </c>
      <c r="B185" s="15" t="s">
        <v>332</v>
      </c>
      <c r="C185" s="4" t="s">
        <v>243</v>
      </c>
      <c r="D185" s="4"/>
      <c r="E185" s="21" t="s">
        <v>151</v>
      </c>
      <c r="F185" s="85">
        <f>F186</f>
        <v>15486.099999999999</v>
      </c>
      <c r="G185" s="85">
        <f t="shared" si="87"/>
        <v>15444.3</v>
      </c>
      <c r="H185" s="85">
        <f t="shared" si="87"/>
        <v>15444.3</v>
      </c>
    </row>
    <row r="186" spans="1:8" ht="33">
      <c r="A186" s="15" t="s">
        <v>25</v>
      </c>
      <c r="B186" s="15" t="s">
        <v>332</v>
      </c>
      <c r="C186" s="4" t="s">
        <v>412</v>
      </c>
      <c r="D186" s="77"/>
      <c r="E186" s="5" t="s">
        <v>413</v>
      </c>
      <c r="F186" s="85">
        <f>F187+F189</f>
        <v>15486.099999999999</v>
      </c>
      <c r="G186" s="85">
        <f aca="true" t="shared" si="88" ref="G186:H186">G187+G189</f>
        <v>15444.3</v>
      </c>
      <c r="H186" s="85">
        <f t="shared" si="88"/>
        <v>15444.3</v>
      </c>
    </row>
    <row r="187" spans="1:8" ht="33">
      <c r="A187" s="15" t="s">
        <v>25</v>
      </c>
      <c r="B187" s="15" t="s">
        <v>332</v>
      </c>
      <c r="C187" s="4" t="s">
        <v>244</v>
      </c>
      <c r="D187" s="4"/>
      <c r="E187" s="21" t="s">
        <v>179</v>
      </c>
      <c r="F187" s="85">
        <f>F188</f>
        <v>15444.3</v>
      </c>
      <c r="G187" s="85">
        <f t="shared" si="87"/>
        <v>15444.3</v>
      </c>
      <c r="H187" s="85">
        <f t="shared" si="87"/>
        <v>15444.3</v>
      </c>
    </row>
    <row r="188" spans="1:8" ht="33">
      <c r="A188" s="15" t="s">
        <v>25</v>
      </c>
      <c r="B188" s="15" t="s">
        <v>332</v>
      </c>
      <c r="C188" s="4" t="s">
        <v>244</v>
      </c>
      <c r="D188" s="77">
        <v>600</v>
      </c>
      <c r="E188" s="5" t="s">
        <v>117</v>
      </c>
      <c r="F188" s="85">
        <v>15444.3</v>
      </c>
      <c r="G188" s="85">
        <v>15444.3</v>
      </c>
      <c r="H188" s="85">
        <v>15444.3</v>
      </c>
    </row>
    <row r="189" spans="1:8" ht="33">
      <c r="A189" s="15" t="s">
        <v>25</v>
      </c>
      <c r="B189" s="15" t="s">
        <v>332</v>
      </c>
      <c r="C189" s="88" t="s">
        <v>790</v>
      </c>
      <c r="D189" s="88" t="s">
        <v>93</v>
      </c>
      <c r="E189" s="89" t="s">
        <v>791</v>
      </c>
      <c r="F189" s="90">
        <f>F190</f>
        <v>41.8</v>
      </c>
      <c r="G189" s="90">
        <f aca="true" t="shared" si="89" ref="G189:H189">G190</f>
        <v>0</v>
      </c>
      <c r="H189" s="90">
        <f t="shared" si="89"/>
        <v>0</v>
      </c>
    </row>
    <row r="190" spans="1:8" ht="33">
      <c r="A190" s="15" t="s">
        <v>25</v>
      </c>
      <c r="B190" s="15" t="s">
        <v>332</v>
      </c>
      <c r="C190" s="88" t="s">
        <v>790</v>
      </c>
      <c r="D190" s="88" t="s">
        <v>415</v>
      </c>
      <c r="E190" s="89" t="s">
        <v>416</v>
      </c>
      <c r="F190" s="90">
        <v>41.8</v>
      </c>
      <c r="G190" s="85">
        <v>0</v>
      </c>
      <c r="H190" s="85">
        <v>0</v>
      </c>
    </row>
    <row r="191" spans="1:8" ht="12.75">
      <c r="A191" s="80" t="s">
        <v>25</v>
      </c>
      <c r="B191" s="179" t="s">
        <v>63</v>
      </c>
      <c r="C191" s="80" t="s">
        <v>93</v>
      </c>
      <c r="D191" s="80" t="s">
        <v>93</v>
      </c>
      <c r="E191" s="73" t="s">
        <v>509</v>
      </c>
      <c r="F191" s="85">
        <f>F192</f>
        <v>1070.6</v>
      </c>
      <c r="G191" s="85">
        <f aca="true" t="shared" si="90" ref="G191:H195">G192</f>
        <v>0</v>
      </c>
      <c r="H191" s="85">
        <f t="shared" si="90"/>
        <v>0</v>
      </c>
    </row>
    <row r="192" spans="1:8" ht="49.5">
      <c r="A192" s="80" t="s">
        <v>25</v>
      </c>
      <c r="B192" s="179" t="s">
        <v>63</v>
      </c>
      <c r="C192" s="80" t="s">
        <v>280</v>
      </c>
      <c r="D192" s="80" t="s">
        <v>93</v>
      </c>
      <c r="E192" s="73" t="s">
        <v>401</v>
      </c>
      <c r="F192" s="85">
        <f>F193</f>
        <v>1070.6</v>
      </c>
      <c r="G192" s="85">
        <f t="shared" si="90"/>
        <v>0</v>
      </c>
      <c r="H192" s="85">
        <f t="shared" si="90"/>
        <v>0</v>
      </c>
    </row>
    <row r="193" spans="1:8" ht="99">
      <c r="A193" s="80" t="s">
        <v>25</v>
      </c>
      <c r="B193" s="179" t="s">
        <v>63</v>
      </c>
      <c r="C193" s="80" t="s">
        <v>402</v>
      </c>
      <c r="D193" s="80" t="s">
        <v>93</v>
      </c>
      <c r="E193" s="73" t="s">
        <v>403</v>
      </c>
      <c r="F193" s="85">
        <f>F194</f>
        <v>1070.6</v>
      </c>
      <c r="G193" s="85">
        <f t="shared" si="90"/>
        <v>0</v>
      </c>
      <c r="H193" s="85">
        <f t="shared" si="90"/>
        <v>0</v>
      </c>
    </row>
    <row r="194" spans="1:8" ht="99">
      <c r="A194" s="80" t="s">
        <v>25</v>
      </c>
      <c r="B194" s="179" t="s">
        <v>63</v>
      </c>
      <c r="C194" s="87" t="s">
        <v>844</v>
      </c>
      <c r="D194" s="84" t="s">
        <v>93</v>
      </c>
      <c r="E194" s="73" t="s">
        <v>404</v>
      </c>
      <c r="F194" s="85">
        <f>F195</f>
        <v>1070.6</v>
      </c>
      <c r="G194" s="85">
        <f t="shared" si="90"/>
        <v>0</v>
      </c>
      <c r="H194" s="85">
        <f t="shared" si="90"/>
        <v>0</v>
      </c>
    </row>
    <row r="195" spans="1:8" ht="99">
      <c r="A195" s="80" t="s">
        <v>25</v>
      </c>
      <c r="B195" s="179" t="s">
        <v>63</v>
      </c>
      <c r="C195" s="80" t="s">
        <v>405</v>
      </c>
      <c r="D195" s="80" t="s">
        <v>93</v>
      </c>
      <c r="E195" s="73" t="s">
        <v>406</v>
      </c>
      <c r="F195" s="85">
        <f>F196</f>
        <v>1070.6</v>
      </c>
      <c r="G195" s="85">
        <f t="shared" si="90"/>
        <v>0</v>
      </c>
      <c r="H195" s="85">
        <f t="shared" si="90"/>
        <v>0</v>
      </c>
    </row>
    <row r="196" spans="1:8" ht="33">
      <c r="A196" s="80" t="s">
        <v>25</v>
      </c>
      <c r="B196" s="179" t="s">
        <v>63</v>
      </c>
      <c r="C196" s="80" t="s">
        <v>405</v>
      </c>
      <c r="D196" s="80" t="s">
        <v>96</v>
      </c>
      <c r="E196" s="73" t="s">
        <v>344</v>
      </c>
      <c r="F196" s="85">
        <f>811.1+259.5</f>
        <v>1070.6</v>
      </c>
      <c r="G196" s="85">
        <v>0</v>
      </c>
      <c r="H196" s="85">
        <v>0</v>
      </c>
    </row>
    <row r="197" spans="1:8" ht="12.75">
      <c r="A197" s="80" t="s">
        <v>25</v>
      </c>
      <c r="B197" s="179" t="s">
        <v>66</v>
      </c>
      <c r="C197" s="80" t="s">
        <v>93</v>
      </c>
      <c r="D197" s="80" t="s">
        <v>93</v>
      </c>
      <c r="E197" s="5" t="s">
        <v>111</v>
      </c>
      <c r="F197" s="85">
        <f>F198</f>
        <v>23021.199999999997</v>
      </c>
      <c r="G197" s="85">
        <f aca="true" t="shared" si="91" ref="G197:H199">G198</f>
        <v>22473.2</v>
      </c>
      <c r="H197" s="85">
        <f t="shared" si="91"/>
        <v>22485.3</v>
      </c>
    </row>
    <row r="198" spans="1:8" ht="12.75">
      <c r="A198" s="80" t="s">
        <v>25</v>
      </c>
      <c r="B198" s="179" t="s">
        <v>67</v>
      </c>
      <c r="C198" s="80" t="s">
        <v>93</v>
      </c>
      <c r="D198" s="80" t="s">
        <v>93</v>
      </c>
      <c r="E198" s="73" t="s">
        <v>18</v>
      </c>
      <c r="F198" s="85">
        <f>F199</f>
        <v>23021.199999999997</v>
      </c>
      <c r="G198" s="85">
        <f t="shared" si="91"/>
        <v>22473.2</v>
      </c>
      <c r="H198" s="85">
        <f t="shared" si="91"/>
        <v>22485.3</v>
      </c>
    </row>
    <row r="199" spans="1:8" ht="49.5">
      <c r="A199" s="80" t="s">
        <v>25</v>
      </c>
      <c r="B199" s="179" t="s">
        <v>67</v>
      </c>
      <c r="C199" s="80" t="s">
        <v>242</v>
      </c>
      <c r="D199" s="80" t="s">
        <v>93</v>
      </c>
      <c r="E199" s="73" t="s">
        <v>407</v>
      </c>
      <c r="F199" s="85">
        <f>F200</f>
        <v>23021.199999999997</v>
      </c>
      <c r="G199" s="85">
        <f t="shared" si="91"/>
        <v>22473.2</v>
      </c>
      <c r="H199" s="85">
        <f t="shared" si="91"/>
        <v>22485.3</v>
      </c>
    </row>
    <row r="200" spans="1:8" ht="49.5">
      <c r="A200" s="80" t="s">
        <v>25</v>
      </c>
      <c r="B200" s="179" t="s">
        <v>67</v>
      </c>
      <c r="C200" s="80" t="s">
        <v>243</v>
      </c>
      <c r="D200" s="80" t="s">
        <v>93</v>
      </c>
      <c r="E200" s="73" t="s">
        <v>151</v>
      </c>
      <c r="F200" s="85">
        <f>F201+F210+F219</f>
        <v>23021.199999999997</v>
      </c>
      <c r="G200" s="85">
        <f>G201+G210+G219</f>
        <v>22473.2</v>
      </c>
      <c r="H200" s="85">
        <f>H201+H210+H219</f>
        <v>22485.3</v>
      </c>
    </row>
    <row r="201" spans="1:8" ht="33">
      <c r="A201" s="80" t="s">
        <v>25</v>
      </c>
      <c r="B201" s="179" t="s">
        <v>67</v>
      </c>
      <c r="C201" s="80" t="s">
        <v>408</v>
      </c>
      <c r="D201" s="84" t="s">
        <v>93</v>
      </c>
      <c r="E201" s="73" t="s">
        <v>409</v>
      </c>
      <c r="F201" s="85">
        <f>F202+F204+F206</f>
        <v>9097.8</v>
      </c>
      <c r="G201" s="85">
        <f aca="true" t="shared" si="92" ref="G201:H201">G202+G204+G206</f>
        <v>9108.699999999999</v>
      </c>
      <c r="H201" s="85">
        <f t="shared" si="92"/>
        <v>9119.699999999999</v>
      </c>
    </row>
    <row r="202" spans="1:8" ht="33">
      <c r="A202" s="80" t="s">
        <v>25</v>
      </c>
      <c r="B202" s="179" t="s">
        <v>67</v>
      </c>
      <c r="C202" s="80" t="s">
        <v>247</v>
      </c>
      <c r="D202" s="80" t="s">
        <v>93</v>
      </c>
      <c r="E202" s="73" t="s">
        <v>410</v>
      </c>
      <c r="F202" s="85">
        <f>F203</f>
        <v>155.1</v>
      </c>
      <c r="G202" s="85">
        <f aca="true" t="shared" si="93" ref="G202:H202">G203</f>
        <v>160.6</v>
      </c>
      <c r="H202" s="85">
        <f t="shared" si="93"/>
        <v>166.1</v>
      </c>
    </row>
    <row r="203" spans="1:8" ht="33">
      <c r="A203" s="80" t="s">
        <v>25</v>
      </c>
      <c r="B203" s="179" t="s">
        <v>67</v>
      </c>
      <c r="C203" s="80" t="s">
        <v>247</v>
      </c>
      <c r="D203" s="80" t="s">
        <v>96</v>
      </c>
      <c r="E203" s="73" t="s">
        <v>344</v>
      </c>
      <c r="F203" s="85">
        <v>155.1</v>
      </c>
      <c r="G203" s="85">
        <v>160.6</v>
      </c>
      <c r="H203" s="85">
        <v>166.1</v>
      </c>
    </row>
    <row r="204" spans="1:8" ht="49.5">
      <c r="A204" s="80" t="s">
        <v>25</v>
      </c>
      <c r="B204" s="179" t="s">
        <v>67</v>
      </c>
      <c r="C204" s="80" t="s">
        <v>310</v>
      </c>
      <c r="D204" s="80" t="s">
        <v>93</v>
      </c>
      <c r="E204" s="73" t="s">
        <v>152</v>
      </c>
      <c r="F204" s="85">
        <f>F205</f>
        <v>155.3</v>
      </c>
      <c r="G204" s="85">
        <f aca="true" t="shared" si="94" ref="G204:H204">G205</f>
        <v>160.7</v>
      </c>
      <c r="H204" s="85">
        <f t="shared" si="94"/>
        <v>166.2</v>
      </c>
    </row>
    <row r="205" spans="1:8" ht="33">
      <c r="A205" s="80" t="s">
        <v>25</v>
      </c>
      <c r="B205" s="179" t="s">
        <v>67</v>
      </c>
      <c r="C205" s="80" t="s">
        <v>310</v>
      </c>
      <c r="D205" s="80" t="s">
        <v>96</v>
      </c>
      <c r="E205" s="73" t="s">
        <v>344</v>
      </c>
      <c r="F205" s="85">
        <v>155.3</v>
      </c>
      <c r="G205" s="85">
        <v>160.7</v>
      </c>
      <c r="H205" s="85">
        <v>166.2</v>
      </c>
    </row>
    <row r="206" spans="1:8" ht="12.75">
      <c r="A206" s="80" t="s">
        <v>25</v>
      </c>
      <c r="B206" s="179" t="s">
        <v>67</v>
      </c>
      <c r="C206" s="80" t="s">
        <v>248</v>
      </c>
      <c r="D206" s="80" t="s">
        <v>93</v>
      </c>
      <c r="E206" s="73" t="s">
        <v>411</v>
      </c>
      <c r="F206" s="85">
        <f>F207+F208+F209</f>
        <v>8787.4</v>
      </c>
      <c r="G206" s="85">
        <f aca="true" t="shared" si="95" ref="G206:H206">G207+G208+G209</f>
        <v>8787.4</v>
      </c>
      <c r="H206" s="85">
        <f t="shared" si="95"/>
        <v>8787.4</v>
      </c>
    </row>
    <row r="207" spans="1:8" ht="82.5">
      <c r="A207" s="80" t="s">
        <v>25</v>
      </c>
      <c r="B207" s="179" t="s">
        <v>67</v>
      </c>
      <c r="C207" s="80" t="s">
        <v>248</v>
      </c>
      <c r="D207" s="80" t="s">
        <v>95</v>
      </c>
      <c r="E207" s="73" t="s">
        <v>3</v>
      </c>
      <c r="F207" s="85">
        <v>7092.8</v>
      </c>
      <c r="G207" s="85">
        <v>7092.8</v>
      </c>
      <c r="H207" s="85">
        <v>7092.8</v>
      </c>
    </row>
    <row r="208" spans="1:8" ht="33">
      <c r="A208" s="80" t="s">
        <v>25</v>
      </c>
      <c r="B208" s="179" t="s">
        <v>67</v>
      </c>
      <c r="C208" s="80" t="s">
        <v>248</v>
      </c>
      <c r="D208" s="80" t="s">
        <v>96</v>
      </c>
      <c r="E208" s="73" t="s">
        <v>344</v>
      </c>
      <c r="F208" s="85">
        <v>1600.7</v>
      </c>
      <c r="G208" s="85">
        <v>1600.7</v>
      </c>
      <c r="H208" s="85">
        <v>1600.7</v>
      </c>
    </row>
    <row r="209" spans="1:8" ht="12.75">
      <c r="A209" s="80" t="s">
        <v>25</v>
      </c>
      <c r="B209" s="179" t="s">
        <v>67</v>
      </c>
      <c r="C209" s="80" t="s">
        <v>248</v>
      </c>
      <c r="D209" s="80" t="s">
        <v>97</v>
      </c>
      <c r="E209" s="73" t="s">
        <v>98</v>
      </c>
      <c r="F209" s="85">
        <v>93.9</v>
      </c>
      <c r="G209" s="85">
        <v>93.9</v>
      </c>
      <c r="H209" s="85">
        <v>93.9</v>
      </c>
    </row>
    <row r="210" spans="1:8" ht="33">
      <c r="A210" s="15" t="s">
        <v>25</v>
      </c>
      <c r="B210" s="15" t="s">
        <v>67</v>
      </c>
      <c r="C210" s="4" t="s">
        <v>504</v>
      </c>
      <c r="D210" s="77"/>
      <c r="E210" s="5" t="s">
        <v>505</v>
      </c>
      <c r="F210" s="85">
        <f>F211+F213+F215+F217</f>
        <v>13891.3</v>
      </c>
      <c r="G210" s="85">
        <f aca="true" t="shared" si="96" ref="G210:H210">G211+G213+G215+G217</f>
        <v>13331.3</v>
      </c>
      <c r="H210" s="85">
        <f t="shared" si="96"/>
        <v>13331.3</v>
      </c>
    </row>
    <row r="211" spans="1:8" ht="33">
      <c r="A211" s="15" t="s">
        <v>25</v>
      </c>
      <c r="B211" s="15" t="s">
        <v>67</v>
      </c>
      <c r="C211" s="4" t="s">
        <v>245</v>
      </c>
      <c r="D211" s="4"/>
      <c r="E211" s="21" t="s">
        <v>153</v>
      </c>
      <c r="F211" s="85">
        <f>F212</f>
        <v>13331.3</v>
      </c>
      <c r="G211" s="85">
        <f aca="true" t="shared" si="97" ref="G211:H211">G212</f>
        <v>13331.3</v>
      </c>
      <c r="H211" s="85">
        <f t="shared" si="97"/>
        <v>13331.3</v>
      </c>
    </row>
    <row r="212" spans="1:8" ht="33">
      <c r="A212" s="15" t="s">
        <v>25</v>
      </c>
      <c r="B212" s="15" t="s">
        <v>67</v>
      </c>
      <c r="C212" s="4" t="s">
        <v>245</v>
      </c>
      <c r="D212" s="77">
        <v>600</v>
      </c>
      <c r="E212" s="5" t="s">
        <v>117</v>
      </c>
      <c r="F212" s="85">
        <v>13331.3</v>
      </c>
      <c r="G212" s="85">
        <v>13331.3</v>
      </c>
      <c r="H212" s="85">
        <v>13331.3</v>
      </c>
    </row>
    <row r="213" spans="1:8" ht="66">
      <c r="A213" s="15" t="s">
        <v>25</v>
      </c>
      <c r="B213" s="15" t="s">
        <v>67</v>
      </c>
      <c r="C213" s="4" t="s">
        <v>784</v>
      </c>
      <c r="D213" s="77"/>
      <c r="E213" s="21" t="s">
        <v>785</v>
      </c>
      <c r="F213" s="85">
        <f>F214</f>
        <v>527</v>
      </c>
      <c r="G213" s="85">
        <f aca="true" t="shared" si="98" ref="G213:H213">G214</f>
        <v>0</v>
      </c>
      <c r="H213" s="85">
        <f t="shared" si="98"/>
        <v>0</v>
      </c>
    </row>
    <row r="214" spans="1:8" ht="33">
      <c r="A214" s="68" t="s">
        <v>25</v>
      </c>
      <c r="B214" s="68" t="s">
        <v>67</v>
      </c>
      <c r="C214" s="54" t="s">
        <v>784</v>
      </c>
      <c r="D214" s="69">
        <v>600</v>
      </c>
      <c r="E214" s="55" t="s">
        <v>117</v>
      </c>
      <c r="F214" s="91">
        <v>527</v>
      </c>
      <c r="G214" s="91">
        <v>0</v>
      </c>
      <c r="H214" s="91">
        <v>0</v>
      </c>
    </row>
    <row r="215" spans="1:8" ht="42.6" customHeight="1">
      <c r="A215" s="15" t="s">
        <v>25</v>
      </c>
      <c r="B215" s="15" t="s">
        <v>67</v>
      </c>
      <c r="C215" s="4" t="s">
        <v>786</v>
      </c>
      <c r="D215" s="77"/>
      <c r="E215" s="21" t="s">
        <v>787</v>
      </c>
      <c r="F215" s="92">
        <f>F216</f>
        <v>32</v>
      </c>
      <c r="G215" s="92">
        <f aca="true" t="shared" si="99" ref="G215:H215">G216</f>
        <v>0</v>
      </c>
      <c r="H215" s="92">
        <f t="shared" si="99"/>
        <v>0</v>
      </c>
    </row>
    <row r="216" spans="1:8" ht="33">
      <c r="A216" s="15" t="s">
        <v>25</v>
      </c>
      <c r="B216" s="15" t="s">
        <v>67</v>
      </c>
      <c r="C216" s="4" t="s">
        <v>786</v>
      </c>
      <c r="D216" s="72">
        <v>600</v>
      </c>
      <c r="E216" s="5" t="s">
        <v>117</v>
      </c>
      <c r="F216" s="93">
        <v>32</v>
      </c>
      <c r="G216" s="92">
        <v>0</v>
      </c>
      <c r="H216" s="92">
        <v>0</v>
      </c>
    </row>
    <row r="217" spans="1:8" ht="33">
      <c r="A217" s="15" t="s">
        <v>25</v>
      </c>
      <c r="B217" s="15" t="s">
        <v>67</v>
      </c>
      <c r="C217" s="4" t="s">
        <v>788</v>
      </c>
      <c r="D217" s="72"/>
      <c r="E217" s="21" t="s">
        <v>789</v>
      </c>
      <c r="F217" s="93">
        <f>F218</f>
        <v>1</v>
      </c>
      <c r="G217" s="93">
        <f aca="true" t="shared" si="100" ref="G217:H217">G218</f>
        <v>0</v>
      </c>
      <c r="H217" s="93">
        <f t="shared" si="100"/>
        <v>0</v>
      </c>
    </row>
    <row r="218" spans="1:8" ht="33">
      <c r="A218" s="15" t="s">
        <v>25</v>
      </c>
      <c r="B218" s="15" t="s">
        <v>67</v>
      </c>
      <c r="C218" s="4" t="s">
        <v>788</v>
      </c>
      <c r="D218" s="72">
        <v>600</v>
      </c>
      <c r="E218" s="5" t="s">
        <v>117</v>
      </c>
      <c r="F218" s="93">
        <v>1</v>
      </c>
      <c r="G218" s="92">
        <v>0</v>
      </c>
      <c r="H218" s="92">
        <v>0</v>
      </c>
    </row>
    <row r="219" spans="1:8" ht="33">
      <c r="A219" s="88" t="s">
        <v>25</v>
      </c>
      <c r="B219" s="88" t="s">
        <v>67</v>
      </c>
      <c r="C219" s="88" t="s">
        <v>412</v>
      </c>
      <c r="D219" s="94" t="s">
        <v>93</v>
      </c>
      <c r="E219" s="89" t="s">
        <v>413</v>
      </c>
      <c r="F219" s="95">
        <f>F220</f>
        <v>32.1</v>
      </c>
      <c r="G219" s="95">
        <f aca="true" t="shared" si="101" ref="G219:H219">G220</f>
        <v>33.2</v>
      </c>
      <c r="H219" s="95">
        <f t="shared" si="101"/>
        <v>34.3</v>
      </c>
    </row>
    <row r="220" spans="1:8" ht="66">
      <c r="A220" s="88" t="s">
        <v>25</v>
      </c>
      <c r="B220" s="88" t="s">
        <v>67</v>
      </c>
      <c r="C220" s="96" t="s">
        <v>246</v>
      </c>
      <c r="D220" s="97" t="s">
        <v>93</v>
      </c>
      <c r="E220" s="98" t="s">
        <v>414</v>
      </c>
      <c r="F220" s="85">
        <f>F221</f>
        <v>32.1</v>
      </c>
      <c r="G220" s="85">
        <f aca="true" t="shared" si="102" ref="G220:H220">G221</f>
        <v>33.2</v>
      </c>
      <c r="H220" s="85">
        <f t="shared" si="102"/>
        <v>34.3</v>
      </c>
    </row>
    <row r="221" spans="1:8" ht="33">
      <c r="A221" s="99" t="s">
        <v>25</v>
      </c>
      <c r="B221" s="100" t="s">
        <v>67</v>
      </c>
      <c r="C221" s="88" t="s">
        <v>246</v>
      </c>
      <c r="D221" s="88" t="s">
        <v>415</v>
      </c>
      <c r="E221" s="89" t="s">
        <v>416</v>
      </c>
      <c r="F221" s="90">
        <v>32.1</v>
      </c>
      <c r="G221" s="85">
        <v>33.2</v>
      </c>
      <c r="H221" s="85">
        <v>34.3</v>
      </c>
    </row>
    <row r="222" spans="1:8" ht="12.75">
      <c r="A222" s="80" t="s">
        <v>25</v>
      </c>
      <c r="B222" s="179" t="s">
        <v>64</v>
      </c>
      <c r="C222" s="80" t="s">
        <v>93</v>
      </c>
      <c r="D222" s="80" t="s">
        <v>93</v>
      </c>
      <c r="E222" s="21" t="s">
        <v>56</v>
      </c>
      <c r="F222" s="85">
        <f>F223+F229</f>
        <v>2515.2</v>
      </c>
      <c r="G222" s="85">
        <f aca="true" t="shared" si="103" ref="G222:H222">G223+G229</f>
        <v>2527.7</v>
      </c>
      <c r="H222" s="85">
        <f t="shared" si="103"/>
        <v>2540.3</v>
      </c>
    </row>
    <row r="223" spans="1:8" ht="12.75">
      <c r="A223" s="80" t="s">
        <v>25</v>
      </c>
      <c r="B223" s="179" t="s">
        <v>80</v>
      </c>
      <c r="C223" s="80" t="s">
        <v>93</v>
      </c>
      <c r="D223" s="80" t="s">
        <v>93</v>
      </c>
      <c r="E223" s="73" t="s">
        <v>57</v>
      </c>
      <c r="F223" s="85">
        <f>F224</f>
        <v>1773.5</v>
      </c>
      <c r="G223" s="85">
        <f aca="true" t="shared" si="104" ref="G223:H227">G224</f>
        <v>1773.5</v>
      </c>
      <c r="H223" s="85">
        <f t="shared" si="104"/>
        <v>1773.5</v>
      </c>
    </row>
    <row r="224" spans="1:8" ht="66">
      <c r="A224" s="80" t="s">
        <v>25</v>
      </c>
      <c r="B224" s="179" t="s">
        <v>80</v>
      </c>
      <c r="C224" s="80" t="s">
        <v>200</v>
      </c>
      <c r="D224" s="80" t="s">
        <v>93</v>
      </c>
      <c r="E224" s="73" t="s">
        <v>341</v>
      </c>
      <c r="F224" s="85">
        <f>F225</f>
        <v>1773.5</v>
      </c>
      <c r="G224" s="85">
        <f t="shared" si="104"/>
        <v>1773.5</v>
      </c>
      <c r="H224" s="85">
        <f t="shared" si="104"/>
        <v>1773.5</v>
      </c>
    </row>
    <row r="225" spans="1:8" ht="33">
      <c r="A225" s="80" t="s">
        <v>25</v>
      </c>
      <c r="B225" s="179" t="s">
        <v>80</v>
      </c>
      <c r="C225" s="80" t="s">
        <v>249</v>
      </c>
      <c r="D225" s="80" t="s">
        <v>93</v>
      </c>
      <c r="E225" s="73" t="s">
        <v>154</v>
      </c>
      <c r="F225" s="85">
        <f>F226</f>
        <v>1773.5</v>
      </c>
      <c r="G225" s="85">
        <f t="shared" si="104"/>
        <v>1773.5</v>
      </c>
      <c r="H225" s="85">
        <f t="shared" si="104"/>
        <v>1773.5</v>
      </c>
    </row>
    <row r="226" spans="1:8" ht="49.5">
      <c r="A226" s="80" t="s">
        <v>25</v>
      </c>
      <c r="B226" s="179" t="s">
        <v>80</v>
      </c>
      <c r="C226" s="80" t="s">
        <v>417</v>
      </c>
      <c r="D226" s="84" t="s">
        <v>93</v>
      </c>
      <c r="E226" s="73" t="s">
        <v>418</v>
      </c>
      <c r="F226" s="85">
        <f>F227</f>
        <v>1773.5</v>
      </c>
      <c r="G226" s="85">
        <f t="shared" si="104"/>
        <v>1773.5</v>
      </c>
      <c r="H226" s="85">
        <f t="shared" si="104"/>
        <v>1773.5</v>
      </c>
    </row>
    <row r="227" spans="1:8" ht="66">
      <c r="A227" s="80" t="s">
        <v>25</v>
      </c>
      <c r="B227" s="179" t="s">
        <v>80</v>
      </c>
      <c r="C227" s="80" t="s">
        <v>250</v>
      </c>
      <c r="D227" s="80" t="s">
        <v>93</v>
      </c>
      <c r="E227" s="73" t="s">
        <v>94</v>
      </c>
      <c r="F227" s="85">
        <f>F228</f>
        <v>1773.5</v>
      </c>
      <c r="G227" s="85">
        <f t="shared" si="104"/>
        <v>1773.5</v>
      </c>
      <c r="H227" s="85">
        <f t="shared" si="104"/>
        <v>1773.5</v>
      </c>
    </row>
    <row r="228" spans="1:8" ht="12.75">
      <c r="A228" s="80" t="s">
        <v>25</v>
      </c>
      <c r="B228" s="179" t="s">
        <v>80</v>
      </c>
      <c r="C228" s="80" t="s">
        <v>250</v>
      </c>
      <c r="D228" s="80" t="s">
        <v>100</v>
      </c>
      <c r="E228" s="73" t="s">
        <v>101</v>
      </c>
      <c r="F228" s="85">
        <v>1773.5</v>
      </c>
      <c r="G228" s="85">
        <v>1773.5</v>
      </c>
      <c r="H228" s="85">
        <v>1773.5</v>
      </c>
    </row>
    <row r="229" spans="1:8" ht="12.75">
      <c r="A229" s="80" t="s">
        <v>25</v>
      </c>
      <c r="B229" s="179" t="s">
        <v>65</v>
      </c>
      <c r="C229" s="80" t="s">
        <v>93</v>
      </c>
      <c r="D229" s="80" t="s">
        <v>93</v>
      </c>
      <c r="E229" s="73" t="s">
        <v>59</v>
      </c>
      <c r="F229" s="85">
        <f>F230</f>
        <v>741.7</v>
      </c>
      <c r="G229" s="85">
        <f aca="true" t="shared" si="105" ref="G229:H229">G230</f>
        <v>754.2</v>
      </c>
      <c r="H229" s="85">
        <f t="shared" si="105"/>
        <v>766.8</v>
      </c>
    </row>
    <row r="230" spans="1:8" ht="66">
      <c r="A230" s="80" t="s">
        <v>25</v>
      </c>
      <c r="B230" s="179" t="s">
        <v>65</v>
      </c>
      <c r="C230" s="80" t="s">
        <v>200</v>
      </c>
      <c r="D230" s="80" t="s">
        <v>93</v>
      </c>
      <c r="E230" s="73" t="s">
        <v>341</v>
      </c>
      <c r="F230" s="85">
        <f>F231+F235</f>
        <v>741.7</v>
      </c>
      <c r="G230" s="85">
        <f aca="true" t="shared" si="106" ref="G230:H230">G231+G235</f>
        <v>754.2</v>
      </c>
      <c r="H230" s="85">
        <f t="shared" si="106"/>
        <v>766.8</v>
      </c>
    </row>
    <row r="231" spans="1:8" ht="66">
      <c r="A231" s="80" t="s">
        <v>25</v>
      </c>
      <c r="B231" s="179" t="s">
        <v>65</v>
      </c>
      <c r="C231" s="80" t="s">
        <v>213</v>
      </c>
      <c r="D231" s="80" t="s">
        <v>93</v>
      </c>
      <c r="E231" s="73" t="s">
        <v>155</v>
      </c>
      <c r="F231" s="85">
        <f>F232</f>
        <v>408</v>
      </c>
      <c r="G231" s="85">
        <f aca="true" t="shared" si="107" ref="G231:H232">G232</f>
        <v>416.2</v>
      </c>
      <c r="H231" s="85">
        <f t="shared" si="107"/>
        <v>424.5</v>
      </c>
    </row>
    <row r="232" spans="1:8" ht="66">
      <c r="A232" s="80" t="s">
        <v>25</v>
      </c>
      <c r="B232" s="179" t="s">
        <v>65</v>
      </c>
      <c r="C232" s="80" t="s">
        <v>359</v>
      </c>
      <c r="D232" s="84" t="s">
        <v>93</v>
      </c>
      <c r="E232" s="73" t="s">
        <v>360</v>
      </c>
      <c r="F232" s="85">
        <f>F233</f>
        <v>408</v>
      </c>
      <c r="G232" s="85">
        <f t="shared" si="107"/>
        <v>416.2</v>
      </c>
      <c r="H232" s="85">
        <f t="shared" si="107"/>
        <v>424.5</v>
      </c>
    </row>
    <row r="233" spans="1:8" ht="49.5">
      <c r="A233" s="80" t="s">
        <v>25</v>
      </c>
      <c r="B233" s="179" t="s">
        <v>65</v>
      </c>
      <c r="C233" s="80" t="s">
        <v>251</v>
      </c>
      <c r="D233" s="80" t="s">
        <v>93</v>
      </c>
      <c r="E233" s="73" t="s">
        <v>419</v>
      </c>
      <c r="F233" s="85">
        <f>F234</f>
        <v>408</v>
      </c>
      <c r="G233" s="85">
        <f aca="true" t="shared" si="108" ref="G233:H233">G234</f>
        <v>416.2</v>
      </c>
      <c r="H233" s="85">
        <f t="shared" si="108"/>
        <v>424.5</v>
      </c>
    </row>
    <row r="234" spans="1:8" ht="33">
      <c r="A234" s="80" t="s">
        <v>25</v>
      </c>
      <c r="B234" s="179" t="s">
        <v>65</v>
      </c>
      <c r="C234" s="80" t="s">
        <v>251</v>
      </c>
      <c r="D234" s="80" t="s">
        <v>415</v>
      </c>
      <c r="E234" s="73" t="s">
        <v>416</v>
      </c>
      <c r="F234" s="85">
        <v>408</v>
      </c>
      <c r="G234" s="85">
        <v>416.2</v>
      </c>
      <c r="H234" s="85">
        <v>424.5</v>
      </c>
    </row>
    <row r="235" spans="1:8" ht="33">
      <c r="A235" s="80" t="s">
        <v>25</v>
      </c>
      <c r="B235" s="179" t="s">
        <v>65</v>
      </c>
      <c r="C235" s="80" t="s">
        <v>249</v>
      </c>
      <c r="D235" s="80" t="s">
        <v>93</v>
      </c>
      <c r="E235" s="73" t="s">
        <v>154</v>
      </c>
      <c r="F235" s="85">
        <f>F236+F239</f>
        <v>333.7</v>
      </c>
      <c r="G235" s="85">
        <f aca="true" t="shared" si="109" ref="G235:H235">G236+G239</f>
        <v>338</v>
      </c>
      <c r="H235" s="85">
        <f t="shared" si="109"/>
        <v>342.3</v>
      </c>
    </row>
    <row r="236" spans="1:8" ht="49.5">
      <c r="A236" s="80" t="s">
        <v>25</v>
      </c>
      <c r="B236" s="179" t="s">
        <v>65</v>
      </c>
      <c r="C236" s="80" t="s">
        <v>417</v>
      </c>
      <c r="D236" s="84" t="s">
        <v>93</v>
      </c>
      <c r="E236" s="73" t="s">
        <v>418</v>
      </c>
      <c r="F236" s="85">
        <f>F237</f>
        <v>121</v>
      </c>
      <c r="G236" s="85">
        <f aca="true" t="shared" si="110" ref="G236:H236">G237</f>
        <v>121</v>
      </c>
      <c r="H236" s="85">
        <f t="shared" si="110"/>
        <v>121</v>
      </c>
    </row>
    <row r="237" spans="1:8" ht="49.5">
      <c r="A237" s="80" t="s">
        <v>25</v>
      </c>
      <c r="B237" s="179" t="s">
        <v>65</v>
      </c>
      <c r="C237" s="80" t="s">
        <v>253</v>
      </c>
      <c r="D237" s="80" t="s">
        <v>93</v>
      </c>
      <c r="E237" s="73" t="s">
        <v>420</v>
      </c>
      <c r="F237" s="85">
        <f>F238</f>
        <v>121</v>
      </c>
      <c r="G237" s="85">
        <f aca="true" t="shared" si="111" ref="G237:H237">G238</f>
        <v>121</v>
      </c>
      <c r="H237" s="85">
        <f t="shared" si="111"/>
        <v>121</v>
      </c>
    </row>
    <row r="238" spans="1:8" ht="12.75">
      <c r="A238" s="80" t="s">
        <v>25</v>
      </c>
      <c r="B238" s="179" t="s">
        <v>65</v>
      </c>
      <c r="C238" s="80" t="s">
        <v>253</v>
      </c>
      <c r="D238" s="80" t="s">
        <v>100</v>
      </c>
      <c r="E238" s="73" t="s">
        <v>101</v>
      </c>
      <c r="F238" s="85">
        <v>121</v>
      </c>
      <c r="G238" s="85">
        <v>121</v>
      </c>
      <c r="H238" s="85">
        <v>121</v>
      </c>
    </row>
    <row r="239" spans="1:8" ht="82.5">
      <c r="A239" s="80" t="s">
        <v>25</v>
      </c>
      <c r="B239" s="179" t="s">
        <v>65</v>
      </c>
      <c r="C239" s="80" t="s">
        <v>421</v>
      </c>
      <c r="D239" s="84" t="s">
        <v>93</v>
      </c>
      <c r="E239" s="73" t="s">
        <v>422</v>
      </c>
      <c r="F239" s="85">
        <f>F240</f>
        <v>212.7</v>
      </c>
      <c r="G239" s="85">
        <f aca="true" t="shared" si="112" ref="G239:H240">G240</f>
        <v>217</v>
      </c>
      <c r="H239" s="85">
        <f t="shared" si="112"/>
        <v>221.3</v>
      </c>
    </row>
    <row r="240" spans="1:8" ht="33">
      <c r="A240" s="80" t="s">
        <v>25</v>
      </c>
      <c r="B240" s="179" t="s">
        <v>65</v>
      </c>
      <c r="C240" s="80" t="s">
        <v>252</v>
      </c>
      <c r="D240" s="80" t="s">
        <v>93</v>
      </c>
      <c r="E240" s="73" t="s">
        <v>196</v>
      </c>
      <c r="F240" s="85">
        <f>F241</f>
        <v>212.7</v>
      </c>
      <c r="G240" s="85">
        <f t="shared" si="112"/>
        <v>217</v>
      </c>
      <c r="H240" s="85">
        <f t="shared" si="112"/>
        <v>221.3</v>
      </c>
    </row>
    <row r="241" spans="1:8" ht="12.75">
      <c r="A241" s="80" t="s">
        <v>25</v>
      </c>
      <c r="B241" s="179" t="s">
        <v>65</v>
      </c>
      <c r="C241" s="80" t="s">
        <v>252</v>
      </c>
      <c r="D241" s="80" t="s">
        <v>100</v>
      </c>
      <c r="E241" s="73" t="s">
        <v>101</v>
      </c>
      <c r="F241" s="85">
        <v>212.7</v>
      </c>
      <c r="G241" s="85">
        <v>217</v>
      </c>
      <c r="H241" s="85">
        <v>221.3</v>
      </c>
    </row>
    <row r="242" spans="1:8" ht="12.75">
      <c r="A242" s="80" t="s">
        <v>25</v>
      </c>
      <c r="B242" s="179" t="s">
        <v>334</v>
      </c>
      <c r="C242" s="80" t="s">
        <v>93</v>
      </c>
      <c r="D242" s="80" t="s">
        <v>93</v>
      </c>
      <c r="E242" s="5" t="s">
        <v>90</v>
      </c>
      <c r="F242" s="85">
        <f>F243</f>
        <v>2554.5</v>
      </c>
      <c r="G242" s="85">
        <f aca="true" t="shared" si="113" ref="G242:H242">G243</f>
        <v>2110</v>
      </c>
      <c r="H242" s="85">
        <f t="shared" si="113"/>
        <v>2152.2</v>
      </c>
    </row>
    <row r="243" spans="1:8" ht="33">
      <c r="A243" s="80" t="s">
        <v>25</v>
      </c>
      <c r="B243" s="179" t="s">
        <v>91</v>
      </c>
      <c r="C243" s="80" t="s">
        <v>93</v>
      </c>
      <c r="D243" s="80" t="s">
        <v>93</v>
      </c>
      <c r="E243" s="73" t="s">
        <v>92</v>
      </c>
      <c r="F243" s="85">
        <f>F244</f>
        <v>2554.5</v>
      </c>
      <c r="G243" s="85">
        <f aca="true" t="shared" si="114" ref="G243:H245">G244</f>
        <v>2110</v>
      </c>
      <c r="H243" s="85">
        <f t="shared" si="114"/>
        <v>2152.2</v>
      </c>
    </row>
    <row r="244" spans="1:8" ht="66">
      <c r="A244" s="80" t="s">
        <v>25</v>
      </c>
      <c r="B244" s="179" t="s">
        <v>91</v>
      </c>
      <c r="C244" s="80" t="s">
        <v>200</v>
      </c>
      <c r="D244" s="80" t="s">
        <v>93</v>
      </c>
      <c r="E244" s="73" t="s">
        <v>341</v>
      </c>
      <c r="F244" s="85">
        <f>F245</f>
        <v>2554.5</v>
      </c>
      <c r="G244" s="85">
        <f t="shared" si="114"/>
        <v>2110</v>
      </c>
      <c r="H244" s="85">
        <f t="shared" si="114"/>
        <v>2152.2</v>
      </c>
    </row>
    <row r="245" spans="1:8" ht="66">
      <c r="A245" s="80" t="s">
        <v>25</v>
      </c>
      <c r="B245" s="179" t="s">
        <v>91</v>
      </c>
      <c r="C245" s="80" t="s">
        <v>213</v>
      </c>
      <c r="D245" s="80" t="s">
        <v>93</v>
      </c>
      <c r="E245" s="73" t="s">
        <v>155</v>
      </c>
      <c r="F245" s="85">
        <f>F246</f>
        <v>2554.5</v>
      </c>
      <c r="G245" s="85">
        <f t="shared" si="114"/>
        <v>2110</v>
      </c>
      <c r="H245" s="85">
        <f t="shared" si="114"/>
        <v>2152.2</v>
      </c>
    </row>
    <row r="246" spans="1:8" ht="49.5">
      <c r="A246" s="80" t="s">
        <v>25</v>
      </c>
      <c r="B246" s="179" t="s">
        <v>91</v>
      </c>
      <c r="C246" s="80" t="s">
        <v>423</v>
      </c>
      <c r="D246" s="84" t="s">
        <v>93</v>
      </c>
      <c r="E246" s="73" t="s">
        <v>424</v>
      </c>
      <c r="F246" s="85">
        <f>F249+F251+F253+F247</f>
        <v>2554.5</v>
      </c>
      <c r="G246" s="85">
        <f aca="true" t="shared" si="115" ref="G246:H246">G249+G251+G253+G247</f>
        <v>2110</v>
      </c>
      <c r="H246" s="85">
        <f t="shared" si="115"/>
        <v>2152.2</v>
      </c>
    </row>
    <row r="247" spans="1:8" ht="99">
      <c r="A247" s="15" t="s">
        <v>25</v>
      </c>
      <c r="B247" s="15" t="s">
        <v>91</v>
      </c>
      <c r="C247" s="6" t="s">
        <v>805</v>
      </c>
      <c r="D247" s="77"/>
      <c r="E247" s="5" t="s">
        <v>806</v>
      </c>
      <c r="F247" s="85">
        <f>F248</f>
        <v>485.9</v>
      </c>
      <c r="G247" s="85">
        <f aca="true" t="shared" si="116" ref="G247:H247">G248</f>
        <v>0</v>
      </c>
      <c r="H247" s="85">
        <f t="shared" si="116"/>
        <v>0</v>
      </c>
    </row>
    <row r="248" spans="1:8" ht="12.75">
      <c r="A248" s="15" t="s">
        <v>25</v>
      </c>
      <c r="B248" s="15" t="s">
        <v>91</v>
      </c>
      <c r="C248" s="6" t="s">
        <v>805</v>
      </c>
      <c r="D248" s="77" t="s">
        <v>97</v>
      </c>
      <c r="E248" s="5" t="s">
        <v>98</v>
      </c>
      <c r="F248" s="85">
        <v>485.9</v>
      </c>
      <c r="G248" s="85">
        <v>0</v>
      </c>
      <c r="H248" s="85">
        <v>0</v>
      </c>
    </row>
    <row r="249" spans="1:8" ht="99">
      <c r="A249" s="80" t="s">
        <v>25</v>
      </c>
      <c r="B249" s="179" t="s">
        <v>91</v>
      </c>
      <c r="C249" s="80" t="s">
        <v>254</v>
      </c>
      <c r="D249" s="80" t="s">
        <v>93</v>
      </c>
      <c r="E249" s="73" t="s">
        <v>425</v>
      </c>
      <c r="F249" s="85">
        <f>F250</f>
        <v>942.5</v>
      </c>
      <c r="G249" s="85">
        <f aca="true" t="shared" si="117" ref="G249:H249">G250</f>
        <v>961.4</v>
      </c>
      <c r="H249" s="85">
        <f t="shared" si="117"/>
        <v>980.6</v>
      </c>
    </row>
    <row r="250" spans="1:8" ht="12.75">
      <c r="A250" s="80" t="s">
        <v>25</v>
      </c>
      <c r="B250" s="179" t="s">
        <v>91</v>
      </c>
      <c r="C250" s="80" t="s">
        <v>254</v>
      </c>
      <c r="D250" s="80" t="s">
        <v>97</v>
      </c>
      <c r="E250" s="73" t="s">
        <v>98</v>
      </c>
      <c r="F250" s="85">
        <v>942.5</v>
      </c>
      <c r="G250" s="85">
        <v>961.4</v>
      </c>
      <c r="H250" s="85">
        <v>980.6</v>
      </c>
    </row>
    <row r="251" spans="1:8" ht="99">
      <c r="A251" s="80" t="s">
        <v>25</v>
      </c>
      <c r="B251" s="179" t="s">
        <v>91</v>
      </c>
      <c r="C251" s="80" t="s">
        <v>255</v>
      </c>
      <c r="D251" s="80" t="s">
        <v>93</v>
      </c>
      <c r="E251" s="73" t="s">
        <v>193</v>
      </c>
      <c r="F251" s="85">
        <f>F252</f>
        <v>489.6</v>
      </c>
      <c r="G251" s="85">
        <f aca="true" t="shared" si="118" ref="G251:H251">G252</f>
        <v>499.4</v>
      </c>
      <c r="H251" s="85">
        <f t="shared" si="118"/>
        <v>509.4</v>
      </c>
    </row>
    <row r="252" spans="1:8" ht="12.75">
      <c r="A252" s="80" t="s">
        <v>25</v>
      </c>
      <c r="B252" s="179" t="s">
        <v>91</v>
      </c>
      <c r="C252" s="80" t="s">
        <v>255</v>
      </c>
      <c r="D252" s="80" t="s">
        <v>97</v>
      </c>
      <c r="E252" s="73" t="s">
        <v>98</v>
      </c>
      <c r="F252" s="85">
        <v>489.6</v>
      </c>
      <c r="G252" s="85">
        <v>499.4</v>
      </c>
      <c r="H252" s="85">
        <v>509.4</v>
      </c>
    </row>
    <row r="253" spans="1:8" ht="82.5">
      <c r="A253" s="80" t="s">
        <v>25</v>
      </c>
      <c r="B253" s="179" t="s">
        <v>91</v>
      </c>
      <c r="C253" s="80" t="s">
        <v>426</v>
      </c>
      <c r="D253" s="80" t="s">
        <v>93</v>
      </c>
      <c r="E253" s="73" t="s">
        <v>427</v>
      </c>
      <c r="F253" s="85">
        <f>F254</f>
        <v>636.5</v>
      </c>
      <c r="G253" s="85">
        <f aca="true" t="shared" si="119" ref="G253:H253">G254</f>
        <v>649.2</v>
      </c>
      <c r="H253" s="85">
        <f t="shared" si="119"/>
        <v>662.2</v>
      </c>
    </row>
    <row r="254" spans="1:8" ht="12.75">
      <c r="A254" s="80" t="s">
        <v>25</v>
      </c>
      <c r="B254" s="179" t="s">
        <v>91</v>
      </c>
      <c r="C254" s="80" t="s">
        <v>426</v>
      </c>
      <c r="D254" s="80" t="s">
        <v>97</v>
      </c>
      <c r="E254" s="73" t="s">
        <v>98</v>
      </c>
      <c r="F254" s="85">
        <v>636.5</v>
      </c>
      <c r="G254" s="85">
        <v>649.2</v>
      </c>
      <c r="H254" s="85">
        <v>662.2</v>
      </c>
    </row>
    <row r="255" spans="1:8" ht="33">
      <c r="A255" s="81" t="s">
        <v>60</v>
      </c>
      <c r="B255" s="179" t="s">
        <v>93</v>
      </c>
      <c r="C255" s="84" t="s">
        <v>93</v>
      </c>
      <c r="D255" s="84" t="s">
        <v>93</v>
      </c>
      <c r="E255" s="82" t="s">
        <v>815</v>
      </c>
      <c r="F255" s="83">
        <f>F256+F284</f>
        <v>13862.5</v>
      </c>
      <c r="G255" s="83">
        <f aca="true" t="shared" si="120" ref="G255:H255">G256+G284</f>
        <v>11422.599999999999</v>
      </c>
      <c r="H255" s="83">
        <f t="shared" si="120"/>
        <v>11208.5</v>
      </c>
    </row>
    <row r="256" spans="1:8" ht="12.75">
      <c r="A256" s="80" t="s">
        <v>60</v>
      </c>
      <c r="B256" s="179" t="s">
        <v>81</v>
      </c>
      <c r="C256" s="80" t="s">
        <v>93</v>
      </c>
      <c r="D256" s="80" t="s">
        <v>93</v>
      </c>
      <c r="E256" s="14" t="s">
        <v>26</v>
      </c>
      <c r="F256" s="85">
        <f>F257+F265+F270</f>
        <v>13162.5</v>
      </c>
      <c r="G256" s="85">
        <f aca="true" t="shared" si="121" ref="G256:H256">G257+G265+G270</f>
        <v>11185.3</v>
      </c>
      <c r="H256" s="85">
        <f t="shared" si="121"/>
        <v>11208.5</v>
      </c>
    </row>
    <row r="257" spans="1:8" ht="49.5">
      <c r="A257" s="80" t="s">
        <v>60</v>
      </c>
      <c r="B257" s="179" t="s">
        <v>71</v>
      </c>
      <c r="C257" s="80" t="s">
        <v>93</v>
      </c>
      <c r="D257" s="80" t="s">
        <v>93</v>
      </c>
      <c r="E257" s="73" t="s">
        <v>12</v>
      </c>
      <c r="F257" s="85">
        <f>F258</f>
        <v>9521.5</v>
      </c>
      <c r="G257" s="85">
        <f aca="true" t="shared" si="122" ref="G257:H260">G258</f>
        <v>9521.5</v>
      </c>
      <c r="H257" s="85">
        <f t="shared" si="122"/>
        <v>9521.5</v>
      </c>
    </row>
    <row r="258" spans="1:8" ht="49.5">
      <c r="A258" s="80" t="s">
        <v>60</v>
      </c>
      <c r="B258" s="179" t="s">
        <v>71</v>
      </c>
      <c r="C258" s="80" t="s">
        <v>256</v>
      </c>
      <c r="D258" s="80" t="s">
        <v>93</v>
      </c>
      <c r="E258" s="73" t="s">
        <v>428</v>
      </c>
      <c r="F258" s="85">
        <f>F259</f>
        <v>9521.5</v>
      </c>
      <c r="G258" s="85">
        <f t="shared" si="122"/>
        <v>9521.5</v>
      </c>
      <c r="H258" s="85">
        <f t="shared" si="122"/>
        <v>9521.5</v>
      </c>
    </row>
    <row r="259" spans="1:8" ht="12.75">
      <c r="A259" s="80" t="s">
        <v>60</v>
      </c>
      <c r="B259" s="179" t="s">
        <v>71</v>
      </c>
      <c r="C259" s="80" t="s">
        <v>257</v>
      </c>
      <c r="D259" s="80" t="s">
        <v>93</v>
      </c>
      <c r="E259" s="73" t="s">
        <v>2</v>
      </c>
      <c r="F259" s="85">
        <f>F260</f>
        <v>9521.5</v>
      </c>
      <c r="G259" s="85">
        <f t="shared" si="122"/>
        <v>9521.5</v>
      </c>
      <c r="H259" s="85">
        <f t="shared" si="122"/>
        <v>9521.5</v>
      </c>
    </row>
    <row r="260" spans="1:8" ht="12.75">
      <c r="A260" s="80" t="s">
        <v>60</v>
      </c>
      <c r="B260" s="179" t="s">
        <v>71</v>
      </c>
      <c r="C260" s="80" t="s">
        <v>429</v>
      </c>
      <c r="D260" s="84" t="s">
        <v>93</v>
      </c>
      <c r="E260" s="73" t="s">
        <v>430</v>
      </c>
      <c r="F260" s="85">
        <f>F261</f>
        <v>9521.5</v>
      </c>
      <c r="G260" s="85">
        <f t="shared" si="122"/>
        <v>9521.5</v>
      </c>
      <c r="H260" s="85">
        <f t="shared" si="122"/>
        <v>9521.5</v>
      </c>
    </row>
    <row r="261" spans="1:8" ht="82.5">
      <c r="A261" s="80" t="s">
        <v>60</v>
      </c>
      <c r="B261" s="179" t="s">
        <v>71</v>
      </c>
      <c r="C261" s="80" t="s">
        <v>258</v>
      </c>
      <c r="D261" s="80" t="s">
        <v>93</v>
      </c>
      <c r="E261" s="73" t="s">
        <v>345</v>
      </c>
      <c r="F261" s="85">
        <f>F262+F263+F264</f>
        <v>9521.5</v>
      </c>
      <c r="G261" s="85">
        <f aca="true" t="shared" si="123" ref="G261:H261">G262+G263+G264</f>
        <v>9521.5</v>
      </c>
      <c r="H261" s="85">
        <f t="shared" si="123"/>
        <v>9521.5</v>
      </c>
    </row>
    <row r="262" spans="1:8" ht="82.5">
      <c r="A262" s="80" t="s">
        <v>60</v>
      </c>
      <c r="B262" s="179" t="s">
        <v>71</v>
      </c>
      <c r="C262" s="80" t="s">
        <v>258</v>
      </c>
      <c r="D262" s="80" t="s">
        <v>95</v>
      </c>
      <c r="E262" s="73" t="s">
        <v>3</v>
      </c>
      <c r="F262" s="85">
        <v>8007.7</v>
      </c>
      <c r="G262" s="85">
        <v>8007.7</v>
      </c>
      <c r="H262" s="85">
        <v>8007.7</v>
      </c>
    </row>
    <row r="263" spans="1:8" ht="33">
      <c r="A263" s="80" t="s">
        <v>60</v>
      </c>
      <c r="B263" s="179" t="s">
        <v>71</v>
      </c>
      <c r="C263" s="80" t="s">
        <v>258</v>
      </c>
      <c r="D263" s="80" t="s">
        <v>96</v>
      </c>
      <c r="E263" s="73" t="s">
        <v>344</v>
      </c>
      <c r="F263" s="85">
        <v>1395.4</v>
      </c>
      <c r="G263" s="85">
        <v>1395.4</v>
      </c>
      <c r="H263" s="85">
        <v>1395.4</v>
      </c>
    </row>
    <row r="264" spans="1:8" ht="12.75">
      <c r="A264" s="80" t="s">
        <v>60</v>
      </c>
      <c r="B264" s="179" t="s">
        <v>71</v>
      </c>
      <c r="C264" s="80" t="s">
        <v>258</v>
      </c>
      <c r="D264" s="80" t="s">
        <v>97</v>
      </c>
      <c r="E264" s="73" t="s">
        <v>98</v>
      </c>
      <c r="F264" s="85">
        <v>118.4</v>
      </c>
      <c r="G264" s="85">
        <v>118.4</v>
      </c>
      <c r="H264" s="85">
        <v>118.4</v>
      </c>
    </row>
    <row r="265" spans="1:8" ht="12.75">
      <c r="A265" s="80" t="s">
        <v>60</v>
      </c>
      <c r="B265" s="179" t="s">
        <v>72</v>
      </c>
      <c r="C265" s="80" t="s">
        <v>93</v>
      </c>
      <c r="D265" s="80" t="s">
        <v>93</v>
      </c>
      <c r="E265" s="73" t="s">
        <v>13</v>
      </c>
      <c r="F265" s="85">
        <f aca="true" t="shared" si="124" ref="F265:H268">F266</f>
        <v>2000</v>
      </c>
      <c r="G265" s="85">
        <f t="shared" si="124"/>
        <v>500</v>
      </c>
      <c r="H265" s="85">
        <f t="shared" si="124"/>
        <v>500</v>
      </c>
    </row>
    <row r="266" spans="1:8" ht="33">
      <c r="A266" s="80" t="s">
        <v>60</v>
      </c>
      <c r="B266" s="179" t="s">
        <v>72</v>
      </c>
      <c r="C266" s="80" t="s">
        <v>314</v>
      </c>
      <c r="D266" s="80" t="s">
        <v>93</v>
      </c>
      <c r="E266" s="73" t="s">
        <v>431</v>
      </c>
      <c r="F266" s="85">
        <f t="shared" si="124"/>
        <v>2000</v>
      </c>
      <c r="G266" s="85">
        <f t="shared" si="124"/>
        <v>500</v>
      </c>
      <c r="H266" s="85">
        <f t="shared" si="124"/>
        <v>500</v>
      </c>
    </row>
    <row r="267" spans="1:8" ht="12.75">
      <c r="A267" s="80" t="s">
        <v>60</v>
      </c>
      <c r="B267" s="179" t="s">
        <v>72</v>
      </c>
      <c r="C267" s="80" t="s">
        <v>432</v>
      </c>
      <c r="D267" s="80" t="s">
        <v>93</v>
      </c>
      <c r="E267" s="73" t="s">
        <v>13</v>
      </c>
      <c r="F267" s="85">
        <f t="shared" si="124"/>
        <v>2000</v>
      </c>
      <c r="G267" s="85">
        <f t="shared" si="124"/>
        <v>500</v>
      </c>
      <c r="H267" s="85">
        <f t="shared" si="124"/>
        <v>500</v>
      </c>
    </row>
    <row r="268" spans="1:8" ht="33">
      <c r="A268" s="80" t="s">
        <v>60</v>
      </c>
      <c r="B268" s="179" t="s">
        <v>72</v>
      </c>
      <c r="C268" s="80" t="s">
        <v>259</v>
      </c>
      <c r="D268" s="80" t="s">
        <v>93</v>
      </c>
      <c r="E268" s="73" t="s">
        <v>132</v>
      </c>
      <c r="F268" s="85">
        <f t="shared" si="124"/>
        <v>2000</v>
      </c>
      <c r="G268" s="85">
        <f t="shared" si="124"/>
        <v>500</v>
      </c>
      <c r="H268" s="85">
        <f t="shared" si="124"/>
        <v>500</v>
      </c>
    </row>
    <row r="269" spans="1:8" ht="12.75">
      <c r="A269" s="80" t="s">
        <v>60</v>
      </c>
      <c r="B269" s="179" t="s">
        <v>72</v>
      </c>
      <c r="C269" s="80" t="s">
        <v>259</v>
      </c>
      <c r="D269" s="80" t="s">
        <v>97</v>
      </c>
      <c r="E269" s="73" t="s">
        <v>98</v>
      </c>
      <c r="F269" s="85">
        <v>2000</v>
      </c>
      <c r="G269" s="85">
        <v>500</v>
      </c>
      <c r="H269" s="85">
        <v>500</v>
      </c>
    </row>
    <row r="270" spans="1:8" ht="12.75">
      <c r="A270" s="80" t="s">
        <v>60</v>
      </c>
      <c r="B270" s="179" t="s">
        <v>87</v>
      </c>
      <c r="C270" s="80" t="s">
        <v>93</v>
      </c>
      <c r="D270" s="80" t="s">
        <v>93</v>
      </c>
      <c r="E270" s="73" t="s">
        <v>46</v>
      </c>
      <c r="F270" s="85">
        <f>F271+F280</f>
        <v>1641</v>
      </c>
      <c r="G270" s="85">
        <f aca="true" t="shared" si="125" ref="G270:H270">G271+G280</f>
        <v>1163.8</v>
      </c>
      <c r="H270" s="85">
        <f t="shared" si="125"/>
        <v>1187</v>
      </c>
    </row>
    <row r="271" spans="1:8" ht="49.5">
      <c r="A271" s="80" t="s">
        <v>60</v>
      </c>
      <c r="B271" s="179" t="s">
        <v>87</v>
      </c>
      <c r="C271" s="80" t="s">
        <v>256</v>
      </c>
      <c r="D271" s="80" t="s">
        <v>93</v>
      </c>
      <c r="E271" s="73" t="s">
        <v>428</v>
      </c>
      <c r="F271" s="85">
        <f>F272+F276</f>
        <v>1141</v>
      </c>
      <c r="G271" s="85">
        <f aca="true" t="shared" si="126" ref="G271:H271">G272+G276</f>
        <v>1163.8</v>
      </c>
      <c r="H271" s="85">
        <f t="shared" si="126"/>
        <v>1187</v>
      </c>
    </row>
    <row r="272" spans="1:8" ht="33">
      <c r="A272" s="80" t="s">
        <v>60</v>
      </c>
      <c r="B272" s="179" t="s">
        <v>87</v>
      </c>
      <c r="C272" s="80" t="s">
        <v>260</v>
      </c>
      <c r="D272" s="80" t="s">
        <v>93</v>
      </c>
      <c r="E272" s="73" t="s">
        <v>433</v>
      </c>
      <c r="F272" s="85">
        <f>F273</f>
        <v>1114.7</v>
      </c>
      <c r="G272" s="85">
        <f aca="true" t="shared" si="127" ref="G272:H272">G273</f>
        <v>1133.8</v>
      </c>
      <c r="H272" s="85">
        <f t="shared" si="127"/>
        <v>1156</v>
      </c>
    </row>
    <row r="273" spans="1:8" ht="82.5">
      <c r="A273" s="80" t="s">
        <v>60</v>
      </c>
      <c r="B273" s="179" t="s">
        <v>87</v>
      </c>
      <c r="C273" s="80" t="s">
        <v>434</v>
      </c>
      <c r="D273" s="84" t="s">
        <v>93</v>
      </c>
      <c r="E273" s="73" t="s">
        <v>435</v>
      </c>
      <c r="F273" s="85">
        <f>F274</f>
        <v>1114.7</v>
      </c>
      <c r="G273" s="85">
        <f aca="true" t="shared" si="128" ref="G273:H274">G274</f>
        <v>1133.8</v>
      </c>
      <c r="H273" s="85">
        <f t="shared" si="128"/>
        <v>1156</v>
      </c>
    </row>
    <row r="274" spans="1:8" ht="66">
      <c r="A274" s="80" t="s">
        <v>60</v>
      </c>
      <c r="B274" s="179" t="s">
        <v>87</v>
      </c>
      <c r="C274" s="80" t="s">
        <v>261</v>
      </c>
      <c r="D274" s="80" t="s">
        <v>93</v>
      </c>
      <c r="E274" s="73" t="s">
        <v>190</v>
      </c>
      <c r="F274" s="85">
        <f>F275</f>
        <v>1114.7</v>
      </c>
      <c r="G274" s="85">
        <f t="shared" si="128"/>
        <v>1133.8</v>
      </c>
      <c r="H274" s="85">
        <f t="shared" si="128"/>
        <v>1156</v>
      </c>
    </row>
    <row r="275" spans="1:8" ht="33">
      <c r="A275" s="80" t="s">
        <v>60</v>
      </c>
      <c r="B275" s="179" t="s">
        <v>87</v>
      </c>
      <c r="C275" s="80" t="s">
        <v>261</v>
      </c>
      <c r="D275" s="80" t="s">
        <v>96</v>
      </c>
      <c r="E275" s="73" t="s">
        <v>344</v>
      </c>
      <c r="F275" s="85">
        <f>1102+12.7</f>
        <v>1114.7</v>
      </c>
      <c r="G275" s="85">
        <f>1123.8+10</f>
        <v>1133.8</v>
      </c>
      <c r="H275" s="85">
        <f>1146+10</f>
        <v>1156</v>
      </c>
    </row>
    <row r="276" spans="1:8" ht="24" customHeight="1">
      <c r="A276" s="80" t="s">
        <v>60</v>
      </c>
      <c r="B276" s="179" t="s">
        <v>87</v>
      </c>
      <c r="C276" s="80" t="s">
        <v>262</v>
      </c>
      <c r="D276" s="80" t="s">
        <v>93</v>
      </c>
      <c r="E276" s="73" t="s">
        <v>130</v>
      </c>
      <c r="F276" s="85">
        <f>F277</f>
        <v>26.3</v>
      </c>
      <c r="G276" s="85">
        <f aca="true" t="shared" si="129" ref="G276:H277">G277</f>
        <v>30</v>
      </c>
      <c r="H276" s="85">
        <f t="shared" si="129"/>
        <v>31</v>
      </c>
    </row>
    <row r="277" spans="1:8" ht="49.5">
      <c r="A277" s="80" t="s">
        <v>60</v>
      </c>
      <c r="B277" s="179" t="s">
        <v>87</v>
      </c>
      <c r="C277" s="80" t="s">
        <v>436</v>
      </c>
      <c r="D277" s="84" t="s">
        <v>93</v>
      </c>
      <c r="E277" s="73" t="s">
        <v>437</v>
      </c>
      <c r="F277" s="85">
        <f>F278</f>
        <v>26.3</v>
      </c>
      <c r="G277" s="85">
        <f t="shared" si="129"/>
        <v>30</v>
      </c>
      <c r="H277" s="85">
        <f t="shared" si="129"/>
        <v>31</v>
      </c>
    </row>
    <row r="278" spans="1:8" ht="49.5">
      <c r="A278" s="80" t="s">
        <v>60</v>
      </c>
      <c r="B278" s="179" t="s">
        <v>87</v>
      </c>
      <c r="C278" s="80" t="s">
        <v>263</v>
      </c>
      <c r="D278" s="80" t="s">
        <v>93</v>
      </c>
      <c r="E278" s="73" t="s">
        <v>131</v>
      </c>
      <c r="F278" s="85">
        <f>F279</f>
        <v>26.3</v>
      </c>
      <c r="G278" s="85">
        <f aca="true" t="shared" si="130" ref="G278:H278">G279</f>
        <v>30</v>
      </c>
      <c r="H278" s="85">
        <f t="shared" si="130"/>
        <v>31</v>
      </c>
    </row>
    <row r="279" spans="1:8" ht="33">
      <c r="A279" s="80" t="s">
        <v>60</v>
      </c>
      <c r="B279" s="179" t="s">
        <v>87</v>
      </c>
      <c r="C279" s="80" t="s">
        <v>263</v>
      </c>
      <c r="D279" s="80" t="s">
        <v>96</v>
      </c>
      <c r="E279" s="73" t="s">
        <v>344</v>
      </c>
      <c r="F279" s="85">
        <f>39-12.7</f>
        <v>26.3</v>
      </c>
      <c r="G279" s="85">
        <f>40-10</f>
        <v>30</v>
      </c>
      <c r="H279" s="85">
        <f>41-10</f>
        <v>31</v>
      </c>
    </row>
    <row r="280" spans="1:8" ht="33">
      <c r="A280" s="80" t="s">
        <v>60</v>
      </c>
      <c r="B280" s="179" t="s">
        <v>87</v>
      </c>
      <c r="C280" s="80" t="s">
        <v>314</v>
      </c>
      <c r="D280" s="80" t="s">
        <v>93</v>
      </c>
      <c r="E280" s="73" t="s">
        <v>431</v>
      </c>
      <c r="F280" s="85">
        <f>F281</f>
        <v>500</v>
      </c>
      <c r="G280" s="85">
        <f aca="true" t="shared" si="131" ref="G280:H282">G281</f>
        <v>0</v>
      </c>
      <c r="H280" s="85">
        <f t="shared" si="131"/>
        <v>0</v>
      </c>
    </row>
    <row r="281" spans="1:8" ht="49.5">
      <c r="A281" s="80" t="s">
        <v>60</v>
      </c>
      <c r="B281" s="179" t="s">
        <v>87</v>
      </c>
      <c r="C281" s="80" t="s">
        <v>438</v>
      </c>
      <c r="D281" s="80" t="s">
        <v>93</v>
      </c>
      <c r="E281" s="73" t="s">
        <v>439</v>
      </c>
      <c r="F281" s="85">
        <f>F282</f>
        <v>500</v>
      </c>
      <c r="G281" s="85">
        <f t="shared" si="131"/>
        <v>0</v>
      </c>
      <c r="H281" s="85">
        <f t="shared" si="131"/>
        <v>0</v>
      </c>
    </row>
    <row r="282" spans="1:8" ht="49.5">
      <c r="A282" s="80" t="s">
        <v>60</v>
      </c>
      <c r="B282" s="179" t="s">
        <v>87</v>
      </c>
      <c r="C282" s="80" t="s">
        <v>440</v>
      </c>
      <c r="D282" s="80" t="s">
        <v>93</v>
      </c>
      <c r="E282" s="73" t="s">
        <v>441</v>
      </c>
      <c r="F282" s="85">
        <f>F283</f>
        <v>500</v>
      </c>
      <c r="G282" s="85">
        <f t="shared" si="131"/>
        <v>0</v>
      </c>
      <c r="H282" s="85">
        <f t="shared" si="131"/>
        <v>0</v>
      </c>
    </row>
    <row r="283" spans="1:8" ht="12.75">
      <c r="A283" s="80" t="s">
        <v>60</v>
      </c>
      <c r="B283" s="179" t="s">
        <v>87</v>
      </c>
      <c r="C283" s="80" t="s">
        <v>440</v>
      </c>
      <c r="D283" s="80" t="s">
        <v>97</v>
      </c>
      <c r="E283" s="73" t="s">
        <v>98</v>
      </c>
      <c r="F283" s="85">
        <v>500</v>
      </c>
      <c r="G283" s="85">
        <v>0</v>
      </c>
      <c r="H283" s="85">
        <v>0</v>
      </c>
    </row>
    <row r="284" spans="1:8" ht="33">
      <c r="A284" s="80" t="s">
        <v>60</v>
      </c>
      <c r="B284" s="179" t="s">
        <v>335</v>
      </c>
      <c r="C284" s="80" t="s">
        <v>93</v>
      </c>
      <c r="D284" s="80" t="s">
        <v>93</v>
      </c>
      <c r="E284" s="73" t="s">
        <v>508</v>
      </c>
      <c r="F284" s="85">
        <f aca="true" t="shared" si="132" ref="F284:H289">F285</f>
        <v>700</v>
      </c>
      <c r="G284" s="85">
        <f t="shared" si="132"/>
        <v>237.3</v>
      </c>
      <c r="H284" s="85">
        <f t="shared" si="132"/>
        <v>0</v>
      </c>
    </row>
    <row r="285" spans="1:8" ht="33">
      <c r="A285" s="80" t="s">
        <v>60</v>
      </c>
      <c r="B285" s="179" t="s">
        <v>336</v>
      </c>
      <c r="C285" s="80" t="s">
        <v>93</v>
      </c>
      <c r="D285" s="80" t="s">
        <v>93</v>
      </c>
      <c r="E285" s="73" t="s">
        <v>337</v>
      </c>
      <c r="F285" s="85">
        <f t="shared" si="132"/>
        <v>700</v>
      </c>
      <c r="G285" s="85">
        <f t="shared" si="132"/>
        <v>237.3</v>
      </c>
      <c r="H285" s="85">
        <f t="shared" si="132"/>
        <v>0</v>
      </c>
    </row>
    <row r="286" spans="1:8" ht="49.5">
      <c r="A286" s="80" t="s">
        <v>60</v>
      </c>
      <c r="B286" s="179" t="s">
        <v>336</v>
      </c>
      <c r="C286" s="80" t="s">
        <v>256</v>
      </c>
      <c r="D286" s="80" t="s">
        <v>93</v>
      </c>
      <c r="E286" s="73" t="s">
        <v>428</v>
      </c>
      <c r="F286" s="85">
        <f t="shared" si="132"/>
        <v>700</v>
      </c>
      <c r="G286" s="85">
        <f t="shared" si="132"/>
        <v>237.3</v>
      </c>
      <c r="H286" s="85">
        <f aca="true" t="shared" si="133" ref="H286:H289">H287</f>
        <v>0</v>
      </c>
    </row>
    <row r="287" spans="1:8" ht="49.5">
      <c r="A287" s="80" t="s">
        <v>60</v>
      </c>
      <c r="B287" s="179" t="s">
        <v>336</v>
      </c>
      <c r="C287" s="80" t="s">
        <v>442</v>
      </c>
      <c r="D287" s="80" t="s">
        <v>93</v>
      </c>
      <c r="E287" s="73" t="s">
        <v>443</v>
      </c>
      <c r="F287" s="85">
        <f t="shared" si="132"/>
        <v>700</v>
      </c>
      <c r="G287" s="85">
        <f t="shared" si="132"/>
        <v>237.3</v>
      </c>
      <c r="H287" s="85">
        <f t="shared" si="133"/>
        <v>0</v>
      </c>
    </row>
    <row r="288" spans="1:8" ht="49.5">
      <c r="A288" s="80" t="s">
        <v>60</v>
      </c>
      <c r="B288" s="179" t="s">
        <v>336</v>
      </c>
      <c r="C288" s="80" t="s">
        <v>444</v>
      </c>
      <c r="D288" s="84" t="s">
        <v>93</v>
      </c>
      <c r="E288" s="73" t="s">
        <v>445</v>
      </c>
      <c r="F288" s="85">
        <f t="shared" si="132"/>
        <v>700</v>
      </c>
      <c r="G288" s="85">
        <f t="shared" si="132"/>
        <v>237.3</v>
      </c>
      <c r="H288" s="85">
        <f t="shared" si="133"/>
        <v>0</v>
      </c>
    </row>
    <row r="289" spans="1:8" ht="12.75">
      <c r="A289" s="80" t="s">
        <v>60</v>
      </c>
      <c r="B289" s="179" t="s">
        <v>336</v>
      </c>
      <c r="C289" s="80" t="s">
        <v>446</v>
      </c>
      <c r="D289" s="80" t="s">
        <v>93</v>
      </c>
      <c r="E289" s="73" t="s">
        <v>447</v>
      </c>
      <c r="F289" s="85">
        <f t="shared" si="132"/>
        <v>700</v>
      </c>
      <c r="G289" s="85">
        <f t="shared" si="132"/>
        <v>237.3</v>
      </c>
      <c r="H289" s="85">
        <f t="shared" si="133"/>
        <v>0</v>
      </c>
    </row>
    <row r="290" spans="1:8" ht="38.45" customHeight="1">
      <c r="A290" s="80" t="s">
        <v>60</v>
      </c>
      <c r="B290" s="179" t="s">
        <v>336</v>
      </c>
      <c r="C290" s="80" t="s">
        <v>446</v>
      </c>
      <c r="D290" s="80" t="s">
        <v>448</v>
      </c>
      <c r="E290" s="73" t="s">
        <v>449</v>
      </c>
      <c r="F290" s="85">
        <v>700</v>
      </c>
      <c r="G290" s="85">
        <v>237.3</v>
      </c>
      <c r="H290" s="85">
        <v>0</v>
      </c>
    </row>
    <row r="291" spans="1:8" ht="49.5">
      <c r="A291" s="81" t="s">
        <v>58</v>
      </c>
      <c r="B291" s="179" t="s">
        <v>93</v>
      </c>
      <c r="C291" s="84" t="s">
        <v>93</v>
      </c>
      <c r="D291" s="84" t="s">
        <v>93</v>
      </c>
      <c r="E291" s="82" t="s">
        <v>761</v>
      </c>
      <c r="F291" s="83">
        <f>F292+F306+F313+F328</f>
        <v>21179.300000000003</v>
      </c>
      <c r="G291" s="83">
        <f>G292+G306+G313+G328</f>
        <v>16461</v>
      </c>
      <c r="H291" s="83">
        <f>H292+H306+H313+H328</f>
        <v>15390.4</v>
      </c>
    </row>
    <row r="292" spans="1:8" ht="12.75">
      <c r="A292" s="80" t="s">
        <v>58</v>
      </c>
      <c r="B292" s="179" t="s">
        <v>81</v>
      </c>
      <c r="C292" s="80" t="s">
        <v>93</v>
      </c>
      <c r="D292" s="80" t="s">
        <v>93</v>
      </c>
      <c r="E292" s="14" t="s">
        <v>26</v>
      </c>
      <c r="F292" s="85">
        <f>F293</f>
        <v>8896.6</v>
      </c>
      <c r="G292" s="85">
        <f aca="true" t="shared" si="134" ref="G292:H293">G293</f>
        <v>8102.3</v>
      </c>
      <c r="H292" s="85">
        <f t="shared" si="134"/>
        <v>8102.3</v>
      </c>
    </row>
    <row r="293" spans="1:8" ht="12.75">
      <c r="A293" s="80" t="s">
        <v>58</v>
      </c>
      <c r="B293" s="179" t="s">
        <v>87</v>
      </c>
      <c r="C293" s="80" t="s">
        <v>93</v>
      </c>
      <c r="D293" s="80" t="s">
        <v>93</v>
      </c>
      <c r="E293" s="73" t="s">
        <v>46</v>
      </c>
      <c r="F293" s="85">
        <f>F294</f>
        <v>8896.6</v>
      </c>
      <c r="G293" s="85">
        <f t="shared" si="134"/>
        <v>8102.3</v>
      </c>
      <c r="H293" s="85">
        <f t="shared" si="134"/>
        <v>8102.3</v>
      </c>
    </row>
    <row r="294" spans="1:8" ht="74.45" customHeight="1">
      <c r="A294" s="80" t="s">
        <v>58</v>
      </c>
      <c r="B294" s="179" t="s">
        <v>87</v>
      </c>
      <c r="C294" s="80" t="s">
        <v>264</v>
      </c>
      <c r="D294" s="80" t="s">
        <v>93</v>
      </c>
      <c r="E294" s="73" t="s">
        <v>451</v>
      </c>
      <c r="F294" s="85">
        <f>F295+F301</f>
        <v>8896.6</v>
      </c>
      <c r="G294" s="85">
        <f aca="true" t="shared" si="135" ref="G294:H294">G295+G301</f>
        <v>8102.3</v>
      </c>
      <c r="H294" s="85">
        <f t="shared" si="135"/>
        <v>8102.3</v>
      </c>
    </row>
    <row r="295" spans="1:8" ht="49.5">
      <c r="A295" s="80" t="s">
        <v>58</v>
      </c>
      <c r="B295" s="179" t="s">
        <v>87</v>
      </c>
      <c r="C295" s="80" t="s">
        <v>265</v>
      </c>
      <c r="D295" s="80" t="s">
        <v>93</v>
      </c>
      <c r="E295" s="73" t="s">
        <v>147</v>
      </c>
      <c r="F295" s="85">
        <f>F296</f>
        <v>3123.1000000000004</v>
      </c>
      <c r="G295" s="85">
        <f aca="true" t="shared" si="136" ref="G295:H295">G296</f>
        <v>2328.8</v>
      </c>
      <c r="H295" s="85">
        <f t="shared" si="136"/>
        <v>2328.8</v>
      </c>
    </row>
    <row r="296" spans="1:8" ht="66">
      <c r="A296" s="80" t="s">
        <v>58</v>
      </c>
      <c r="B296" s="179" t="s">
        <v>87</v>
      </c>
      <c r="C296" s="80" t="s">
        <v>452</v>
      </c>
      <c r="D296" s="84" t="s">
        <v>93</v>
      </c>
      <c r="E296" s="73" t="s">
        <v>453</v>
      </c>
      <c r="F296" s="85">
        <f>F297+F299</f>
        <v>3123.1000000000004</v>
      </c>
      <c r="G296" s="85">
        <f aca="true" t="shared" si="137" ref="G296:H296">G297+G299</f>
        <v>2328.8</v>
      </c>
      <c r="H296" s="85">
        <f t="shared" si="137"/>
        <v>2328.8</v>
      </c>
    </row>
    <row r="297" spans="1:8" ht="33">
      <c r="A297" s="80" t="s">
        <v>58</v>
      </c>
      <c r="B297" s="179" t="s">
        <v>87</v>
      </c>
      <c r="C297" s="80" t="s">
        <v>267</v>
      </c>
      <c r="D297" s="80" t="s">
        <v>93</v>
      </c>
      <c r="E297" s="73" t="s">
        <v>148</v>
      </c>
      <c r="F297" s="85">
        <f>F298</f>
        <v>2915.1000000000004</v>
      </c>
      <c r="G297" s="85">
        <f aca="true" t="shared" si="138" ref="G297:H297">G298</f>
        <v>2120.8</v>
      </c>
      <c r="H297" s="85">
        <f t="shared" si="138"/>
        <v>2120.8</v>
      </c>
    </row>
    <row r="298" spans="1:8" ht="33">
      <c r="A298" s="80" t="s">
        <v>58</v>
      </c>
      <c r="B298" s="179" t="s">
        <v>87</v>
      </c>
      <c r="C298" s="80" t="s">
        <v>267</v>
      </c>
      <c r="D298" s="80" t="s">
        <v>96</v>
      </c>
      <c r="E298" s="73" t="s">
        <v>344</v>
      </c>
      <c r="F298" s="85">
        <f>2031.3+100+783.8</f>
        <v>2915.1000000000004</v>
      </c>
      <c r="G298" s="85">
        <v>2120.8</v>
      </c>
      <c r="H298" s="85">
        <v>2120.8</v>
      </c>
    </row>
    <row r="299" spans="1:8" ht="49.5">
      <c r="A299" s="80" t="s">
        <v>58</v>
      </c>
      <c r="B299" s="179" t="s">
        <v>87</v>
      </c>
      <c r="C299" s="80" t="s">
        <v>268</v>
      </c>
      <c r="D299" s="80" t="s">
        <v>93</v>
      </c>
      <c r="E299" s="73" t="s">
        <v>454</v>
      </c>
      <c r="F299" s="85">
        <f>F300</f>
        <v>208</v>
      </c>
      <c r="G299" s="85">
        <f aca="true" t="shared" si="139" ref="G299:H299">G300</f>
        <v>208</v>
      </c>
      <c r="H299" s="85">
        <f t="shared" si="139"/>
        <v>208</v>
      </c>
    </row>
    <row r="300" spans="1:8" ht="33">
      <c r="A300" s="80" t="s">
        <v>58</v>
      </c>
      <c r="B300" s="179" t="s">
        <v>87</v>
      </c>
      <c r="C300" s="80" t="s">
        <v>268</v>
      </c>
      <c r="D300" s="80" t="s">
        <v>96</v>
      </c>
      <c r="E300" s="73" t="s">
        <v>344</v>
      </c>
      <c r="F300" s="85">
        <v>208</v>
      </c>
      <c r="G300" s="85">
        <v>208</v>
      </c>
      <c r="H300" s="85">
        <v>208</v>
      </c>
    </row>
    <row r="301" spans="1:8" ht="12.75">
      <c r="A301" s="80" t="s">
        <v>58</v>
      </c>
      <c r="B301" s="179" t="s">
        <v>87</v>
      </c>
      <c r="C301" s="80" t="s">
        <v>269</v>
      </c>
      <c r="D301" s="80" t="s">
        <v>93</v>
      </c>
      <c r="E301" s="73" t="s">
        <v>2</v>
      </c>
      <c r="F301" s="85">
        <f>F302</f>
        <v>5773.5</v>
      </c>
      <c r="G301" s="85">
        <f aca="true" t="shared" si="140" ref="G301:H302">G302</f>
        <v>5773.5</v>
      </c>
      <c r="H301" s="85">
        <f t="shared" si="140"/>
        <v>5773.5</v>
      </c>
    </row>
    <row r="302" spans="1:8" ht="22.15" customHeight="1">
      <c r="A302" s="80" t="s">
        <v>58</v>
      </c>
      <c r="B302" s="179" t="s">
        <v>87</v>
      </c>
      <c r="C302" s="80" t="s">
        <v>455</v>
      </c>
      <c r="D302" s="84" t="s">
        <v>93</v>
      </c>
      <c r="E302" s="73" t="s">
        <v>430</v>
      </c>
      <c r="F302" s="85">
        <f>F303</f>
        <v>5773.5</v>
      </c>
      <c r="G302" s="85">
        <f t="shared" si="140"/>
        <v>5773.5</v>
      </c>
      <c r="H302" s="85">
        <f t="shared" si="140"/>
        <v>5773.5</v>
      </c>
    </row>
    <row r="303" spans="1:8" ht="82.5">
      <c r="A303" s="80" t="s">
        <v>58</v>
      </c>
      <c r="B303" s="179" t="s">
        <v>87</v>
      </c>
      <c r="C303" s="80" t="s">
        <v>266</v>
      </c>
      <c r="D303" s="80" t="s">
        <v>93</v>
      </c>
      <c r="E303" s="73" t="s">
        <v>345</v>
      </c>
      <c r="F303" s="85">
        <f>F304+F305</f>
        <v>5773.5</v>
      </c>
      <c r="G303" s="85">
        <f aca="true" t="shared" si="141" ref="G303:H303">G304+G305</f>
        <v>5773.5</v>
      </c>
      <c r="H303" s="85">
        <f t="shared" si="141"/>
        <v>5773.5</v>
      </c>
    </row>
    <row r="304" spans="1:8" ht="82.5">
      <c r="A304" s="80" t="s">
        <v>58</v>
      </c>
      <c r="B304" s="179" t="s">
        <v>87</v>
      </c>
      <c r="C304" s="80" t="s">
        <v>266</v>
      </c>
      <c r="D304" s="80" t="s">
        <v>95</v>
      </c>
      <c r="E304" s="73" t="s">
        <v>3</v>
      </c>
      <c r="F304" s="85">
        <v>5298.5</v>
      </c>
      <c r="G304" s="85">
        <v>5298.5</v>
      </c>
      <c r="H304" s="85">
        <v>5298.5</v>
      </c>
    </row>
    <row r="305" spans="1:8" ht="33">
      <c r="A305" s="80" t="s">
        <v>58</v>
      </c>
      <c r="B305" s="179" t="s">
        <v>87</v>
      </c>
      <c r="C305" s="80" t="s">
        <v>266</v>
      </c>
      <c r="D305" s="80" t="s">
        <v>96</v>
      </c>
      <c r="E305" s="73" t="s">
        <v>344</v>
      </c>
      <c r="F305" s="85">
        <v>475</v>
      </c>
      <c r="G305" s="85">
        <v>475</v>
      </c>
      <c r="H305" s="85">
        <v>475</v>
      </c>
    </row>
    <row r="306" spans="1:8" ht="12.75">
      <c r="A306" s="80" t="s">
        <v>58</v>
      </c>
      <c r="B306" s="179" t="s">
        <v>83</v>
      </c>
      <c r="C306" s="80" t="s">
        <v>93</v>
      </c>
      <c r="D306" s="80" t="s">
        <v>93</v>
      </c>
      <c r="E306" s="73" t="s">
        <v>48</v>
      </c>
      <c r="F306" s="85">
        <f aca="true" t="shared" si="142" ref="F306:F311">F307</f>
        <v>1788.8</v>
      </c>
      <c r="G306" s="85">
        <f aca="true" t="shared" si="143" ref="G306:H311">G307</f>
        <v>500</v>
      </c>
      <c r="H306" s="85">
        <f t="shared" si="143"/>
        <v>500</v>
      </c>
    </row>
    <row r="307" spans="1:8" ht="24.6" customHeight="1">
      <c r="A307" s="80" t="s">
        <v>58</v>
      </c>
      <c r="B307" s="179" t="s">
        <v>74</v>
      </c>
      <c r="C307" s="80" t="s">
        <v>93</v>
      </c>
      <c r="D307" s="80" t="s">
        <v>93</v>
      </c>
      <c r="E307" s="73" t="s">
        <v>49</v>
      </c>
      <c r="F307" s="85">
        <f t="shared" si="142"/>
        <v>1788.8</v>
      </c>
      <c r="G307" s="85">
        <f t="shared" si="143"/>
        <v>500</v>
      </c>
      <c r="H307" s="85">
        <f t="shared" si="143"/>
        <v>500</v>
      </c>
    </row>
    <row r="308" spans="1:8" ht="75.6" customHeight="1">
      <c r="A308" s="80" t="s">
        <v>58</v>
      </c>
      <c r="B308" s="179" t="s">
        <v>74</v>
      </c>
      <c r="C308" s="80" t="s">
        <v>264</v>
      </c>
      <c r="D308" s="80" t="s">
        <v>93</v>
      </c>
      <c r="E308" s="73" t="s">
        <v>451</v>
      </c>
      <c r="F308" s="85">
        <f t="shared" si="142"/>
        <v>1788.8</v>
      </c>
      <c r="G308" s="85">
        <f t="shared" si="143"/>
        <v>500</v>
      </c>
      <c r="H308" s="85">
        <f t="shared" si="143"/>
        <v>500</v>
      </c>
    </row>
    <row r="309" spans="1:8" ht="49.5">
      <c r="A309" s="80" t="s">
        <v>58</v>
      </c>
      <c r="B309" s="179" t="s">
        <v>74</v>
      </c>
      <c r="C309" s="80" t="s">
        <v>265</v>
      </c>
      <c r="D309" s="80" t="s">
        <v>93</v>
      </c>
      <c r="E309" s="73" t="s">
        <v>147</v>
      </c>
      <c r="F309" s="85">
        <f t="shared" si="142"/>
        <v>1788.8</v>
      </c>
      <c r="G309" s="85">
        <f t="shared" si="143"/>
        <v>500</v>
      </c>
      <c r="H309" s="85">
        <f t="shared" si="143"/>
        <v>500</v>
      </c>
    </row>
    <row r="310" spans="1:8" ht="49.5">
      <c r="A310" s="80" t="s">
        <v>58</v>
      </c>
      <c r="B310" s="179" t="s">
        <v>74</v>
      </c>
      <c r="C310" s="80" t="s">
        <v>456</v>
      </c>
      <c r="D310" s="84" t="s">
        <v>93</v>
      </c>
      <c r="E310" s="73" t="s">
        <v>457</v>
      </c>
      <c r="F310" s="85">
        <f t="shared" si="142"/>
        <v>1788.8</v>
      </c>
      <c r="G310" s="85">
        <f t="shared" si="143"/>
        <v>500</v>
      </c>
      <c r="H310" s="85">
        <f t="shared" si="143"/>
        <v>500</v>
      </c>
    </row>
    <row r="311" spans="1:8" ht="33">
      <c r="A311" s="80" t="s">
        <v>58</v>
      </c>
      <c r="B311" s="179" t="s">
        <v>74</v>
      </c>
      <c r="C311" s="80" t="s">
        <v>270</v>
      </c>
      <c r="D311" s="80" t="s">
        <v>93</v>
      </c>
      <c r="E311" s="73" t="s">
        <v>149</v>
      </c>
      <c r="F311" s="85">
        <f t="shared" si="142"/>
        <v>1788.8</v>
      </c>
      <c r="G311" s="85">
        <f t="shared" si="143"/>
        <v>500</v>
      </c>
      <c r="H311" s="85">
        <f t="shared" si="143"/>
        <v>500</v>
      </c>
    </row>
    <row r="312" spans="1:8" ht="33">
      <c r="A312" s="80" t="s">
        <v>58</v>
      </c>
      <c r="B312" s="179" t="s">
        <v>74</v>
      </c>
      <c r="C312" s="80" t="s">
        <v>270</v>
      </c>
      <c r="D312" s="80" t="s">
        <v>96</v>
      </c>
      <c r="E312" s="73" t="s">
        <v>344</v>
      </c>
      <c r="F312" s="85">
        <f>1101.3+687.5</f>
        <v>1788.8</v>
      </c>
      <c r="G312" s="85">
        <v>500</v>
      </c>
      <c r="H312" s="85">
        <v>500</v>
      </c>
    </row>
    <row r="313" spans="1:8" ht="12.75">
      <c r="A313" s="80" t="s">
        <v>58</v>
      </c>
      <c r="B313" s="179" t="s">
        <v>84</v>
      </c>
      <c r="C313" s="80" t="s">
        <v>93</v>
      </c>
      <c r="D313" s="80" t="s">
        <v>93</v>
      </c>
      <c r="E313" s="73" t="s">
        <v>50</v>
      </c>
      <c r="F313" s="85">
        <f>F314+F320</f>
        <v>6211.5</v>
      </c>
      <c r="G313" s="85">
        <f aca="true" t="shared" si="144" ref="G313:H313">G314+G320</f>
        <v>1435.1</v>
      </c>
      <c r="H313" s="85">
        <f t="shared" si="144"/>
        <v>1435.1</v>
      </c>
    </row>
    <row r="314" spans="1:8" ht="12.75">
      <c r="A314" s="80" t="s">
        <v>58</v>
      </c>
      <c r="B314" s="179" t="s">
        <v>8</v>
      </c>
      <c r="C314" s="80" t="s">
        <v>93</v>
      </c>
      <c r="D314" s="80" t="s">
        <v>93</v>
      </c>
      <c r="E314" s="73" t="s">
        <v>9</v>
      </c>
      <c r="F314" s="85">
        <f aca="true" t="shared" si="145" ref="F314:F318">F315</f>
        <v>1524.6</v>
      </c>
      <c r="G314" s="85">
        <f aca="true" t="shared" si="146" ref="G314:H318">G315</f>
        <v>1435.1</v>
      </c>
      <c r="H314" s="85">
        <f t="shared" si="146"/>
        <v>1435.1</v>
      </c>
    </row>
    <row r="315" spans="1:8" ht="75" customHeight="1">
      <c r="A315" s="80" t="s">
        <v>58</v>
      </c>
      <c r="B315" s="179" t="s">
        <v>8</v>
      </c>
      <c r="C315" s="80" t="s">
        <v>264</v>
      </c>
      <c r="D315" s="80" t="s">
        <v>93</v>
      </c>
      <c r="E315" s="73" t="s">
        <v>451</v>
      </c>
      <c r="F315" s="85">
        <f t="shared" si="145"/>
        <v>1524.6</v>
      </c>
      <c r="G315" s="85">
        <f t="shared" si="146"/>
        <v>1435.1</v>
      </c>
      <c r="H315" s="85">
        <f t="shared" si="146"/>
        <v>1435.1</v>
      </c>
    </row>
    <row r="316" spans="1:8" ht="49.5">
      <c r="A316" s="80" t="s">
        <v>58</v>
      </c>
      <c r="B316" s="179" t="s">
        <v>8</v>
      </c>
      <c r="C316" s="80" t="s">
        <v>265</v>
      </c>
      <c r="D316" s="80" t="s">
        <v>93</v>
      </c>
      <c r="E316" s="73" t="s">
        <v>147</v>
      </c>
      <c r="F316" s="85">
        <f t="shared" si="145"/>
        <v>1524.6</v>
      </c>
      <c r="G316" s="85">
        <f t="shared" si="146"/>
        <v>1435.1</v>
      </c>
      <c r="H316" s="85">
        <f t="shared" si="146"/>
        <v>1435.1</v>
      </c>
    </row>
    <row r="317" spans="1:8" ht="66">
      <c r="A317" s="80" t="s">
        <v>58</v>
      </c>
      <c r="B317" s="179" t="s">
        <v>8</v>
      </c>
      <c r="C317" s="80" t="s">
        <v>452</v>
      </c>
      <c r="D317" s="84" t="s">
        <v>93</v>
      </c>
      <c r="E317" s="73" t="s">
        <v>453</v>
      </c>
      <c r="F317" s="85">
        <f t="shared" si="145"/>
        <v>1524.6</v>
      </c>
      <c r="G317" s="85">
        <f t="shared" si="146"/>
        <v>1435.1</v>
      </c>
      <c r="H317" s="85">
        <f t="shared" si="146"/>
        <v>1435.1</v>
      </c>
    </row>
    <row r="318" spans="1:8" ht="66">
      <c r="A318" s="80" t="s">
        <v>58</v>
      </c>
      <c r="B318" s="179" t="s">
        <v>8</v>
      </c>
      <c r="C318" s="80" t="s">
        <v>271</v>
      </c>
      <c r="D318" s="80" t="s">
        <v>93</v>
      </c>
      <c r="E318" s="73" t="s">
        <v>194</v>
      </c>
      <c r="F318" s="85">
        <f t="shared" si="145"/>
        <v>1524.6</v>
      </c>
      <c r="G318" s="85">
        <f t="shared" si="146"/>
        <v>1435.1</v>
      </c>
      <c r="H318" s="85">
        <f t="shared" si="146"/>
        <v>1435.1</v>
      </c>
    </row>
    <row r="319" spans="1:8" ht="33">
      <c r="A319" s="80" t="s">
        <v>58</v>
      </c>
      <c r="B319" s="179" t="s">
        <v>8</v>
      </c>
      <c r="C319" s="80" t="s">
        <v>271</v>
      </c>
      <c r="D319" s="80" t="s">
        <v>96</v>
      </c>
      <c r="E319" s="73" t="s">
        <v>344</v>
      </c>
      <c r="F319" s="85">
        <v>1524.6</v>
      </c>
      <c r="G319" s="85">
        <v>1435.1</v>
      </c>
      <c r="H319" s="85">
        <v>1435.1</v>
      </c>
    </row>
    <row r="320" spans="1:8" ht="12.75">
      <c r="A320" s="124" t="s">
        <v>58</v>
      </c>
      <c r="B320" s="87" t="s">
        <v>75</v>
      </c>
      <c r="C320" s="124"/>
      <c r="D320" s="124"/>
      <c r="E320" s="66" t="s">
        <v>51</v>
      </c>
      <c r="F320" s="85">
        <f>F321</f>
        <v>4686.9</v>
      </c>
      <c r="G320" s="85">
        <f aca="true" t="shared" si="147" ref="G320:H322">G321</f>
        <v>0</v>
      </c>
      <c r="H320" s="85">
        <f t="shared" si="147"/>
        <v>0</v>
      </c>
    </row>
    <row r="321" spans="1:8" ht="66">
      <c r="A321" s="124" t="s">
        <v>58</v>
      </c>
      <c r="B321" s="87" t="s">
        <v>75</v>
      </c>
      <c r="C321" s="124" t="s">
        <v>264</v>
      </c>
      <c r="D321" s="124"/>
      <c r="E321" s="125" t="s">
        <v>451</v>
      </c>
      <c r="F321" s="85">
        <f>F322</f>
        <v>4686.9</v>
      </c>
      <c r="G321" s="85">
        <f t="shared" si="147"/>
        <v>0</v>
      </c>
      <c r="H321" s="85">
        <f t="shared" si="147"/>
        <v>0</v>
      </c>
    </row>
    <row r="322" spans="1:8" ht="49.5">
      <c r="A322" s="124" t="s">
        <v>58</v>
      </c>
      <c r="B322" s="87" t="s">
        <v>75</v>
      </c>
      <c r="C322" s="124" t="s">
        <v>265</v>
      </c>
      <c r="D322" s="124" t="s">
        <v>93</v>
      </c>
      <c r="E322" s="125" t="s">
        <v>147</v>
      </c>
      <c r="F322" s="85">
        <f>F323</f>
        <v>4686.9</v>
      </c>
      <c r="G322" s="85">
        <f t="shared" si="147"/>
        <v>0</v>
      </c>
      <c r="H322" s="85">
        <f t="shared" si="147"/>
        <v>0</v>
      </c>
    </row>
    <row r="323" spans="1:8" ht="66">
      <c r="A323" s="124" t="s">
        <v>58</v>
      </c>
      <c r="B323" s="87" t="s">
        <v>75</v>
      </c>
      <c r="C323" s="124" t="s">
        <v>452</v>
      </c>
      <c r="D323" s="84" t="s">
        <v>93</v>
      </c>
      <c r="E323" s="125" t="s">
        <v>453</v>
      </c>
      <c r="F323" s="85">
        <f>F324+F326</f>
        <v>4686.9</v>
      </c>
      <c r="G323" s="85">
        <f aca="true" t="shared" si="148" ref="G323:H323">G324+G326</f>
        <v>0</v>
      </c>
      <c r="H323" s="85">
        <f t="shared" si="148"/>
        <v>0</v>
      </c>
    </row>
    <row r="324" spans="1:8" ht="22.15" customHeight="1">
      <c r="A324" s="124" t="s">
        <v>58</v>
      </c>
      <c r="B324" s="87" t="s">
        <v>75</v>
      </c>
      <c r="C324" s="124" t="s">
        <v>834</v>
      </c>
      <c r="D324" s="124" t="s">
        <v>93</v>
      </c>
      <c r="E324" s="181" t="s">
        <v>835</v>
      </c>
      <c r="F324" s="85">
        <f>F325</f>
        <v>1125.8000000000002</v>
      </c>
      <c r="G324" s="85">
        <f aca="true" t="shared" si="149" ref="G324:H324">G325</f>
        <v>0</v>
      </c>
      <c r="H324" s="85">
        <f t="shared" si="149"/>
        <v>0</v>
      </c>
    </row>
    <row r="325" spans="1:8" ht="33">
      <c r="A325" s="124" t="s">
        <v>58</v>
      </c>
      <c r="B325" s="87" t="s">
        <v>75</v>
      </c>
      <c r="C325" s="124" t="s">
        <v>834</v>
      </c>
      <c r="D325" s="124" t="s">
        <v>96</v>
      </c>
      <c r="E325" s="125" t="s">
        <v>344</v>
      </c>
      <c r="F325" s="85">
        <f>1033.9+91.9</f>
        <v>1125.8000000000002</v>
      </c>
      <c r="G325" s="85">
        <v>0</v>
      </c>
      <c r="H325" s="85">
        <v>0</v>
      </c>
    </row>
    <row r="326" spans="1:8" ht="36" customHeight="1">
      <c r="A326" s="124" t="s">
        <v>58</v>
      </c>
      <c r="B326" s="87" t="s">
        <v>75</v>
      </c>
      <c r="C326" s="124" t="s">
        <v>836</v>
      </c>
      <c r="D326" s="124" t="s">
        <v>93</v>
      </c>
      <c r="E326" s="181" t="s">
        <v>846</v>
      </c>
      <c r="F326" s="85">
        <f>F327</f>
        <v>3561.1</v>
      </c>
      <c r="G326" s="85">
        <f aca="true" t="shared" si="150" ref="G326:H326">G327</f>
        <v>0</v>
      </c>
      <c r="H326" s="85">
        <f t="shared" si="150"/>
        <v>0</v>
      </c>
    </row>
    <row r="327" spans="1:8" ht="33">
      <c r="A327" s="124" t="s">
        <v>58</v>
      </c>
      <c r="B327" s="87" t="s">
        <v>75</v>
      </c>
      <c r="C327" s="124" t="s">
        <v>836</v>
      </c>
      <c r="D327" s="124" t="s">
        <v>96</v>
      </c>
      <c r="E327" s="125" t="s">
        <v>344</v>
      </c>
      <c r="F327" s="85">
        <v>3561.1</v>
      </c>
      <c r="G327" s="85">
        <v>0</v>
      </c>
      <c r="H327" s="85">
        <v>0</v>
      </c>
    </row>
    <row r="328" spans="1:8" ht="12.75">
      <c r="A328" s="80" t="s">
        <v>58</v>
      </c>
      <c r="B328" s="179" t="s">
        <v>64</v>
      </c>
      <c r="C328" s="80" t="s">
        <v>93</v>
      </c>
      <c r="D328" s="80" t="s">
        <v>93</v>
      </c>
      <c r="E328" s="73" t="s">
        <v>56</v>
      </c>
      <c r="F328" s="85">
        <f aca="true" t="shared" si="151" ref="F328:F333">F329</f>
        <v>4282.4</v>
      </c>
      <c r="G328" s="85">
        <f aca="true" t="shared" si="152" ref="G328:H329">G329</f>
        <v>6423.599999999999</v>
      </c>
      <c r="H328" s="85">
        <f t="shared" si="152"/>
        <v>5353</v>
      </c>
    </row>
    <row r="329" spans="1:8" ht="12.75">
      <c r="A329" s="80" t="s">
        <v>58</v>
      </c>
      <c r="B329" s="179" t="s">
        <v>126</v>
      </c>
      <c r="C329" s="80" t="s">
        <v>93</v>
      </c>
      <c r="D329" s="80" t="s">
        <v>93</v>
      </c>
      <c r="E329" s="73" t="s">
        <v>127</v>
      </c>
      <c r="F329" s="85">
        <f t="shared" si="151"/>
        <v>4282.4</v>
      </c>
      <c r="G329" s="85">
        <f t="shared" si="152"/>
        <v>6423.599999999999</v>
      </c>
      <c r="H329" s="85">
        <f t="shared" si="152"/>
        <v>5353</v>
      </c>
    </row>
    <row r="330" spans="1:8" ht="74.45" customHeight="1">
      <c r="A330" s="80" t="s">
        <v>58</v>
      </c>
      <c r="B330" s="179" t="s">
        <v>126</v>
      </c>
      <c r="C330" s="80" t="s">
        <v>236</v>
      </c>
      <c r="D330" s="80" t="s">
        <v>93</v>
      </c>
      <c r="E330" s="73" t="s">
        <v>458</v>
      </c>
      <c r="F330" s="85">
        <f t="shared" si="151"/>
        <v>4282.4</v>
      </c>
      <c r="G330" s="85">
        <f aca="true" t="shared" si="153" ref="G330:H330">G331</f>
        <v>6423.599999999999</v>
      </c>
      <c r="H330" s="85">
        <f t="shared" si="153"/>
        <v>5353</v>
      </c>
    </row>
    <row r="331" spans="1:8" ht="73.15" customHeight="1">
      <c r="A331" s="80" t="s">
        <v>58</v>
      </c>
      <c r="B331" s="179" t="s">
        <v>126</v>
      </c>
      <c r="C331" s="80" t="s">
        <v>272</v>
      </c>
      <c r="D331" s="80" t="s">
        <v>93</v>
      </c>
      <c r="E331" s="73" t="s">
        <v>459</v>
      </c>
      <c r="F331" s="85">
        <f t="shared" si="151"/>
        <v>4282.4</v>
      </c>
      <c r="G331" s="85">
        <f aca="true" t="shared" si="154" ref="G331:H333">G332</f>
        <v>6423.599999999999</v>
      </c>
      <c r="H331" s="85">
        <f t="shared" si="154"/>
        <v>5353</v>
      </c>
    </row>
    <row r="332" spans="1:8" ht="91.15" customHeight="1">
      <c r="A332" s="80" t="s">
        <v>58</v>
      </c>
      <c r="B332" s="179" t="s">
        <v>126</v>
      </c>
      <c r="C332" s="80" t="s">
        <v>460</v>
      </c>
      <c r="D332" s="84" t="s">
        <v>93</v>
      </c>
      <c r="E332" s="73" t="s">
        <v>461</v>
      </c>
      <c r="F332" s="85">
        <f t="shared" si="151"/>
        <v>4282.4</v>
      </c>
      <c r="G332" s="85">
        <f t="shared" si="154"/>
        <v>6423.599999999999</v>
      </c>
      <c r="H332" s="85">
        <f t="shared" si="154"/>
        <v>5353</v>
      </c>
    </row>
    <row r="333" spans="1:8" ht="82.5">
      <c r="A333" s="80" t="s">
        <v>58</v>
      </c>
      <c r="B333" s="179" t="s">
        <v>126</v>
      </c>
      <c r="C333" s="80" t="s">
        <v>318</v>
      </c>
      <c r="D333" s="80" t="s">
        <v>93</v>
      </c>
      <c r="E333" s="183" t="s">
        <v>847</v>
      </c>
      <c r="F333" s="85">
        <f t="shared" si="151"/>
        <v>4282.4</v>
      </c>
      <c r="G333" s="85">
        <f t="shared" si="154"/>
        <v>6423.599999999999</v>
      </c>
      <c r="H333" s="85">
        <f t="shared" si="154"/>
        <v>5353</v>
      </c>
    </row>
    <row r="334" spans="1:8" ht="49.5">
      <c r="A334" s="80" t="s">
        <v>58</v>
      </c>
      <c r="B334" s="179" t="s">
        <v>126</v>
      </c>
      <c r="C334" s="80" t="s">
        <v>318</v>
      </c>
      <c r="D334" s="80" t="s">
        <v>99</v>
      </c>
      <c r="E334" s="73" t="s">
        <v>392</v>
      </c>
      <c r="F334" s="85">
        <v>4282.4</v>
      </c>
      <c r="G334" s="85">
        <f>4282.4+2141.2</f>
        <v>6423.599999999999</v>
      </c>
      <c r="H334" s="85">
        <f>4282.4+1070.6</f>
        <v>5353</v>
      </c>
    </row>
    <row r="335" spans="1:8" ht="12.75">
      <c r="A335" s="81" t="s">
        <v>19</v>
      </c>
      <c r="B335" s="179" t="s">
        <v>93</v>
      </c>
      <c r="C335" s="84" t="s">
        <v>93</v>
      </c>
      <c r="D335" s="84" t="s">
        <v>93</v>
      </c>
      <c r="E335" s="82" t="s">
        <v>4</v>
      </c>
      <c r="F335" s="83">
        <f>F336</f>
        <v>4105.3</v>
      </c>
      <c r="G335" s="83">
        <f aca="true" t="shared" si="155" ref="G335:H336">G336</f>
        <v>4105.3</v>
      </c>
      <c r="H335" s="83">
        <f t="shared" si="155"/>
        <v>4105.3</v>
      </c>
    </row>
    <row r="336" spans="1:8" ht="12.75">
      <c r="A336" s="80" t="s">
        <v>19</v>
      </c>
      <c r="B336" s="179" t="s">
        <v>81</v>
      </c>
      <c r="C336" s="80" t="s">
        <v>93</v>
      </c>
      <c r="D336" s="80" t="s">
        <v>93</v>
      </c>
      <c r="E336" s="14" t="s">
        <v>26</v>
      </c>
      <c r="F336" s="85">
        <f>F337</f>
        <v>4105.3</v>
      </c>
      <c r="G336" s="85">
        <f t="shared" si="155"/>
        <v>4105.3</v>
      </c>
      <c r="H336" s="85">
        <f t="shared" si="155"/>
        <v>4105.3</v>
      </c>
    </row>
    <row r="337" spans="1:8" ht="66">
      <c r="A337" s="80" t="s">
        <v>19</v>
      </c>
      <c r="B337" s="179" t="s">
        <v>69</v>
      </c>
      <c r="C337" s="80" t="s">
        <v>93</v>
      </c>
      <c r="D337" s="80" t="s">
        <v>93</v>
      </c>
      <c r="E337" s="73" t="s">
        <v>44</v>
      </c>
      <c r="F337" s="85">
        <f>F338</f>
        <v>4105.3</v>
      </c>
      <c r="G337" s="85">
        <f aca="true" t="shared" si="156" ref="G337:H338">G338</f>
        <v>4105.3</v>
      </c>
      <c r="H337" s="85">
        <f t="shared" si="156"/>
        <v>4105.3</v>
      </c>
    </row>
    <row r="338" spans="1:8" ht="33">
      <c r="A338" s="80" t="s">
        <v>19</v>
      </c>
      <c r="B338" s="179" t="s">
        <v>69</v>
      </c>
      <c r="C338" s="80" t="s">
        <v>314</v>
      </c>
      <c r="D338" s="80" t="s">
        <v>93</v>
      </c>
      <c r="E338" s="73" t="s">
        <v>431</v>
      </c>
      <c r="F338" s="85">
        <f>F339</f>
        <v>4105.3</v>
      </c>
      <c r="G338" s="85">
        <f t="shared" si="156"/>
        <v>4105.3</v>
      </c>
      <c r="H338" s="85">
        <f t="shared" si="156"/>
        <v>4105.3</v>
      </c>
    </row>
    <row r="339" spans="1:8" ht="49.5">
      <c r="A339" s="80" t="s">
        <v>19</v>
      </c>
      <c r="B339" s="179" t="s">
        <v>69</v>
      </c>
      <c r="C339" s="80" t="s">
        <v>462</v>
      </c>
      <c r="D339" s="80" t="s">
        <v>93</v>
      </c>
      <c r="E339" s="73" t="s">
        <v>5</v>
      </c>
      <c r="F339" s="85">
        <f>F340+F342+F346</f>
        <v>4105.3</v>
      </c>
      <c r="G339" s="85">
        <f aca="true" t="shared" si="157" ref="G339:H339">G340+G342+G346</f>
        <v>4105.3</v>
      </c>
      <c r="H339" s="85">
        <f t="shared" si="157"/>
        <v>4105.3</v>
      </c>
    </row>
    <row r="340" spans="1:8" ht="12.75">
      <c r="A340" s="80" t="s">
        <v>19</v>
      </c>
      <c r="B340" s="179" t="s">
        <v>69</v>
      </c>
      <c r="C340" s="80" t="s">
        <v>273</v>
      </c>
      <c r="D340" s="80" t="s">
        <v>93</v>
      </c>
      <c r="E340" s="73" t="s">
        <v>463</v>
      </c>
      <c r="F340" s="85">
        <f>F341</f>
        <v>1208.6</v>
      </c>
      <c r="G340" s="85">
        <f aca="true" t="shared" si="158" ref="G340:H340">G341</f>
        <v>1208.6</v>
      </c>
      <c r="H340" s="85">
        <f t="shared" si="158"/>
        <v>1208.6</v>
      </c>
    </row>
    <row r="341" spans="1:8" ht="82.5">
      <c r="A341" s="80" t="s">
        <v>19</v>
      </c>
      <c r="B341" s="179" t="s">
        <v>69</v>
      </c>
      <c r="C341" s="80" t="s">
        <v>273</v>
      </c>
      <c r="D341" s="80" t="s">
        <v>95</v>
      </c>
      <c r="E341" s="73" t="s">
        <v>3</v>
      </c>
      <c r="F341" s="85">
        <v>1208.6</v>
      </c>
      <c r="G341" s="85">
        <v>1208.6</v>
      </c>
      <c r="H341" s="85">
        <v>1208.6</v>
      </c>
    </row>
    <row r="342" spans="1:8" ht="49.5">
      <c r="A342" s="80" t="s">
        <v>19</v>
      </c>
      <c r="B342" s="179" t="s">
        <v>69</v>
      </c>
      <c r="C342" s="80" t="s">
        <v>274</v>
      </c>
      <c r="D342" s="80" t="s">
        <v>93</v>
      </c>
      <c r="E342" s="73" t="s">
        <v>464</v>
      </c>
      <c r="F342" s="85">
        <f>F343+F344+F345</f>
        <v>2438.1</v>
      </c>
      <c r="G342" s="85">
        <f aca="true" t="shared" si="159" ref="G342:H342">G343+G344+G345</f>
        <v>2438.1</v>
      </c>
      <c r="H342" s="85">
        <f t="shared" si="159"/>
        <v>2438.1</v>
      </c>
    </row>
    <row r="343" spans="1:8" ht="82.5">
      <c r="A343" s="80" t="s">
        <v>19</v>
      </c>
      <c r="B343" s="179" t="s">
        <v>69</v>
      </c>
      <c r="C343" s="80" t="s">
        <v>274</v>
      </c>
      <c r="D343" s="80" t="s">
        <v>95</v>
      </c>
      <c r="E343" s="73" t="s">
        <v>3</v>
      </c>
      <c r="F343" s="85">
        <v>2004.4</v>
      </c>
      <c r="G343" s="85">
        <v>2004.4</v>
      </c>
      <c r="H343" s="85">
        <v>2004.4</v>
      </c>
    </row>
    <row r="344" spans="1:8" ht="33">
      <c r="A344" s="80" t="s">
        <v>19</v>
      </c>
      <c r="B344" s="179" t="s">
        <v>69</v>
      </c>
      <c r="C344" s="80" t="s">
        <v>274</v>
      </c>
      <c r="D344" s="80" t="s">
        <v>96</v>
      </c>
      <c r="E344" s="73" t="s">
        <v>344</v>
      </c>
      <c r="F344" s="85">
        <f>433.7-1.6</f>
        <v>432.09999999999997</v>
      </c>
      <c r="G344" s="85">
        <v>433.7</v>
      </c>
      <c r="H344" s="85">
        <v>433.7</v>
      </c>
    </row>
    <row r="345" spans="1:8" ht="12.75">
      <c r="A345" s="80" t="s">
        <v>19</v>
      </c>
      <c r="B345" s="179" t="s">
        <v>69</v>
      </c>
      <c r="C345" s="80" t="s">
        <v>274</v>
      </c>
      <c r="D345" s="80" t="s">
        <v>97</v>
      </c>
      <c r="E345" s="73" t="s">
        <v>98</v>
      </c>
      <c r="F345" s="85">
        <v>1.6</v>
      </c>
      <c r="G345" s="85">
        <v>0</v>
      </c>
      <c r="H345" s="85">
        <v>0</v>
      </c>
    </row>
    <row r="346" spans="1:8" ht="12.75">
      <c r="A346" s="80" t="s">
        <v>19</v>
      </c>
      <c r="B346" s="179" t="s">
        <v>69</v>
      </c>
      <c r="C346" s="80" t="s">
        <v>275</v>
      </c>
      <c r="D346" s="80" t="s">
        <v>93</v>
      </c>
      <c r="E346" s="73" t="s">
        <v>465</v>
      </c>
      <c r="F346" s="85">
        <f>F347</f>
        <v>458.6</v>
      </c>
      <c r="G346" s="85">
        <f aca="true" t="shared" si="160" ref="G346:H346">G347</f>
        <v>458.6</v>
      </c>
      <c r="H346" s="85">
        <f t="shared" si="160"/>
        <v>458.6</v>
      </c>
    </row>
    <row r="347" spans="1:8" ht="82.5">
      <c r="A347" s="80" t="s">
        <v>19</v>
      </c>
      <c r="B347" s="179" t="s">
        <v>69</v>
      </c>
      <c r="C347" s="80" t="s">
        <v>275</v>
      </c>
      <c r="D347" s="80" t="s">
        <v>95</v>
      </c>
      <c r="E347" s="73" t="s">
        <v>3</v>
      </c>
      <c r="F347" s="85">
        <v>458.6</v>
      </c>
      <c r="G347" s="85">
        <v>458.6</v>
      </c>
      <c r="H347" s="85">
        <v>458.6</v>
      </c>
    </row>
    <row r="348" spans="1:8" ht="49.5">
      <c r="A348" s="81" t="s">
        <v>7</v>
      </c>
      <c r="B348" s="179" t="s">
        <v>93</v>
      </c>
      <c r="C348" s="84" t="s">
        <v>93</v>
      </c>
      <c r="D348" s="84" t="s">
        <v>93</v>
      </c>
      <c r="E348" s="82" t="s">
        <v>11</v>
      </c>
      <c r="F348" s="83">
        <f>F356+F392+F401+F349</f>
        <v>39217.9</v>
      </c>
      <c r="G348" s="83">
        <f>G356+G392+G401+G349</f>
        <v>33721.9</v>
      </c>
      <c r="H348" s="83">
        <f>H356+H392+H401+H349</f>
        <v>33323.1</v>
      </c>
    </row>
    <row r="349" spans="1:8" ht="12.75">
      <c r="A349" s="80" t="s">
        <v>7</v>
      </c>
      <c r="B349" s="179" t="s">
        <v>83</v>
      </c>
      <c r="C349" s="80" t="s">
        <v>93</v>
      </c>
      <c r="D349" s="80" t="s">
        <v>93</v>
      </c>
      <c r="E349" s="5" t="s">
        <v>48</v>
      </c>
      <c r="F349" s="85">
        <f aca="true" t="shared" si="161" ref="F349:F354">F350</f>
        <v>256.6</v>
      </c>
      <c r="G349" s="85">
        <f aca="true" t="shared" si="162" ref="G349:H353">G350</f>
        <v>176.4</v>
      </c>
      <c r="H349" s="85">
        <f t="shared" si="162"/>
        <v>182.4</v>
      </c>
    </row>
    <row r="350" spans="1:8" ht="21.6" customHeight="1">
      <c r="A350" s="80" t="s">
        <v>7</v>
      </c>
      <c r="B350" s="87" t="s">
        <v>770</v>
      </c>
      <c r="C350" s="84"/>
      <c r="D350" s="84"/>
      <c r="E350" s="73" t="s">
        <v>771</v>
      </c>
      <c r="F350" s="85">
        <f t="shared" si="161"/>
        <v>256.6</v>
      </c>
      <c r="G350" s="85">
        <f t="shared" si="162"/>
        <v>176.4</v>
      </c>
      <c r="H350" s="85">
        <f t="shared" si="162"/>
        <v>182.4</v>
      </c>
    </row>
    <row r="351" spans="1:8" ht="49.5">
      <c r="A351" s="80" t="s">
        <v>7</v>
      </c>
      <c r="B351" s="87" t="s">
        <v>770</v>
      </c>
      <c r="C351" s="80" t="s">
        <v>280</v>
      </c>
      <c r="D351" s="80" t="s">
        <v>93</v>
      </c>
      <c r="E351" s="73" t="s">
        <v>401</v>
      </c>
      <c r="F351" s="85">
        <f t="shared" si="161"/>
        <v>256.6</v>
      </c>
      <c r="G351" s="85">
        <f t="shared" si="162"/>
        <v>176.4</v>
      </c>
      <c r="H351" s="85">
        <f t="shared" si="162"/>
        <v>182.4</v>
      </c>
    </row>
    <row r="352" spans="1:8" ht="66">
      <c r="A352" s="80" t="s">
        <v>7</v>
      </c>
      <c r="B352" s="87" t="s">
        <v>770</v>
      </c>
      <c r="C352" s="80" t="s">
        <v>282</v>
      </c>
      <c r="D352" s="80" t="s">
        <v>93</v>
      </c>
      <c r="E352" s="73" t="s">
        <v>471</v>
      </c>
      <c r="F352" s="85">
        <f t="shared" si="161"/>
        <v>256.6</v>
      </c>
      <c r="G352" s="85">
        <f t="shared" si="162"/>
        <v>176.4</v>
      </c>
      <c r="H352" s="85">
        <f t="shared" si="162"/>
        <v>182.4</v>
      </c>
    </row>
    <row r="353" spans="1:8" ht="49.5">
      <c r="A353" s="80" t="s">
        <v>7</v>
      </c>
      <c r="B353" s="87" t="s">
        <v>770</v>
      </c>
      <c r="C353" s="80" t="s">
        <v>472</v>
      </c>
      <c r="D353" s="84" t="s">
        <v>93</v>
      </c>
      <c r="E353" s="73" t="s">
        <v>473</v>
      </c>
      <c r="F353" s="85">
        <f t="shared" si="161"/>
        <v>256.6</v>
      </c>
      <c r="G353" s="85">
        <f t="shared" si="162"/>
        <v>176.4</v>
      </c>
      <c r="H353" s="85">
        <f t="shared" si="162"/>
        <v>182.4</v>
      </c>
    </row>
    <row r="354" spans="1:8" ht="49.5">
      <c r="A354" s="80" t="s">
        <v>7</v>
      </c>
      <c r="B354" s="87" t="s">
        <v>770</v>
      </c>
      <c r="C354" s="80" t="s">
        <v>286</v>
      </c>
      <c r="D354" s="80" t="s">
        <v>93</v>
      </c>
      <c r="E354" s="73" t="s">
        <v>474</v>
      </c>
      <c r="F354" s="85">
        <f t="shared" si="161"/>
        <v>256.6</v>
      </c>
      <c r="G354" s="85">
        <f aca="true" t="shared" si="163" ref="G354:H354">G355</f>
        <v>176.4</v>
      </c>
      <c r="H354" s="85">
        <f t="shared" si="163"/>
        <v>182.4</v>
      </c>
    </row>
    <row r="355" spans="1:8" ht="33">
      <c r="A355" s="80" t="s">
        <v>7</v>
      </c>
      <c r="B355" s="87" t="s">
        <v>770</v>
      </c>
      <c r="C355" s="80" t="s">
        <v>286</v>
      </c>
      <c r="D355" s="80" t="s">
        <v>415</v>
      </c>
      <c r="E355" s="73" t="s">
        <v>416</v>
      </c>
      <c r="F355" s="85">
        <v>256.6</v>
      </c>
      <c r="G355" s="85">
        <v>176.4</v>
      </c>
      <c r="H355" s="85">
        <v>182.4</v>
      </c>
    </row>
    <row r="356" spans="1:8" ht="12.75">
      <c r="A356" s="80" t="s">
        <v>7</v>
      </c>
      <c r="B356" s="179" t="s">
        <v>62</v>
      </c>
      <c r="C356" s="80" t="s">
        <v>93</v>
      </c>
      <c r="D356" s="80" t="s">
        <v>93</v>
      </c>
      <c r="E356" s="73" t="s">
        <v>53</v>
      </c>
      <c r="F356" s="85">
        <f>F357+F369</f>
        <v>18522</v>
      </c>
      <c r="G356" s="85">
        <f>G357+G369</f>
        <v>18217.6</v>
      </c>
      <c r="H356" s="85">
        <f>H357+H369</f>
        <v>17728.7</v>
      </c>
    </row>
    <row r="357" spans="1:8" ht="12.75">
      <c r="A357" s="80" t="s">
        <v>7</v>
      </c>
      <c r="B357" s="179" t="s">
        <v>332</v>
      </c>
      <c r="C357" s="80" t="s">
        <v>93</v>
      </c>
      <c r="D357" s="80" t="s">
        <v>93</v>
      </c>
      <c r="E357" s="73" t="s">
        <v>333</v>
      </c>
      <c r="F357" s="85">
        <f>F358</f>
        <v>13128.9</v>
      </c>
      <c r="G357" s="85">
        <f aca="true" t="shared" si="164" ref="G357:H357">G358</f>
        <v>13053.5</v>
      </c>
      <c r="H357" s="85">
        <f t="shared" si="164"/>
        <v>12557.5</v>
      </c>
    </row>
    <row r="358" spans="1:8" ht="66">
      <c r="A358" s="80" t="s">
        <v>7</v>
      </c>
      <c r="B358" s="179" t="s">
        <v>332</v>
      </c>
      <c r="C358" s="80" t="s">
        <v>276</v>
      </c>
      <c r="D358" s="80" t="s">
        <v>93</v>
      </c>
      <c r="E358" s="73" t="s">
        <v>466</v>
      </c>
      <c r="F358" s="85">
        <f>F359</f>
        <v>13128.9</v>
      </c>
      <c r="G358" s="85">
        <f aca="true" t="shared" si="165" ref="G358:H359">G359</f>
        <v>13053.5</v>
      </c>
      <c r="H358" s="85">
        <f t="shared" si="165"/>
        <v>12557.5</v>
      </c>
    </row>
    <row r="359" spans="1:8" ht="33">
      <c r="A359" s="80" t="s">
        <v>7</v>
      </c>
      <c r="B359" s="179" t="s">
        <v>332</v>
      </c>
      <c r="C359" s="80" t="s">
        <v>277</v>
      </c>
      <c r="D359" s="80" t="s">
        <v>93</v>
      </c>
      <c r="E359" s="73" t="s">
        <v>139</v>
      </c>
      <c r="F359" s="85">
        <f>F360</f>
        <v>13128.9</v>
      </c>
      <c r="G359" s="85">
        <f t="shared" si="165"/>
        <v>13053.5</v>
      </c>
      <c r="H359" s="85">
        <f t="shared" si="165"/>
        <v>12557.5</v>
      </c>
    </row>
    <row r="360" spans="1:8" ht="66">
      <c r="A360" s="80" t="s">
        <v>7</v>
      </c>
      <c r="B360" s="179" t="s">
        <v>332</v>
      </c>
      <c r="C360" s="80" t="s">
        <v>467</v>
      </c>
      <c r="D360" s="84" t="s">
        <v>93</v>
      </c>
      <c r="E360" s="73" t="s">
        <v>468</v>
      </c>
      <c r="F360" s="85">
        <f>F361+F363+F365+F367</f>
        <v>13128.9</v>
      </c>
      <c r="G360" s="85">
        <f aca="true" t="shared" si="166" ref="G360:H360">G361+G363+G365+G367</f>
        <v>13053.5</v>
      </c>
      <c r="H360" s="85">
        <f t="shared" si="166"/>
        <v>12557.5</v>
      </c>
    </row>
    <row r="361" spans="1:8" ht="66">
      <c r="A361" s="6" t="s">
        <v>7</v>
      </c>
      <c r="B361" s="6" t="s">
        <v>332</v>
      </c>
      <c r="C361" s="6" t="s">
        <v>278</v>
      </c>
      <c r="D361" s="77"/>
      <c r="E361" s="5" t="s">
        <v>140</v>
      </c>
      <c r="F361" s="85">
        <f>F362</f>
        <v>12517.9</v>
      </c>
      <c r="G361" s="85">
        <f aca="true" t="shared" si="167" ref="G361:H361">G362</f>
        <v>12517.9</v>
      </c>
      <c r="H361" s="85">
        <f t="shared" si="167"/>
        <v>12517.9</v>
      </c>
    </row>
    <row r="362" spans="1:8" ht="33">
      <c r="A362" s="6" t="s">
        <v>7</v>
      </c>
      <c r="B362" s="6" t="s">
        <v>332</v>
      </c>
      <c r="C362" s="6" t="s">
        <v>278</v>
      </c>
      <c r="D362" s="77">
        <v>600</v>
      </c>
      <c r="E362" s="5" t="s">
        <v>117</v>
      </c>
      <c r="F362" s="85">
        <v>12517.9</v>
      </c>
      <c r="G362" s="85">
        <v>12517.9</v>
      </c>
      <c r="H362" s="85">
        <v>12517.9</v>
      </c>
    </row>
    <row r="363" spans="1:8" ht="49.5">
      <c r="A363" s="80" t="s">
        <v>7</v>
      </c>
      <c r="B363" s="179" t="s">
        <v>332</v>
      </c>
      <c r="C363" s="80" t="s">
        <v>279</v>
      </c>
      <c r="D363" s="80" t="s">
        <v>93</v>
      </c>
      <c r="E363" s="73" t="s">
        <v>198</v>
      </c>
      <c r="F363" s="85">
        <f>F364</f>
        <v>433.59999999999997</v>
      </c>
      <c r="G363" s="85">
        <f aca="true" t="shared" si="168" ref="G363:H363">G364</f>
        <v>391.6</v>
      </c>
      <c r="H363" s="85">
        <f t="shared" si="168"/>
        <v>0</v>
      </c>
    </row>
    <row r="364" spans="1:8" ht="33">
      <c r="A364" s="80" t="s">
        <v>7</v>
      </c>
      <c r="B364" s="179" t="s">
        <v>332</v>
      </c>
      <c r="C364" s="80" t="s">
        <v>279</v>
      </c>
      <c r="D364" s="80" t="s">
        <v>415</v>
      </c>
      <c r="E364" s="73" t="s">
        <v>416</v>
      </c>
      <c r="F364" s="85">
        <f>743.9-30-280.3</f>
        <v>433.59999999999997</v>
      </c>
      <c r="G364" s="85">
        <v>391.6</v>
      </c>
      <c r="H364" s="85">
        <v>0</v>
      </c>
    </row>
    <row r="365" spans="1:8" ht="49.5">
      <c r="A365" s="80" t="s">
        <v>7</v>
      </c>
      <c r="B365" s="179" t="s">
        <v>332</v>
      </c>
      <c r="C365" s="80" t="s">
        <v>469</v>
      </c>
      <c r="D365" s="80" t="s">
        <v>93</v>
      </c>
      <c r="E365" s="73" t="s">
        <v>470</v>
      </c>
      <c r="F365" s="85">
        <f>F366</f>
        <v>144</v>
      </c>
      <c r="G365" s="85">
        <f aca="true" t="shared" si="169" ref="G365:H365">G366</f>
        <v>144</v>
      </c>
      <c r="H365" s="85">
        <f t="shared" si="169"/>
        <v>39.6</v>
      </c>
    </row>
    <row r="366" spans="1:8" ht="33">
      <c r="A366" s="80" t="s">
        <v>7</v>
      </c>
      <c r="B366" s="179" t="s">
        <v>332</v>
      </c>
      <c r="C366" s="80" t="s">
        <v>469</v>
      </c>
      <c r="D366" s="80" t="s">
        <v>415</v>
      </c>
      <c r="E366" s="73" t="s">
        <v>416</v>
      </c>
      <c r="F366" s="85">
        <v>144</v>
      </c>
      <c r="G366" s="85">
        <v>144</v>
      </c>
      <c r="H366" s="85">
        <v>39.6</v>
      </c>
    </row>
    <row r="367" spans="1:8" ht="82.5">
      <c r="A367" s="80" t="s">
        <v>7</v>
      </c>
      <c r="B367" s="179" t="s">
        <v>332</v>
      </c>
      <c r="C367" s="80" t="s">
        <v>520</v>
      </c>
      <c r="D367" s="80" t="s">
        <v>93</v>
      </c>
      <c r="E367" s="73" t="s">
        <v>519</v>
      </c>
      <c r="F367" s="85">
        <f>E368:F368</f>
        <v>33.4</v>
      </c>
      <c r="G367" s="85">
        <f aca="true" t="shared" si="170" ref="G367:H367">F368:G368</f>
        <v>0</v>
      </c>
      <c r="H367" s="85">
        <f t="shared" si="170"/>
        <v>0</v>
      </c>
    </row>
    <row r="368" spans="1:8" ht="33">
      <c r="A368" s="80" t="s">
        <v>7</v>
      </c>
      <c r="B368" s="179" t="s">
        <v>332</v>
      </c>
      <c r="C368" s="80" t="s">
        <v>520</v>
      </c>
      <c r="D368" s="80" t="s">
        <v>415</v>
      </c>
      <c r="E368" s="73" t="s">
        <v>416</v>
      </c>
      <c r="F368" s="85">
        <f>30+3.4</f>
        <v>33.4</v>
      </c>
      <c r="G368" s="85">
        <v>0</v>
      </c>
      <c r="H368" s="85">
        <v>0</v>
      </c>
    </row>
    <row r="369" spans="1:8" ht="12.75">
      <c r="A369" s="80" t="s">
        <v>7</v>
      </c>
      <c r="B369" s="179" t="s">
        <v>63</v>
      </c>
      <c r="C369" s="80" t="s">
        <v>93</v>
      </c>
      <c r="D369" s="80" t="s">
        <v>93</v>
      </c>
      <c r="E369" s="73" t="s">
        <v>509</v>
      </c>
      <c r="F369" s="85">
        <f>F370</f>
        <v>5393.1</v>
      </c>
      <c r="G369" s="85">
        <f aca="true" t="shared" si="171" ref="G369:H369">G370</f>
        <v>5164.1</v>
      </c>
      <c r="H369" s="85">
        <f t="shared" si="171"/>
        <v>5171.2</v>
      </c>
    </row>
    <row r="370" spans="1:8" ht="49.5">
      <c r="A370" s="80" t="s">
        <v>7</v>
      </c>
      <c r="B370" s="179" t="s">
        <v>63</v>
      </c>
      <c r="C370" s="80" t="s">
        <v>280</v>
      </c>
      <c r="D370" s="80" t="s">
        <v>93</v>
      </c>
      <c r="E370" s="73" t="s">
        <v>401</v>
      </c>
      <c r="F370" s="85">
        <f>F375+F371</f>
        <v>5393.1</v>
      </c>
      <c r="G370" s="85">
        <f>G375+G371</f>
        <v>5164.1</v>
      </c>
      <c r="H370" s="85">
        <f>H375+H371</f>
        <v>5171.2</v>
      </c>
    </row>
    <row r="371" spans="1:8" ht="49.5">
      <c r="A371" s="6" t="s">
        <v>7</v>
      </c>
      <c r="B371" s="6" t="s">
        <v>63</v>
      </c>
      <c r="C371" s="6" t="s">
        <v>281</v>
      </c>
      <c r="D371" s="77"/>
      <c r="E371" s="5" t="s">
        <v>114</v>
      </c>
      <c r="F371" s="85">
        <f>F372</f>
        <v>236.1</v>
      </c>
      <c r="G371" s="85">
        <f aca="true" t="shared" si="172" ref="G371:H373">G372</f>
        <v>0</v>
      </c>
      <c r="H371" s="85">
        <f t="shared" si="172"/>
        <v>0</v>
      </c>
    </row>
    <row r="372" spans="1:8" ht="49.5">
      <c r="A372" s="6" t="s">
        <v>7</v>
      </c>
      <c r="B372" s="6" t="s">
        <v>63</v>
      </c>
      <c r="C372" s="6" t="s">
        <v>493</v>
      </c>
      <c r="D372" s="77"/>
      <c r="E372" s="5" t="s">
        <v>494</v>
      </c>
      <c r="F372" s="85">
        <f>F373</f>
        <v>236.1</v>
      </c>
      <c r="G372" s="85">
        <f t="shared" si="172"/>
        <v>0</v>
      </c>
      <c r="H372" s="85">
        <f t="shared" si="172"/>
        <v>0</v>
      </c>
    </row>
    <row r="373" spans="1:8" ht="33">
      <c r="A373" s="6" t="s">
        <v>7</v>
      </c>
      <c r="B373" s="6" t="s">
        <v>63</v>
      </c>
      <c r="C373" s="6" t="s">
        <v>801</v>
      </c>
      <c r="D373" s="77"/>
      <c r="E373" s="5" t="s">
        <v>804</v>
      </c>
      <c r="F373" s="85">
        <f>F374</f>
        <v>236.1</v>
      </c>
      <c r="G373" s="85">
        <f t="shared" si="172"/>
        <v>0</v>
      </c>
      <c r="H373" s="85">
        <f t="shared" si="172"/>
        <v>0</v>
      </c>
    </row>
    <row r="374" spans="1:8" ht="33">
      <c r="A374" s="6" t="s">
        <v>7</v>
      </c>
      <c r="B374" s="6" t="s">
        <v>63</v>
      </c>
      <c r="C374" s="6" t="s">
        <v>801</v>
      </c>
      <c r="D374" s="77">
        <v>600</v>
      </c>
      <c r="E374" s="21" t="s">
        <v>117</v>
      </c>
      <c r="F374" s="85">
        <v>236.1</v>
      </c>
      <c r="G374" s="85">
        <v>0</v>
      </c>
      <c r="H374" s="85">
        <v>0</v>
      </c>
    </row>
    <row r="375" spans="1:8" ht="66">
      <c r="A375" s="80" t="s">
        <v>7</v>
      </c>
      <c r="B375" s="179" t="s">
        <v>63</v>
      </c>
      <c r="C375" s="80" t="s">
        <v>282</v>
      </c>
      <c r="D375" s="80" t="s">
        <v>93</v>
      </c>
      <c r="E375" s="73" t="s">
        <v>471</v>
      </c>
      <c r="F375" s="85">
        <f>F376+F389</f>
        <v>5157</v>
      </c>
      <c r="G375" s="85">
        <f>G376+G389</f>
        <v>5164.1</v>
      </c>
      <c r="H375" s="85">
        <f>H376+H389</f>
        <v>5171.2</v>
      </c>
    </row>
    <row r="376" spans="1:8" ht="49.5">
      <c r="A376" s="80" t="s">
        <v>7</v>
      </c>
      <c r="B376" s="179" t="s">
        <v>63</v>
      </c>
      <c r="C376" s="80" t="s">
        <v>472</v>
      </c>
      <c r="D376" s="84" t="s">
        <v>93</v>
      </c>
      <c r="E376" s="73" t="s">
        <v>473</v>
      </c>
      <c r="F376" s="85">
        <f>F377+F379+F381+F383+F385+F387</f>
        <v>5091.8</v>
      </c>
      <c r="G376" s="85">
        <f aca="true" t="shared" si="173" ref="G376:H376">G377+G379+G381+G383+G385+G387</f>
        <v>5096.6</v>
      </c>
      <c r="H376" s="85">
        <f t="shared" si="173"/>
        <v>5101.4</v>
      </c>
    </row>
    <row r="377" spans="1:8" ht="33">
      <c r="A377" s="6" t="s">
        <v>7</v>
      </c>
      <c r="B377" s="6" t="s">
        <v>63</v>
      </c>
      <c r="C377" s="4" t="s">
        <v>285</v>
      </c>
      <c r="D377" s="4"/>
      <c r="E377" s="21" t="s">
        <v>136</v>
      </c>
      <c r="F377" s="85">
        <f>F378</f>
        <v>4953.1</v>
      </c>
      <c r="G377" s="85">
        <f aca="true" t="shared" si="174" ref="G377:H377">G378</f>
        <v>4953.1</v>
      </c>
      <c r="H377" s="85">
        <f t="shared" si="174"/>
        <v>4953.1</v>
      </c>
    </row>
    <row r="378" spans="1:8" ht="33">
      <c r="A378" s="6" t="s">
        <v>7</v>
      </c>
      <c r="B378" s="6" t="s">
        <v>63</v>
      </c>
      <c r="C378" s="4" t="s">
        <v>285</v>
      </c>
      <c r="D378" s="77">
        <v>600</v>
      </c>
      <c r="E378" s="5" t="s">
        <v>117</v>
      </c>
      <c r="F378" s="85">
        <v>4953.1</v>
      </c>
      <c r="G378" s="85">
        <v>4953.1</v>
      </c>
      <c r="H378" s="85">
        <v>4953.1</v>
      </c>
    </row>
    <row r="379" spans="1:8" ht="33">
      <c r="A379" s="80" t="s">
        <v>7</v>
      </c>
      <c r="B379" s="179" t="s">
        <v>63</v>
      </c>
      <c r="C379" s="80" t="s">
        <v>283</v>
      </c>
      <c r="D379" s="80" t="s">
        <v>93</v>
      </c>
      <c r="E379" s="73" t="s">
        <v>134</v>
      </c>
      <c r="F379" s="85">
        <f>F380</f>
        <v>19.9</v>
      </c>
      <c r="G379" s="85">
        <f aca="true" t="shared" si="175" ref="G379:H379">G380</f>
        <v>21.9</v>
      </c>
      <c r="H379" s="85">
        <f t="shared" si="175"/>
        <v>23.9</v>
      </c>
    </row>
    <row r="380" spans="1:8" ht="12.75">
      <c r="A380" s="80" t="s">
        <v>7</v>
      </c>
      <c r="B380" s="179" t="s">
        <v>63</v>
      </c>
      <c r="C380" s="80" t="s">
        <v>283</v>
      </c>
      <c r="D380" s="80" t="s">
        <v>100</v>
      </c>
      <c r="E380" s="73" t="s">
        <v>101</v>
      </c>
      <c r="F380" s="85">
        <v>19.9</v>
      </c>
      <c r="G380" s="85">
        <v>21.9</v>
      </c>
      <c r="H380" s="85">
        <v>23.9</v>
      </c>
    </row>
    <row r="381" spans="1:8" ht="33">
      <c r="A381" s="80" t="s">
        <v>7</v>
      </c>
      <c r="B381" s="179" t="s">
        <v>63</v>
      </c>
      <c r="C381" s="80" t="s">
        <v>284</v>
      </c>
      <c r="D381" s="80" t="s">
        <v>93</v>
      </c>
      <c r="E381" s="73" t="s">
        <v>135</v>
      </c>
      <c r="F381" s="85">
        <f>F382</f>
        <v>13.5</v>
      </c>
      <c r="G381" s="85">
        <f aca="true" t="shared" si="176" ref="G381:H381">G382</f>
        <v>14</v>
      </c>
      <c r="H381" s="85">
        <f t="shared" si="176"/>
        <v>14.5</v>
      </c>
    </row>
    <row r="382" spans="1:8" ht="33">
      <c r="A382" s="80" t="s">
        <v>7</v>
      </c>
      <c r="B382" s="179" t="s">
        <v>63</v>
      </c>
      <c r="C382" s="80" t="s">
        <v>284</v>
      </c>
      <c r="D382" s="80" t="s">
        <v>96</v>
      </c>
      <c r="E382" s="73" t="s">
        <v>344</v>
      </c>
      <c r="F382" s="85">
        <v>13.5</v>
      </c>
      <c r="G382" s="85">
        <v>14</v>
      </c>
      <c r="H382" s="85">
        <v>14.5</v>
      </c>
    </row>
    <row r="383" spans="1:8" ht="33">
      <c r="A383" s="80" t="s">
        <v>7</v>
      </c>
      <c r="B383" s="179" t="s">
        <v>63</v>
      </c>
      <c r="C383" s="80" t="s">
        <v>287</v>
      </c>
      <c r="D383" s="80" t="s">
        <v>93</v>
      </c>
      <c r="E383" s="73" t="s">
        <v>137</v>
      </c>
      <c r="F383" s="85">
        <f>F384</f>
        <v>47.6</v>
      </c>
      <c r="G383" s="85">
        <f aca="true" t="shared" si="177" ref="G383:H383">G384</f>
        <v>49.3</v>
      </c>
      <c r="H383" s="85">
        <f t="shared" si="177"/>
        <v>51</v>
      </c>
    </row>
    <row r="384" spans="1:8" ht="33">
      <c r="A384" s="80" t="s">
        <v>7</v>
      </c>
      <c r="B384" s="179" t="s">
        <v>63</v>
      </c>
      <c r="C384" s="80" t="s">
        <v>287</v>
      </c>
      <c r="D384" s="80" t="s">
        <v>415</v>
      </c>
      <c r="E384" s="73" t="s">
        <v>416</v>
      </c>
      <c r="F384" s="85">
        <v>47.6</v>
      </c>
      <c r="G384" s="85">
        <v>49.3</v>
      </c>
      <c r="H384" s="85">
        <v>51</v>
      </c>
    </row>
    <row r="385" spans="1:8" ht="33">
      <c r="A385" s="80" t="s">
        <v>7</v>
      </c>
      <c r="B385" s="179" t="s">
        <v>63</v>
      </c>
      <c r="C385" s="80" t="s">
        <v>315</v>
      </c>
      <c r="D385" s="80" t="s">
        <v>93</v>
      </c>
      <c r="E385" s="73" t="s">
        <v>199</v>
      </c>
      <c r="F385" s="85">
        <f>F386</f>
        <v>21.7</v>
      </c>
      <c r="G385" s="85">
        <f aca="true" t="shared" si="178" ref="G385:H385">G386</f>
        <v>22.3</v>
      </c>
      <c r="H385" s="85">
        <f t="shared" si="178"/>
        <v>22.9</v>
      </c>
    </row>
    <row r="386" spans="1:8" ht="33">
      <c r="A386" s="80" t="s">
        <v>7</v>
      </c>
      <c r="B386" s="179" t="s">
        <v>63</v>
      </c>
      <c r="C386" s="80" t="s">
        <v>315</v>
      </c>
      <c r="D386" s="80" t="s">
        <v>96</v>
      </c>
      <c r="E386" s="73" t="s">
        <v>344</v>
      </c>
      <c r="F386" s="85">
        <v>21.7</v>
      </c>
      <c r="G386" s="85">
        <v>22.3</v>
      </c>
      <c r="H386" s="85">
        <v>22.9</v>
      </c>
    </row>
    <row r="387" spans="1:8" ht="41.45" customHeight="1">
      <c r="A387" s="80" t="s">
        <v>7</v>
      </c>
      <c r="B387" s="179" t="s">
        <v>63</v>
      </c>
      <c r="C387" s="80" t="s">
        <v>475</v>
      </c>
      <c r="D387" s="80" t="s">
        <v>93</v>
      </c>
      <c r="E387" s="73" t="s">
        <v>476</v>
      </c>
      <c r="F387" s="85">
        <f>F388</f>
        <v>36</v>
      </c>
      <c r="G387" s="85">
        <f aca="true" t="shared" si="179" ref="G387:H387">G388</f>
        <v>36</v>
      </c>
      <c r="H387" s="85">
        <f t="shared" si="179"/>
        <v>36</v>
      </c>
    </row>
    <row r="388" spans="1:8" ht="12.75">
      <c r="A388" s="80" t="s">
        <v>7</v>
      </c>
      <c r="B388" s="179" t="s">
        <v>63</v>
      </c>
      <c r="C388" s="80" t="s">
        <v>475</v>
      </c>
      <c r="D388" s="80" t="s">
        <v>100</v>
      </c>
      <c r="E388" s="73" t="s">
        <v>101</v>
      </c>
      <c r="F388" s="85">
        <v>36</v>
      </c>
      <c r="G388" s="85">
        <v>36</v>
      </c>
      <c r="H388" s="85">
        <v>36</v>
      </c>
    </row>
    <row r="389" spans="1:8" ht="33">
      <c r="A389" s="80" t="s">
        <v>7</v>
      </c>
      <c r="B389" s="179" t="s">
        <v>63</v>
      </c>
      <c r="C389" s="80" t="s">
        <v>477</v>
      </c>
      <c r="D389" s="84" t="s">
        <v>93</v>
      </c>
      <c r="E389" s="73" t="s">
        <v>478</v>
      </c>
      <c r="F389" s="85">
        <f>F390</f>
        <v>65.2</v>
      </c>
      <c r="G389" s="85">
        <f aca="true" t="shared" si="180" ref="G389:H389">G390</f>
        <v>67.5</v>
      </c>
      <c r="H389" s="85">
        <f t="shared" si="180"/>
        <v>69.8</v>
      </c>
    </row>
    <row r="390" spans="1:8" ht="66">
      <c r="A390" s="80" t="s">
        <v>7</v>
      </c>
      <c r="B390" s="179" t="s">
        <v>63</v>
      </c>
      <c r="C390" s="80" t="s">
        <v>479</v>
      </c>
      <c r="D390" s="80" t="s">
        <v>93</v>
      </c>
      <c r="E390" s="73" t="s">
        <v>138</v>
      </c>
      <c r="F390" s="85">
        <f>F391</f>
        <v>65.2</v>
      </c>
      <c r="G390" s="85">
        <f aca="true" t="shared" si="181" ref="G390:H390">G391</f>
        <v>67.5</v>
      </c>
      <c r="H390" s="85">
        <f t="shared" si="181"/>
        <v>69.8</v>
      </c>
    </row>
    <row r="391" spans="1:8" ht="33">
      <c r="A391" s="80" t="s">
        <v>7</v>
      </c>
      <c r="B391" s="179" t="s">
        <v>63</v>
      </c>
      <c r="C391" s="80" t="s">
        <v>479</v>
      </c>
      <c r="D391" s="80" t="s">
        <v>415</v>
      </c>
      <c r="E391" s="73" t="s">
        <v>416</v>
      </c>
      <c r="F391" s="85">
        <v>65.2</v>
      </c>
      <c r="G391" s="85">
        <v>67.5</v>
      </c>
      <c r="H391" s="85">
        <v>69.8</v>
      </c>
    </row>
    <row r="392" spans="1:8" ht="12.75">
      <c r="A392" s="80" t="s">
        <v>7</v>
      </c>
      <c r="B392" s="179" t="s">
        <v>64</v>
      </c>
      <c r="C392" s="80" t="s">
        <v>93</v>
      </c>
      <c r="D392" s="80" t="s">
        <v>93</v>
      </c>
      <c r="E392" s="73" t="s">
        <v>56</v>
      </c>
      <c r="F392" s="85">
        <f aca="true" t="shared" si="182" ref="F392:F397">F393</f>
        <v>3618.3</v>
      </c>
      <c r="G392" s="85">
        <f aca="true" t="shared" si="183" ref="G392:H397">G393</f>
        <v>1870.8</v>
      </c>
      <c r="H392" s="85">
        <f t="shared" si="183"/>
        <v>1908.3</v>
      </c>
    </row>
    <row r="393" spans="1:8" ht="12.75">
      <c r="A393" s="80" t="s">
        <v>7</v>
      </c>
      <c r="B393" s="179" t="s">
        <v>65</v>
      </c>
      <c r="C393" s="80" t="s">
        <v>93</v>
      </c>
      <c r="D393" s="80" t="s">
        <v>93</v>
      </c>
      <c r="E393" s="73" t="s">
        <v>59</v>
      </c>
      <c r="F393" s="85">
        <f t="shared" si="182"/>
        <v>3618.3</v>
      </c>
      <c r="G393" s="85">
        <f t="shared" si="183"/>
        <v>1870.8</v>
      </c>
      <c r="H393" s="85">
        <f t="shared" si="183"/>
        <v>1908.3</v>
      </c>
    </row>
    <row r="394" spans="1:8" ht="72.6" customHeight="1">
      <c r="A394" s="80" t="s">
        <v>7</v>
      </c>
      <c r="B394" s="179" t="s">
        <v>65</v>
      </c>
      <c r="C394" s="80" t="s">
        <v>236</v>
      </c>
      <c r="D394" s="80" t="s">
        <v>93</v>
      </c>
      <c r="E394" s="73" t="s">
        <v>458</v>
      </c>
      <c r="F394" s="85">
        <f t="shared" si="182"/>
        <v>3618.3</v>
      </c>
      <c r="G394" s="85">
        <f t="shared" si="183"/>
        <v>1870.8</v>
      </c>
      <c r="H394" s="85">
        <f t="shared" si="183"/>
        <v>1908.3</v>
      </c>
    </row>
    <row r="395" spans="1:8" ht="33">
      <c r="A395" s="80" t="s">
        <v>7</v>
      </c>
      <c r="B395" s="179" t="s">
        <v>65</v>
      </c>
      <c r="C395" s="80" t="s">
        <v>288</v>
      </c>
      <c r="D395" s="80" t="s">
        <v>93</v>
      </c>
      <c r="E395" s="73" t="s">
        <v>169</v>
      </c>
      <c r="F395" s="85">
        <f t="shared" si="182"/>
        <v>3618.3</v>
      </c>
      <c r="G395" s="85">
        <f t="shared" si="183"/>
        <v>1870.8</v>
      </c>
      <c r="H395" s="85">
        <f t="shared" si="183"/>
        <v>1908.3</v>
      </c>
    </row>
    <row r="396" spans="1:8" ht="33">
      <c r="A396" s="80" t="s">
        <v>7</v>
      </c>
      <c r="B396" s="179" t="s">
        <v>65</v>
      </c>
      <c r="C396" s="80" t="s">
        <v>480</v>
      </c>
      <c r="D396" s="84" t="s">
        <v>93</v>
      </c>
      <c r="E396" s="73" t="s">
        <v>481</v>
      </c>
      <c r="F396" s="85">
        <f>F397+F399</f>
        <v>3618.3</v>
      </c>
      <c r="G396" s="85">
        <f aca="true" t="shared" si="184" ref="G396:H396">G397+G399</f>
        <v>1870.8</v>
      </c>
      <c r="H396" s="85">
        <f t="shared" si="184"/>
        <v>1908.3</v>
      </c>
    </row>
    <row r="397" spans="1:8" ht="33">
      <c r="A397" s="80" t="s">
        <v>7</v>
      </c>
      <c r="B397" s="179" t="s">
        <v>65</v>
      </c>
      <c r="C397" s="80" t="s">
        <v>482</v>
      </c>
      <c r="D397" s="80" t="s">
        <v>93</v>
      </c>
      <c r="E397" s="73" t="s">
        <v>170</v>
      </c>
      <c r="F397" s="85">
        <f t="shared" si="182"/>
        <v>1834.2</v>
      </c>
      <c r="G397" s="85">
        <f t="shared" si="183"/>
        <v>1870.8</v>
      </c>
      <c r="H397" s="85">
        <f t="shared" si="183"/>
        <v>1908.3</v>
      </c>
    </row>
    <row r="398" spans="1:8" ht="12.75">
      <c r="A398" s="80" t="s">
        <v>7</v>
      </c>
      <c r="B398" s="179" t="s">
        <v>65</v>
      </c>
      <c r="C398" s="80" t="s">
        <v>482</v>
      </c>
      <c r="D398" s="80" t="s">
        <v>100</v>
      </c>
      <c r="E398" s="73" t="s">
        <v>101</v>
      </c>
      <c r="F398" s="85">
        <v>1834.2</v>
      </c>
      <c r="G398" s="85">
        <v>1870.8</v>
      </c>
      <c r="H398" s="85">
        <v>1908.3</v>
      </c>
    </row>
    <row r="399" spans="1:8" ht="49.5">
      <c r="A399" s="80" t="s">
        <v>7</v>
      </c>
      <c r="B399" s="179" t="s">
        <v>65</v>
      </c>
      <c r="C399" s="80" t="s">
        <v>808</v>
      </c>
      <c r="D399" s="80" t="s">
        <v>93</v>
      </c>
      <c r="E399" s="73" t="s">
        <v>809</v>
      </c>
      <c r="F399" s="85">
        <f>F400</f>
        <v>1784.1</v>
      </c>
      <c r="G399" s="85">
        <f aca="true" t="shared" si="185" ref="G399:H399">G400</f>
        <v>0</v>
      </c>
      <c r="H399" s="85">
        <f t="shared" si="185"/>
        <v>0</v>
      </c>
    </row>
    <row r="400" spans="1:8" ht="12.75">
      <c r="A400" s="80" t="s">
        <v>7</v>
      </c>
      <c r="B400" s="179" t="s">
        <v>65</v>
      </c>
      <c r="C400" s="80" t="s">
        <v>808</v>
      </c>
      <c r="D400" s="80" t="s">
        <v>100</v>
      </c>
      <c r="E400" s="73" t="s">
        <v>101</v>
      </c>
      <c r="F400" s="85">
        <v>1784.1</v>
      </c>
      <c r="G400" s="85">
        <v>0</v>
      </c>
      <c r="H400" s="85">
        <v>0</v>
      </c>
    </row>
    <row r="401" spans="1:8" ht="12.75">
      <c r="A401" s="80" t="s">
        <v>7</v>
      </c>
      <c r="B401" s="179" t="s">
        <v>88</v>
      </c>
      <c r="C401" s="80" t="s">
        <v>93</v>
      </c>
      <c r="D401" s="80" t="s">
        <v>93</v>
      </c>
      <c r="E401" s="73" t="s">
        <v>55</v>
      </c>
      <c r="F401" s="85">
        <f>F402+F421</f>
        <v>16821</v>
      </c>
      <c r="G401" s="85">
        <f aca="true" t="shared" si="186" ref="G401:H401">G402+G421</f>
        <v>13457.1</v>
      </c>
      <c r="H401" s="85">
        <f t="shared" si="186"/>
        <v>13503.7</v>
      </c>
    </row>
    <row r="402" spans="1:8" ht="12.75">
      <c r="A402" s="80" t="s">
        <v>7</v>
      </c>
      <c r="B402" s="179" t="s">
        <v>141</v>
      </c>
      <c r="C402" s="80" t="s">
        <v>93</v>
      </c>
      <c r="D402" s="80" t="s">
        <v>93</v>
      </c>
      <c r="E402" s="73" t="s">
        <v>89</v>
      </c>
      <c r="F402" s="85">
        <f>F403</f>
        <v>14531.5</v>
      </c>
      <c r="G402" s="85">
        <f aca="true" t="shared" si="187" ref="G402:H403">G403</f>
        <v>11167.6</v>
      </c>
      <c r="H402" s="85">
        <f t="shared" si="187"/>
        <v>11214.2</v>
      </c>
    </row>
    <row r="403" spans="1:8" ht="66">
      <c r="A403" s="80" t="s">
        <v>7</v>
      </c>
      <c r="B403" s="179" t="s">
        <v>141</v>
      </c>
      <c r="C403" s="80" t="s">
        <v>276</v>
      </c>
      <c r="D403" s="80" t="s">
        <v>93</v>
      </c>
      <c r="E403" s="73" t="s">
        <v>466</v>
      </c>
      <c r="F403" s="85">
        <f>F404</f>
        <v>14531.5</v>
      </c>
      <c r="G403" s="85">
        <f t="shared" si="187"/>
        <v>11167.6</v>
      </c>
      <c r="H403" s="85">
        <f t="shared" si="187"/>
        <v>11214.2</v>
      </c>
    </row>
    <row r="404" spans="1:8" ht="33">
      <c r="A404" s="80" t="s">
        <v>7</v>
      </c>
      <c r="B404" s="179" t="s">
        <v>141</v>
      </c>
      <c r="C404" s="80" t="s">
        <v>277</v>
      </c>
      <c r="D404" s="80" t="s">
        <v>93</v>
      </c>
      <c r="E404" s="73" t="s">
        <v>139</v>
      </c>
      <c r="F404" s="85">
        <f>F405+F414</f>
        <v>14531.5</v>
      </c>
      <c r="G404" s="85">
        <f aca="true" t="shared" si="188" ref="G404:H404">G405+G414</f>
        <v>11167.6</v>
      </c>
      <c r="H404" s="85">
        <f t="shared" si="188"/>
        <v>11214.2</v>
      </c>
    </row>
    <row r="405" spans="1:8" ht="66">
      <c r="A405" s="80" t="s">
        <v>7</v>
      </c>
      <c r="B405" s="179" t="s">
        <v>141</v>
      </c>
      <c r="C405" s="80" t="s">
        <v>483</v>
      </c>
      <c r="D405" s="84" t="s">
        <v>93</v>
      </c>
      <c r="E405" s="73" t="s">
        <v>484</v>
      </c>
      <c r="F405" s="85">
        <f>F406+F408+F412</f>
        <v>11121.4</v>
      </c>
      <c r="G405" s="85">
        <f aca="true" t="shared" si="189" ref="G405:H405">G406+G408+G412</f>
        <v>11167.6</v>
      </c>
      <c r="H405" s="85">
        <f t="shared" si="189"/>
        <v>11214.2</v>
      </c>
    </row>
    <row r="406" spans="1:8" ht="49.5">
      <c r="A406" s="6" t="s">
        <v>7</v>
      </c>
      <c r="B406" s="6" t="s">
        <v>141</v>
      </c>
      <c r="C406" s="6" t="s">
        <v>290</v>
      </c>
      <c r="D406" s="77"/>
      <c r="E406" s="5" t="s">
        <v>143</v>
      </c>
      <c r="F406" s="85">
        <f>F407</f>
        <v>9799.1</v>
      </c>
      <c r="G406" s="85">
        <f aca="true" t="shared" si="190" ref="G406:H406">G407</f>
        <v>9799.1</v>
      </c>
      <c r="H406" s="85">
        <f t="shared" si="190"/>
        <v>9799.1</v>
      </c>
    </row>
    <row r="407" spans="1:8" ht="33">
      <c r="A407" s="6" t="s">
        <v>7</v>
      </c>
      <c r="B407" s="6" t="s">
        <v>141</v>
      </c>
      <c r="C407" s="6" t="s">
        <v>290</v>
      </c>
      <c r="D407" s="77">
        <v>600</v>
      </c>
      <c r="E407" s="5" t="s">
        <v>117</v>
      </c>
      <c r="F407" s="85">
        <v>9799.1</v>
      </c>
      <c r="G407" s="85">
        <v>9799.1</v>
      </c>
      <c r="H407" s="85">
        <v>9799.1</v>
      </c>
    </row>
    <row r="408" spans="1:8" ht="33">
      <c r="A408" s="80" t="s">
        <v>7</v>
      </c>
      <c r="B408" s="179" t="s">
        <v>141</v>
      </c>
      <c r="C408" s="80" t="s">
        <v>289</v>
      </c>
      <c r="D408" s="80" t="s">
        <v>93</v>
      </c>
      <c r="E408" s="73" t="s">
        <v>142</v>
      </c>
      <c r="F408" s="85">
        <f>F409+F410+F411</f>
        <v>1070.4</v>
      </c>
      <c r="G408" s="85">
        <f aca="true" t="shared" si="191" ref="G408:H408">G409+G410+G411</f>
        <v>1116.6</v>
      </c>
      <c r="H408" s="85">
        <f t="shared" si="191"/>
        <v>1163.2</v>
      </c>
    </row>
    <row r="409" spans="1:8" ht="82.5">
      <c r="A409" s="80" t="s">
        <v>7</v>
      </c>
      <c r="B409" s="179" t="s">
        <v>141</v>
      </c>
      <c r="C409" s="80" t="s">
        <v>289</v>
      </c>
      <c r="D409" s="80" t="s">
        <v>95</v>
      </c>
      <c r="E409" s="73" t="s">
        <v>3</v>
      </c>
      <c r="F409" s="85">
        <v>544.5</v>
      </c>
      <c r="G409" s="85">
        <v>544.5</v>
      </c>
      <c r="H409" s="85">
        <v>562.1</v>
      </c>
    </row>
    <row r="410" spans="1:8" ht="33">
      <c r="A410" s="80" t="s">
        <v>7</v>
      </c>
      <c r="B410" s="179" t="s">
        <v>141</v>
      </c>
      <c r="C410" s="80" t="s">
        <v>289</v>
      </c>
      <c r="D410" s="80" t="s">
        <v>96</v>
      </c>
      <c r="E410" s="73" t="s">
        <v>344</v>
      </c>
      <c r="F410" s="85">
        <v>455.1</v>
      </c>
      <c r="G410" s="85">
        <v>501.3</v>
      </c>
      <c r="H410" s="85">
        <v>530.3</v>
      </c>
    </row>
    <row r="411" spans="1:8" ht="12.75">
      <c r="A411" s="80" t="s">
        <v>7</v>
      </c>
      <c r="B411" s="179" t="s">
        <v>141</v>
      </c>
      <c r="C411" s="80" t="s">
        <v>289</v>
      </c>
      <c r="D411" s="80" t="s">
        <v>97</v>
      </c>
      <c r="E411" s="73" t="s">
        <v>98</v>
      </c>
      <c r="F411" s="85">
        <v>70.8</v>
      </c>
      <c r="G411" s="85">
        <v>70.8</v>
      </c>
      <c r="H411" s="85">
        <v>70.8</v>
      </c>
    </row>
    <row r="412" spans="1:8" ht="66">
      <c r="A412" s="80" t="s">
        <v>7</v>
      </c>
      <c r="B412" s="179" t="s">
        <v>141</v>
      </c>
      <c r="C412" s="80" t="s">
        <v>291</v>
      </c>
      <c r="D412" s="80" t="s">
        <v>93</v>
      </c>
      <c r="E412" s="73" t="s">
        <v>144</v>
      </c>
      <c r="F412" s="85">
        <f>F413</f>
        <v>251.9</v>
      </c>
      <c r="G412" s="85">
        <f aca="true" t="shared" si="192" ref="G412:H412">G413</f>
        <v>251.9</v>
      </c>
      <c r="H412" s="85">
        <f t="shared" si="192"/>
        <v>251.9</v>
      </c>
    </row>
    <row r="413" spans="1:8" ht="33">
      <c r="A413" s="80" t="s">
        <v>7</v>
      </c>
      <c r="B413" s="179" t="s">
        <v>141</v>
      </c>
      <c r="C413" s="80" t="s">
        <v>291</v>
      </c>
      <c r="D413" s="80" t="s">
        <v>415</v>
      </c>
      <c r="E413" s="73" t="s">
        <v>416</v>
      </c>
      <c r="F413" s="85">
        <v>251.9</v>
      </c>
      <c r="G413" s="85">
        <v>251.9</v>
      </c>
      <c r="H413" s="85">
        <v>251.9</v>
      </c>
    </row>
    <row r="414" spans="1:8" ht="99">
      <c r="A414" s="80" t="s">
        <v>7</v>
      </c>
      <c r="B414" s="179" t="s">
        <v>141</v>
      </c>
      <c r="C414" s="80" t="s">
        <v>485</v>
      </c>
      <c r="D414" s="84" t="s">
        <v>93</v>
      </c>
      <c r="E414" s="73" t="s">
        <v>486</v>
      </c>
      <c r="F414" s="85">
        <f>F417+F419+F415</f>
        <v>3410.1</v>
      </c>
      <c r="G414" s="85">
        <f aca="true" t="shared" si="193" ref="G414:H414">G417+G419+G415</f>
        <v>0</v>
      </c>
      <c r="H414" s="85">
        <f t="shared" si="193"/>
        <v>0</v>
      </c>
    </row>
    <row r="415" spans="1:8" ht="82.5">
      <c r="A415" s="116" t="s">
        <v>7</v>
      </c>
      <c r="B415" s="179" t="s">
        <v>141</v>
      </c>
      <c r="C415" s="116" t="s">
        <v>822</v>
      </c>
      <c r="D415" s="116" t="s">
        <v>93</v>
      </c>
      <c r="E415" s="117" t="s">
        <v>823</v>
      </c>
      <c r="F415" s="85">
        <f>F416</f>
        <v>2467.2</v>
      </c>
      <c r="G415" s="85">
        <f aca="true" t="shared" si="194" ref="G415:H415">G416</f>
        <v>0</v>
      </c>
      <c r="H415" s="85">
        <f t="shared" si="194"/>
        <v>0</v>
      </c>
    </row>
    <row r="416" spans="1:8" ht="33">
      <c r="A416" s="116" t="s">
        <v>7</v>
      </c>
      <c r="B416" s="179" t="s">
        <v>141</v>
      </c>
      <c r="C416" s="116" t="s">
        <v>822</v>
      </c>
      <c r="D416" s="116" t="s">
        <v>96</v>
      </c>
      <c r="E416" s="117" t="s">
        <v>344</v>
      </c>
      <c r="F416" s="85">
        <v>2467.2</v>
      </c>
      <c r="G416" s="85">
        <v>0</v>
      </c>
      <c r="H416" s="85">
        <v>0</v>
      </c>
    </row>
    <row r="417" spans="1:8" ht="82.5">
      <c r="A417" s="80" t="s">
        <v>7</v>
      </c>
      <c r="B417" s="179" t="s">
        <v>141</v>
      </c>
      <c r="C417" s="80" t="s">
        <v>518</v>
      </c>
      <c r="D417" s="80" t="s">
        <v>93</v>
      </c>
      <c r="E417" s="73" t="s">
        <v>818</v>
      </c>
      <c r="F417" s="85">
        <f>F418</f>
        <v>782.9</v>
      </c>
      <c r="G417" s="85">
        <f aca="true" t="shared" si="195" ref="G417:H417">G418</f>
        <v>0</v>
      </c>
      <c r="H417" s="85">
        <f t="shared" si="195"/>
        <v>0</v>
      </c>
    </row>
    <row r="418" spans="1:8" ht="33">
      <c r="A418" s="80" t="s">
        <v>7</v>
      </c>
      <c r="B418" s="179" t="s">
        <v>141</v>
      </c>
      <c r="C418" s="80" t="s">
        <v>518</v>
      </c>
      <c r="D418" s="80" t="s">
        <v>96</v>
      </c>
      <c r="E418" s="73" t="s">
        <v>344</v>
      </c>
      <c r="F418" s="85">
        <f>506+276.9</f>
        <v>782.9</v>
      </c>
      <c r="G418" s="85">
        <v>0</v>
      </c>
      <c r="H418" s="85">
        <v>0</v>
      </c>
    </row>
    <row r="419" spans="1:8" ht="82.5">
      <c r="A419" s="80" t="s">
        <v>7</v>
      </c>
      <c r="B419" s="179" t="s">
        <v>141</v>
      </c>
      <c r="C419" s="80" t="s">
        <v>487</v>
      </c>
      <c r="D419" s="80" t="s">
        <v>93</v>
      </c>
      <c r="E419" s="73" t="s">
        <v>488</v>
      </c>
      <c r="F419" s="85">
        <f>F420</f>
        <v>160</v>
      </c>
      <c r="G419" s="85">
        <f aca="true" t="shared" si="196" ref="G419:H419">G420</f>
        <v>0</v>
      </c>
      <c r="H419" s="85">
        <f t="shared" si="196"/>
        <v>0</v>
      </c>
    </row>
    <row r="420" spans="1:8" ht="33">
      <c r="A420" s="80" t="s">
        <v>7</v>
      </c>
      <c r="B420" s="179" t="s">
        <v>141</v>
      </c>
      <c r="C420" s="80" t="s">
        <v>487</v>
      </c>
      <c r="D420" s="80" t="s">
        <v>415</v>
      </c>
      <c r="E420" s="73" t="s">
        <v>416</v>
      </c>
      <c r="F420" s="85">
        <v>160</v>
      </c>
      <c r="G420" s="85">
        <v>0</v>
      </c>
      <c r="H420" s="85">
        <v>0</v>
      </c>
    </row>
    <row r="421" spans="1:8" ht="33">
      <c r="A421" s="80" t="s">
        <v>7</v>
      </c>
      <c r="B421" s="179" t="s">
        <v>145</v>
      </c>
      <c r="C421" s="80" t="s">
        <v>93</v>
      </c>
      <c r="D421" s="80" t="s">
        <v>93</v>
      </c>
      <c r="E421" s="73" t="s">
        <v>0</v>
      </c>
      <c r="F421" s="85">
        <f>F422</f>
        <v>2289.5</v>
      </c>
      <c r="G421" s="85">
        <f aca="true" t="shared" si="197" ref="G421:H421">G422</f>
        <v>2289.5</v>
      </c>
      <c r="H421" s="85">
        <f t="shared" si="197"/>
        <v>2289.5</v>
      </c>
    </row>
    <row r="422" spans="1:8" ht="66">
      <c r="A422" s="80" t="s">
        <v>7</v>
      </c>
      <c r="B422" s="179" t="s">
        <v>145</v>
      </c>
      <c r="C422" s="80" t="s">
        <v>276</v>
      </c>
      <c r="D422" s="80" t="s">
        <v>93</v>
      </c>
      <c r="E422" s="73" t="s">
        <v>466</v>
      </c>
      <c r="F422" s="85">
        <f>F423</f>
        <v>2289.5</v>
      </c>
      <c r="G422" s="85">
        <f aca="true" t="shared" si="198" ref="G422:H424">G423</f>
        <v>2289.5</v>
      </c>
      <c r="H422" s="85">
        <f t="shared" si="198"/>
        <v>2289.5</v>
      </c>
    </row>
    <row r="423" spans="1:8" ht="12.75">
      <c r="A423" s="80" t="s">
        <v>7</v>
      </c>
      <c r="B423" s="179" t="s">
        <v>145</v>
      </c>
      <c r="C423" s="80" t="s">
        <v>292</v>
      </c>
      <c r="D423" s="80" t="s">
        <v>93</v>
      </c>
      <c r="E423" s="73" t="s">
        <v>2</v>
      </c>
      <c r="F423" s="85">
        <f>F424</f>
        <v>2289.5</v>
      </c>
      <c r="G423" s="85">
        <f t="shared" si="198"/>
        <v>2289.5</v>
      </c>
      <c r="H423" s="85">
        <f t="shared" si="198"/>
        <v>2289.5</v>
      </c>
    </row>
    <row r="424" spans="1:8" ht="24.6" customHeight="1">
      <c r="A424" s="80" t="s">
        <v>7</v>
      </c>
      <c r="B424" s="179" t="s">
        <v>145</v>
      </c>
      <c r="C424" s="80" t="s">
        <v>489</v>
      </c>
      <c r="D424" s="84" t="s">
        <v>93</v>
      </c>
      <c r="E424" s="73" t="s">
        <v>430</v>
      </c>
      <c r="F424" s="85">
        <f>F425</f>
        <v>2289.5</v>
      </c>
      <c r="G424" s="85">
        <f t="shared" si="198"/>
        <v>2289.5</v>
      </c>
      <c r="H424" s="85">
        <f t="shared" si="198"/>
        <v>2289.5</v>
      </c>
    </row>
    <row r="425" spans="1:8" ht="82.5">
      <c r="A425" s="80" t="s">
        <v>7</v>
      </c>
      <c r="B425" s="179" t="s">
        <v>145</v>
      </c>
      <c r="C425" s="80" t="s">
        <v>293</v>
      </c>
      <c r="D425" s="80" t="s">
        <v>93</v>
      </c>
      <c r="E425" s="73" t="s">
        <v>345</v>
      </c>
      <c r="F425" s="85">
        <f>F426+F427+F428</f>
        <v>2289.5</v>
      </c>
      <c r="G425" s="85">
        <f aca="true" t="shared" si="199" ref="G425:H425">G426+G427+G428</f>
        <v>2289.5</v>
      </c>
      <c r="H425" s="85">
        <f t="shared" si="199"/>
        <v>2289.5</v>
      </c>
    </row>
    <row r="426" spans="1:8" ht="82.5">
      <c r="A426" s="80" t="s">
        <v>7</v>
      </c>
      <c r="B426" s="179" t="s">
        <v>145</v>
      </c>
      <c r="C426" s="80" t="s">
        <v>293</v>
      </c>
      <c r="D426" s="80" t="s">
        <v>95</v>
      </c>
      <c r="E426" s="73" t="s">
        <v>3</v>
      </c>
      <c r="F426" s="85">
        <v>2035.7</v>
      </c>
      <c r="G426" s="85">
        <v>2035.7</v>
      </c>
      <c r="H426" s="85">
        <v>2035.7</v>
      </c>
    </row>
    <row r="427" spans="1:8" ht="33">
      <c r="A427" s="80" t="s">
        <v>7</v>
      </c>
      <c r="B427" s="179" t="s">
        <v>145</v>
      </c>
      <c r="C427" s="80" t="s">
        <v>293</v>
      </c>
      <c r="D427" s="80" t="s">
        <v>96</v>
      </c>
      <c r="E427" s="73" t="s">
        <v>344</v>
      </c>
      <c r="F427" s="85">
        <v>253.2</v>
      </c>
      <c r="G427" s="85">
        <v>253.2</v>
      </c>
      <c r="H427" s="85">
        <v>253.2</v>
      </c>
    </row>
    <row r="428" spans="1:8" ht="12.75">
      <c r="A428" s="80" t="s">
        <v>7</v>
      </c>
      <c r="B428" s="179" t="s">
        <v>145</v>
      </c>
      <c r="C428" s="80" t="s">
        <v>293</v>
      </c>
      <c r="D428" s="80" t="s">
        <v>97</v>
      </c>
      <c r="E428" s="73" t="s">
        <v>98</v>
      </c>
      <c r="F428" s="85">
        <v>0.6</v>
      </c>
      <c r="G428" s="85">
        <v>0.6</v>
      </c>
      <c r="H428" s="85">
        <v>0.6</v>
      </c>
    </row>
    <row r="429" spans="1:8" ht="33">
      <c r="A429" s="81" t="s">
        <v>14</v>
      </c>
      <c r="B429" s="179" t="s">
        <v>93</v>
      </c>
      <c r="C429" s="84" t="s">
        <v>93</v>
      </c>
      <c r="D429" s="84" t="s">
        <v>93</v>
      </c>
      <c r="E429" s="82" t="s">
        <v>528</v>
      </c>
      <c r="F429" s="83">
        <f>F430+F509</f>
        <v>433113.4</v>
      </c>
      <c r="G429" s="83">
        <f>G430+G509</f>
        <v>414835.1000000001</v>
      </c>
      <c r="H429" s="83">
        <f>H430+H509</f>
        <v>409963.80000000005</v>
      </c>
    </row>
    <row r="430" spans="1:8" ht="12.75">
      <c r="A430" s="80" t="s">
        <v>14</v>
      </c>
      <c r="B430" s="179" t="s">
        <v>62</v>
      </c>
      <c r="C430" s="80" t="s">
        <v>93</v>
      </c>
      <c r="D430" s="80" t="s">
        <v>93</v>
      </c>
      <c r="E430" s="73" t="s">
        <v>53</v>
      </c>
      <c r="F430" s="85">
        <f>F431+F447+F478+F486+F496</f>
        <v>424044.10000000003</v>
      </c>
      <c r="G430" s="85">
        <f>G431+G447+G478+G486+G496</f>
        <v>405765.8000000001</v>
      </c>
      <c r="H430" s="85">
        <f>H431+H447+H478+H486+H496</f>
        <v>400894.50000000006</v>
      </c>
    </row>
    <row r="431" spans="1:8" ht="12.75">
      <c r="A431" s="80" t="s">
        <v>14</v>
      </c>
      <c r="B431" s="179" t="s">
        <v>77</v>
      </c>
      <c r="C431" s="80" t="s">
        <v>93</v>
      </c>
      <c r="D431" s="80" t="s">
        <v>93</v>
      </c>
      <c r="E431" s="73" t="s">
        <v>15</v>
      </c>
      <c r="F431" s="85">
        <f>F432</f>
        <v>161766.7</v>
      </c>
      <c r="G431" s="85">
        <f aca="true" t="shared" si="200" ref="G431:H432">G432</f>
        <v>158555.50000000003</v>
      </c>
      <c r="H431" s="85">
        <f t="shared" si="200"/>
        <v>154510.1</v>
      </c>
    </row>
    <row r="432" spans="1:8" ht="49.5">
      <c r="A432" s="80" t="s">
        <v>14</v>
      </c>
      <c r="B432" s="179" t="s">
        <v>77</v>
      </c>
      <c r="C432" s="80" t="s">
        <v>280</v>
      </c>
      <c r="D432" s="80" t="s">
        <v>93</v>
      </c>
      <c r="E432" s="73" t="s">
        <v>401</v>
      </c>
      <c r="F432" s="85">
        <f>F433</f>
        <v>161766.7</v>
      </c>
      <c r="G432" s="85">
        <f t="shared" si="200"/>
        <v>158555.50000000003</v>
      </c>
      <c r="H432" s="85">
        <f t="shared" si="200"/>
        <v>154510.1</v>
      </c>
    </row>
    <row r="433" spans="1:8" ht="49.5">
      <c r="A433" s="80" t="s">
        <v>14</v>
      </c>
      <c r="B433" s="179" t="s">
        <v>77</v>
      </c>
      <c r="C433" s="80" t="s">
        <v>281</v>
      </c>
      <c r="D433" s="80" t="s">
        <v>93</v>
      </c>
      <c r="E433" s="73" t="s">
        <v>114</v>
      </c>
      <c r="F433" s="85">
        <f>F434</f>
        <v>161766.7</v>
      </c>
      <c r="G433" s="85">
        <f aca="true" t="shared" si="201" ref="G433:H433">G434</f>
        <v>158555.50000000003</v>
      </c>
      <c r="H433" s="85">
        <f t="shared" si="201"/>
        <v>154510.1</v>
      </c>
    </row>
    <row r="434" spans="1:8" ht="33">
      <c r="A434" s="80" t="s">
        <v>14</v>
      </c>
      <c r="B434" s="179" t="s">
        <v>77</v>
      </c>
      <c r="C434" s="80" t="s">
        <v>490</v>
      </c>
      <c r="D434" s="84" t="s">
        <v>93</v>
      </c>
      <c r="E434" s="73" t="s">
        <v>491</v>
      </c>
      <c r="F434" s="85">
        <f>F435+F437+F439+F441+F443+F445</f>
        <v>161766.7</v>
      </c>
      <c r="G434" s="85">
        <f aca="true" t="shared" si="202" ref="G434:H434">G435+G437+G439+G441+G443+G445</f>
        <v>158555.50000000003</v>
      </c>
      <c r="H434" s="85">
        <f t="shared" si="202"/>
        <v>154510.1</v>
      </c>
    </row>
    <row r="435" spans="1:8" ht="75.6" customHeight="1">
      <c r="A435" s="6" t="s">
        <v>14</v>
      </c>
      <c r="B435" s="6" t="s">
        <v>77</v>
      </c>
      <c r="C435" s="4" t="s">
        <v>297</v>
      </c>
      <c r="D435" s="4"/>
      <c r="E435" s="5" t="s">
        <v>116</v>
      </c>
      <c r="F435" s="85">
        <f>F436</f>
        <v>86119</v>
      </c>
      <c r="G435" s="85">
        <f aca="true" t="shared" si="203" ref="G435:H435">G436</f>
        <v>86119</v>
      </c>
      <c r="H435" s="85">
        <f t="shared" si="203"/>
        <v>86119</v>
      </c>
    </row>
    <row r="436" spans="1:8" ht="33">
      <c r="A436" s="6" t="s">
        <v>14</v>
      </c>
      <c r="B436" s="6" t="s">
        <v>77</v>
      </c>
      <c r="C436" s="4" t="s">
        <v>297</v>
      </c>
      <c r="D436" s="77">
        <v>600</v>
      </c>
      <c r="E436" s="5" t="s">
        <v>117</v>
      </c>
      <c r="F436" s="85">
        <v>86119</v>
      </c>
      <c r="G436" s="85">
        <v>86119</v>
      </c>
      <c r="H436" s="85">
        <v>86119</v>
      </c>
    </row>
    <row r="437" spans="1:8" ht="66">
      <c r="A437" s="6" t="s">
        <v>14</v>
      </c>
      <c r="B437" s="6" t="s">
        <v>77</v>
      </c>
      <c r="C437" s="4" t="s">
        <v>294</v>
      </c>
      <c r="D437" s="4"/>
      <c r="E437" s="21" t="s">
        <v>115</v>
      </c>
      <c r="F437" s="85">
        <f>F438</f>
        <v>68391.1</v>
      </c>
      <c r="G437" s="85">
        <f aca="true" t="shared" si="204" ref="G437:H437">G438</f>
        <v>68391.1</v>
      </c>
      <c r="H437" s="85">
        <f t="shared" si="204"/>
        <v>68391.1</v>
      </c>
    </row>
    <row r="438" spans="1:8" ht="33">
      <c r="A438" s="6" t="s">
        <v>14</v>
      </c>
      <c r="B438" s="6" t="s">
        <v>77</v>
      </c>
      <c r="C438" s="4" t="s">
        <v>294</v>
      </c>
      <c r="D438" s="77">
        <v>600</v>
      </c>
      <c r="E438" s="5" t="s">
        <v>117</v>
      </c>
      <c r="F438" s="85">
        <v>68391.1</v>
      </c>
      <c r="G438" s="85">
        <v>68391.1</v>
      </c>
      <c r="H438" s="85">
        <v>68391.1</v>
      </c>
    </row>
    <row r="439" spans="1:8" ht="49.5">
      <c r="A439" s="80" t="s">
        <v>14</v>
      </c>
      <c r="B439" s="179" t="s">
        <v>77</v>
      </c>
      <c r="C439" s="80" t="s">
        <v>295</v>
      </c>
      <c r="D439" s="80" t="s">
        <v>93</v>
      </c>
      <c r="E439" s="120" t="s">
        <v>492</v>
      </c>
      <c r="F439" s="85">
        <f>F440</f>
        <v>2625.1</v>
      </c>
      <c r="G439" s="85">
        <f aca="true" t="shared" si="205" ref="G439:H439">G440</f>
        <v>556.7</v>
      </c>
      <c r="H439" s="85">
        <f t="shared" si="205"/>
        <v>0</v>
      </c>
    </row>
    <row r="440" spans="1:8" ht="33">
      <c r="A440" s="80" t="s">
        <v>14</v>
      </c>
      <c r="B440" s="179" t="s">
        <v>77</v>
      </c>
      <c r="C440" s="80" t="s">
        <v>295</v>
      </c>
      <c r="D440" s="80" t="s">
        <v>415</v>
      </c>
      <c r="E440" s="73" t="s">
        <v>416</v>
      </c>
      <c r="F440" s="85">
        <v>2625.1</v>
      </c>
      <c r="G440" s="85">
        <v>556.7</v>
      </c>
      <c r="H440" s="85">
        <v>0</v>
      </c>
    </row>
    <row r="441" spans="1:8" ht="49.5">
      <c r="A441" s="80" t="s">
        <v>14</v>
      </c>
      <c r="B441" s="179" t="s">
        <v>77</v>
      </c>
      <c r="C441" s="80" t="s">
        <v>296</v>
      </c>
      <c r="D441" s="80" t="s">
        <v>93</v>
      </c>
      <c r="E441" s="73" t="s">
        <v>121</v>
      </c>
      <c r="F441" s="85">
        <f>F442</f>
        <v>1685.5</v>
      </c>
      <c r="G441" s="85">
        <f aca="true" t="shared" si="206" ref="G441:H441">G442</f>
        <v>3488.7</v>
      </c>
      <c r="H441" s="85">
        <f t="shared" si="206"/>
        <v>0</v>
      </c>
    </row>
    <row r="442" spans="1:8" ht="33">
      <c r="A442" s="80" t="s">
        <v>14</v>
      </c>
      <c r="B442" s="179" t="s">
        <v>77</v>
      </c>
      <c r="C442" s="80" t="s">
        <v>296</v>
      </c>
      <c r="D442" s="80" t="s">
        <v>415</v>
      </c>
      <c r="E442" s="73" t="s">
        <v>416</v>
      </c>
      <c r="F442" s="85">
        <f>1377.1+308.4</f>
        <v>1685.5</v>
      </c>
      <c r="G442" s="85">
        <v>3488.7</v>
      </c>
      <c r="H442" s="85">
        <v>0</v>
      </c>
    </row>
    <row r="443" spans="1:8" ht="82.5">
      <c r="A443" s="80" t="s">
        <v>14</v>
      </c>
      <c r="B443" s="179" t="s">
        <v>77</v>
      </c>
      <c r="C443" s="80" t="s">
        <v>762</v>
      </c>
      <c r="D443" s="80" t="s">
        <v>93</v>
      </c>
      <c r="E443" s="120" t="s">
        <v>763</v>
      </c>
      <c r="F443" s="85">
        <f>F444</f>
        <v>90.3</v>
      </c>
      <c r="G443" s="85">
        <f aca="true" t="shared" si="207" ref="G443:H443">G444</f>
        <v>0</v>
      </c>
      <c r="H443" s="85">
        <f t="shared" si="207"/>
        <v>0</v>
      </c>
    </row>
    <row r="444" spans="1:8" ht="33">
      <c r="A444" s="80" t="s">
        <v>14</v>
      </c>
      <c r="B444" s="179" t="s">
        <v>77</v>
      </c>
      <c r="C444" s="119" t="s">
        <v>762</v>
      </c>
      <c r="D444" s="80" t="s">
        <v>415</v>
      </c>
      <c r="E444" s="73" t="s">
        <v>416</v>
      </c>
      <c r="F444" s="85">
        <v>90.3</v>
      </c>
      <c r="G444" s="85">
        <v>0</v>
      </c>
      <c r="H444" s="85">
        <v>0</v>
      </c>
    </row>
    <row r="445" spans="1:8" ht="99">
      <c r="A445" s="121" t="s">
        <v>14</v>
      </c>
      <c r="B445" s="179" t="s">
        <v>77</v>
      </c>
      <c r="C445" s="121" t="s">
        <v>826</v>
      </c>
      <c r="D445" s="121" t="s">
        <v>93</v>
      </c>
      <c r="E445" s="122" t="s">
        <v>829</v>
      </c>
      <c r="F445" s="85">
        <f>F446</f>
        <v>2855.7</v>
      </c>
      <c r="G445" s="85">
        <f aca="true" t="shared" si="208" ref="G445:H445">G446</f>
        <v>0</v>
      </c>
      <c r="H445" s="85">
        <f t="shared" si="208"/>
        <v>0</v>
      </c>
    </row>
    <row r="446" spans="1:8" ht="33">
      <c r="A446" s="121" t="s">
        <v>14</v>
      </c>
      <c r="B446" s="179" t="s">
        <v>77</v>
      </c>
      <c r="C446" s="121" t="s">
        <v>826</v>
      </c>
      <c r="D446" s="121" t="s">
        <v>415</v>
      </c>
      <c r="E446" s="122" t="s">
        <v>416</v>
      </c>
      <c r="F446" s="85">
        <v>2855.7</v>
      </c>
      <c r="G446" s="85">
        <v>0</v>
      </c>
      <c r="H446" s="85">
        <v>0</v>
      </c>
    </row>
    <row r="447" spans="1:8" ht="12.75">
      <c r="A447" s="80" t="s">
        <v>14</v>
      </c>
      <c r="B447" s="179" t="s">
        <v>78</v>
      </c>
      <c r="C447" s="80" t="s">
        <v>93</v>
      </c>
      <c r="D447" s="80" t="s">
        <v>93</v>
      </c>
      <c r="E447" s="73" t="s">
        <v>16</v>
      </c>
      <c r="F447" s="85">
        <f>F448</f>
        <v>237042.69999999998</v>
      </c>
      <c r="G447" s="85">
        <f aca="true" t="shared" si="209" ref="G447:H447">G448</f>
        <v>224831.00000000003</v>
      </c>
      <c r="H447" s="85">
        <f t="shared" si="209"/>
        <v>224173.80000000002</v>
      </c>
    </row>
    <row r="448" spans="1:8" ht="49.5">
      <c r="A448" s="80" t="s">
        <v>14</v>
      </c>
      <c r="B448" s="179" t="s">
        <v>78</v>
      </c>
      <c r="C448" s="80" t="s">
        <v>280</v>
      </c>
      <c r="D448" s="80" t="s">
        <v>93</v>
      </c>
      <c r="E448" s="73" t="s">
        <v>401</v>
      </c>
      <c r="F448" s="85">
        <f>F449</f>
        <v>237042.69999999998</v>
      </c>
      <c r="G448" s="85">
        <f aca="true" t="shared" si="210" ref="G448:H448">G449</f>
        <v>224831.00000000003</v>
      </c>
      <c r="H448" s="85">
        <f t="shared" si="210"/>
        <v>224173.80000000002</v>
      </c>
    </row>
    <row r="449" spans="1:8" ht="49.5">
      <c r="A449" s="80" t="s">
        <v>14</v>
      </c>
      <c r="B449" s="179" t="s">
        <v>78</v>
      </c>
      <c r="C449" s="80" t="s">
        <v>281</v>
      </c>
      <c r="D449" s="80" t="s">
        <v>93</v>
      </c>
      <c r="E449" s="73" t="s">
        <v>114</v>
      </c>
      <c r="F449" s="85">
        <f>F450+F475</f>
        <v>237042.69999999998</v>
      </c>
      <c r="G449" s="85">
        <f aca="true" t="shared" si="211" ref="G449:H449">G450+G475</f>
        <v>224831.00000000003</v>
      </c>
      <c r="H449" s="85">
        <f t="shared" si="211"/>
        <v>224173.80000000002</v>
      </c>
    </row>
    <row r="450" spans="1:8" ht="49.5">
      <c r="A450" s="80" t="s">
        <v>14</v>
      </c>
      <c r="B450" s="179" t="s">
        <v>78</v>
      </c>
      <c r="C450" s="80" t="s">
        <v>493</v>
      </c>
      <c r="D450" s="84" t="s">
        <v>93</v>
      </c>
      <c r="E450" s="73" t="s">
        <v>494</v>
      </c>
      <c r="F450" s="85">
        <f>F457+F459+F461+F467+F469+F471+F465+F473+F463+F451+F453+F455</f>
        <v>233337.59999999998</v>
      </c>
      <c r="G450" s="85">
        <f aca="true" t="shared" si="212" ref="G450:H450">G457+G459+G461+G467+G469+G471+G465+G473+G463+G451+G453+G455</f>
        <v>221125.90000000002</v>
      </c>
      <c r="H450" s="85">
        <f t="shared" si="212"/>
        <v>220468.7</v>
      </c>
    </row>
    <row r="451" spans="1:8" ht="66">
      <c r="A451" s="6" t="s">
        <v>14</v>
      </c>
      <c r="B451" s="6" t="s">
        <v>78</v>
      </c>
      <c r="C451" s="4" t="s">
        <v>793</v>
      </c>
      <c r="D451" s="4"/>
      <c r="E451" s="14" t="s">
        <v>794</v>
      </c>
      <c r="F451" s="85">
        <f>F452</f>
        <v>4212.5</v>
      </c>
      <c r="G451" s="85">
        <f aca="true" t="shared" si="213" ref="G451:H451">G452</f>
        <v>0</v>
      </c>
      <c r="H451" s="85">
        <f t="shared" si="213"/>
        <v>0</v>
      </c>
    </row>
    <row r="452" spans="1:8" ht="33">
      <c r="A452" s="6" t="s">
        <v>14</v>
      </c>
      <c r="B452" s="6" t="s">
        <v>78</v>
      </c>
      <c r="C452" s="4" t="s">
        <v>793</v>
      </c>
      <c r="D452" s="77">
        <v>600</v>
      </c>
      <c r="E452" s="21" t="s">
        <v>117</v>
      </c>
      <c r="F452" s="85">
        <v>4212.5</v>
      </c>
      <c r="G452" s="85">
        <v>0</v>
      </c>
      <c r="H452" s="85">
        <v>0</v>
      </c>
    </row>
    <row r="453" spans="1:8" ht="82.5">
      <c r="A453" s="6" t="s">
        <v>14</v>
      </c>
      <c r="B453" s="6" t="s">
        <v>78</v>
      </c>
      <c r="C453" s="4" t="s">
        <v>798</v>
      </c>
      <c r="D453" s="4"/>
      <c r="E453" s="122" t="s">
        <v>800</v>
      </c>
      <c r="F453" s="85">
        <f>F454</f>
        <v>5153.9</v>
      </c>
      <c r="G453" s="85">
        <f aca="true" t="shared" si="214" ref="G453:H453">G454</f>
        <v>0</v>
      </c>
      <c r="H453" s="85">
        <f t="shared" si="214"/>
        <v>0</v>
      </c>
    </row>
    <row r="454" spans="1:8" ht="33">
      <c r="A454" s="6" t="s">
        <v>14</v>
      </c>
      <c r="B454" s="6" t="s">
        <v>78</v>
      </c>
      <c r="C454" s="4" t="s">
        <v>798</v>
      </c>
      <c r="D454" s="77">
        <v>600</v>
      </c>
      <c r="E454" s="21" t="s">
        <v>117</v>
      </c>
      <c r="F454" s="85">
        <f>2980.9+2173</f>
        <v>5153.9</v>
      </c>
      <c r="G454" s="85">
        <v>0</v>
      </c>
      <c r="H454" s="85">
        <v>0</v>
      </c>
    </row>
    <row r="455" spans="1:8" ht="82.5">
      <c r="A455" s="121" t="s">
        <v>14</v>
      </c>
      <c r="B455" s="179" t="s">
        <v>78</v>
      </c>
      <c r="C455" s="121" t="s">
        <v>825</v>
      </c>
      <c r="D455" s="121" t="s">
        <v>93</v>
      </c>
      <c r="E455" s="122" t="s">
        <v>828</v>
      </c>
      <c r="F455" s="85">
        <f>F456</f>
        <v>205.9</v>
      </c>
      <c r="G455" s="85">
        <f aca="true" t="shared" si="215" ref="G455:H455">G456</f>
        <v>0</v>
      </c>
      <c r="H455" s="85">
        <f t="shared" si="215"/>
        <v>0</v>
      </c>
    </row>
    <row r="456" spans="1:8" ht="33">
      <c r="A456" s="121" t="s">
        <v>14</v>
      </c>
      <c r="B456" s="179" t="s">
        <v>78</v>
      </c>
      <c r="C456" s="121" t="s">
        <v>825</v>
      </c>
      <c r="D456" s="121" t="s">
        <v>415</v>
      </c>
      <c r="E456" s="122" t="s">
        <v>416</v>
      </c>
      <c r="F456" s="85">
        <v>205.9</v>
      </c>
      <c r="G456" s="85">
        <v>0</v>
      </c>
      <c r="H456" s="85">
        <v>0</v>
      </c>
    </row>
    <row r="457" spans="1:8" ht="124.9" customHeight="1">
      <c r="A457" s="6" t="s">
        <v>14</v>
      </c>
      <c r="B457" s="6" t="s">
        <v>78</v>
      </c>
      <c r="C457" s="4" t="s">
        <v>303</v>
      </c>
      <c r="D457" s="4"/>
      <c r="E457" s="21" t="s">
        <v>129</v>
      </c>
      <c r="F457" s="85">
        <f>F458</f>
        <v>176653</v>
      </c>
      <c r="G457" s="85">
        <f aca="true" t="shared" si="216" ref="G457:H457">G458</f>
        <v>176653</v>
      </c>
      <c r="H457" s="85">
        <f t="shared" si="216"/>
        <v>176653</v>
      </c>
    </row>
    <row r="458" spans="1:8" ht="33">
      <c r="A458" s="6" t="s">
        <v>14</v>
      </c>
      <c r="B458" s="6" t="s">
        <v>78</v>
      </c>
      <c r="C458" s="4" t="s">
        <v>303</v>
      </c>
      <c r="D458" s="77">
        <v>600</v>
      </c>
      <c r="E458" s="21" t="s">
        <v>117</v>
      </c>
      <c r="F458" s="85">
        <v>176653</v>
      </c>
      <c r="G458" s="85">
        <v>176653</v>
      </c>
      <c r="H458" s="85">
        <v>176653</v>
      </c>
    </row>
    <row r="459" spans="1:8" ht="66">
      <c r="A459" s="6" t="s">
        <v>14</v>
      </c>
      <c r="B459" s="6" t="s">
        <v>78</v>
      </c>
      <c r="C459" s="4" t="s">
        <v>298</v>
      </c>
      <c r="D459" s="4"/>
      <c r="E459" s="21" t="s">
        <v>118</v>
      </c>
      <c r="F459" s="85">
        <f>F460</f>
        <v>38502.6</v>
      </c>
      <c r="G459" s="85">
        <f aca="true" t="shared" si="217" ref="G459:H459">G460</f>
        <v>38502.6</v>
      </c>
      <c r="H459" s="85">
        <f t="shared" si="217"/>
        <v>38502.6</v>
      </c>
    </row>
    <row r="460" spans="1:8" ht="33">
      <c r="A460" s="6" t="s">
        <v>14</v>
      </c>
      <c r="B460" s="6" t="s">
        <v>78</v>
      </c>
      <c r="C460" s="4" t="s">
        <v>298</v>
      </c>
      <c r="D460" s="77">
        <v>600</v>
      </c>
      <c r="E460" s="5" t="s">
        <v>117</v>
      </c>
      <c r="F460" s="85">
        <v>38502.6</v>
      </c>
      <c r="G460" s="85">
        <v>38502.6</v>
      </c>
      <c r="H460" s="85">
        <v>38502.6</v>
      </c>
    </row>
    <row r="461" spans="1:8" ht="49.5">
      <c r="A461" s="80" t="s">
        <v>14</v>
      </c>
      <c r="B461" s="179" t="s">
        <v>78</v>
      </c>
      <c r="C461" s="80" t="s">
        <v>301</v>
      </c>
      <c r="D461" s="80" t="s">
        <v>93</v>
      </c>
      <c r="E461" s="73" t="s">
        <v>495</v>
      </c>
      <c r="F461" s="85">
        <f aca="true" t="shared" si="218" ref="F461:H461">F462</f>
        <v>0</v>
      </c>
      <c r="G461" s="85">
        <f t="shared" si="218"/>
        <v>657.2</v>
      </c>
      <c r="H461" s="85">
        <f t="shared" si="218"/>
        <v>0</v>
      </c>
    </row>
    <row r="462" spans="1:8" ht="33">
      <c r="A462" s="80" t="s">
        <v>14</v>
      </c>
      <c r="B462" s="179" t="s">
        <v>78</v>
      </c>
      <c r="C462" s="80" t="s">
        <v>301</v>
      </c>
      <c r="D462" s="80" t="s">
        <v>415</v>
      </c>
      <c r="E462" s="73" t="s">
        <v>416</v>
      </c>
      <c r="F462" s="85">
        <v>0</v>
      </c>
      <c r="G462" s="85">
        <v>657.2</v>
      </c>
      <c r="H462" s="85">
        <v>0</v>
      </c>
    </row>
    <row r="463" spans="1:8" ht="49.5">
      <c r="A463" s="80" t="s">
        <v>14</v>
      </c>
      <c r="B463" s="179" t="s">
        <v>78</v>
      </c>
      <c r="C463" s="80" t="s">
        <v>783</v>
      </c>
      <c r="D463" s="80" t="s">
        <v>93</v>
      </c>
      <c r="E463" s="73" t="s">
        <v>792</v>
      </c>
      <c r="F463" s="85">
        <f>F464</f>
        <v>173.2</v>
      </c>
      <c r="G463" s="85">
        <f aca="true" t="shared" si="219" ref="G463:H463">G464</f>
        <v>0</v>
      </c>
      <c r="H463" s="85">
        <f t="shared" si="219"/>
        <v>0</v>
      </c>
    </row>
    <row r="464" spans="1:8" ht="33">
      <c r="A464" s="80" t="s">
        <v>14</v>
      </c>
      <c r="B464" s="179" t="s">
        <v>78</v>
      </c>
      <c r="C464" s="80" t="s">
        <v>783</v>
      </c>
      <c r="D464" s="80" t="s">
        <v>415</v>
      </c>
      <c r="E464" s="73" t="s">
        <v>416</v>
      </c>
      <c r="F464" s="85">
        <v>173.2</v>
      </c>
      <c r="G464" s="85">
        <v>0</v>
      </c>
      <c r="H464" s="85">
        <v>0</v>
      </c>
    </row>
    <row r="465" spans="1:8" ht="33">
      <c r="A465" s="80" t="s">
        <v>14</v>
      </c>
      <c r="B465" s="179" t="s">
        <v>78</v>
      </c>
      <c r="C465" s="80" t="s">
        <v>764</v>
      </c>
      <c r="D465" s="80" t="s">
        <v>93</v>
      </c>
      <c r="E465" s="120" t="s">
        <v>765</v>
      </c>
      <c r="F465" s="85">
        <f>F466</f>
        <v>735.3</v>
      </c>
      <c r="G465" s="85">
        <f aca="true" t="shared" si="220" ref="G465:H465">G466</f>
        <v>0</v>
      </c>
      <c r="H465" s="85">
        <f t="shared" si="220"/>
        <v>0</v>
      </c>
    </row>
    <row r="466" spans="1:8" ht="33">
      <c r="A466" s="80" t="s">
        <v>14</v>
      </c>
      <c r="B466" s="179" t="s">
        <v>78</v>
      </c>
      <c r="C466" s="80" t="s">
        <v>764</v>
      </c>
      <c r="D466" s="80" t="s">
        <v>415</v>
      </c>
      <c r="E466" s="73" t="s">
        <v>416</v>
      </c>
      <c r="F466" s="85">
        <f>186.9+548.4</f>
        <v>735.3</v>
      </c>
      <c r="G466" s="85">
        <v>0</v>
      </c>
      <c r="H466" s="85">
        <v>0</v>
      </c>
    </row>
    <row r="467" spans="1:8" ht="49.5">
      <c r="A467" s="80" t="s">
        <v>14</v>
      </c>
      <c r="B467" s="179" t="s">
        <v>78</v>
      </c>
      <c r="C467" s="80" t="s">
        <v>302</v>
      </c>
      <c r="D467" s="80" t="s">
        <v>93</v>
      </c>
      <c r="E467" s="73" t="s">
        <v>123</v>
      </c>
      <c r="F467" s="85">
        <f>F468</f>
        <v>4414</v>
      </c>
      <c r="G467" s="85">
        <f aca="true" t="shared" si="221" ref="G467:H467">G468</f>
        <v>5313.1</v>
      </c>
      <c r="H467" s="85">
        <f t="shared" si="221"/>
        <v>5313.1</v>
      </c>
    </row>
    <row r="468" spans="1:8" ht="33">
      <c r="A468" s="80" t="s">
        <v>14</v>
      </c>
      <c r="B468" s="179" t="s">
        <v>78</v>
      </c>
      <c r="C468" s="80" t="s">
        <v>302</v>
      </c>
      <c r="D468" s="80" t="s">
        <v>415</v>
      </c>
      <c r="E468" s="73" t="s">
        <v>416</v>
      </c>
      <c r="F468" s="85">
        <f>5298.9-884.9</f>
        <v>4414</v>
      </c>
      <c r="G468" s="85">
        <v>5313.1</v>
      </c>
      <c r="H468" s="85">
        <v>5313.1</v>
      </c>
    </row>
    <row r="469" spans="1:8" ht="49.5">
      <c r="A469" s="80" t="s">
        <v>14</v>
      </c>
      <c r="B469" s="179" t="s">
        <v>78</v>
      </c>
      <c r="C469" s="119" t="s">
        <v>313</v>
      </c>
      <c r="D469" s="80" t="s">
        <v>93</v>
      </c>
      <c r="E469" s="73" t="s">
        <v>122</v>
      </c>
      <c r="F469" s="85">
        <f>F470</f>
        <v>1317.8</v>
      </c>
      <c r="G469" s="85">
        <f aca="true" t="shared" si="222" ref="G469:H469">G470</f>
        <v>0</v>
      </c>
      <c r="H469" s="85">
        <f t="shared" si="222"/>
        <v>0</v>
      </c>
    </row>
    <row r="470" spans="1:8" ht="33">
      <c r="A470" s="80" t="s">
        <v>14</v>
      </c>
      <c r="B470" s="179" t="s">
        <v>78</v>
      </c>
      <c r="C470" s="80" t="s">
        <v>313</v>
      </c>
      <c r="D470" s="80" t="s">
        <v>415</v>
      </c>
      <c r="E470" s="73" t="s">
        <v>416</v>
      </c>
      <c r="F470" s="85">
        <v>1317.8</v>
      </c>
      <c r="G470" s="85">
        <v>0</v>
      </c>
      <c r="H470" s="85">
        <v>0</v>
      </c>
    </row>
    <row r="471" spans="1:8" ht="66">
      <c r="A471" s="80" t="s">
        <v>14</v>
      </c>
      <c r="B471" s="179" t="s">
        <v>78</v>
      </c>
      <c r="C471" s="80" t="s">
        <v>517</v>
      </c>
      <c r="D471" s="80" t="s">
        <v>93</v>
      </c>
      <c r="E471" s="73" t="s">
        <v>516</v>
      </c>
      <c r="F471" s="85">
        <f>F472</f>
        <v>1967.3</v>
      </c>
      <c r="G471" s="85">
        <f aca="true" t="shared" si="223" ref="G471:H471">G472</f>
        <v>0</v>
      </c>
      <c r="H471" s="85">
        <f t="shared" si="223"/>
        <v>0</v>
      </c>
    </row>
    <row r="472" spans="1:8" ht="33">
      <c r="A472" s="80" t="s">
        <v>14</v>
      </c>
      <c r="B472" s="179" t="s">
        <v>78</v>
      </c>
      <c r="C472" s="80" t="s">
        <v>517</v>
      </c>
      <c r="D472" s="80" t="s">
        <v>415</v>
      </c>
      <c r="E472" s="73" t="s">
        <v>416</v>
      </c>
      <c r="F472" s="85">
        <f>1393+574.3</f>
        <v>1967.3</v>
      </c>
      <c r="G472" s="85">
        <v>0</v>
      </c>
      <c r="H472" s="85">
        <v>0</v>
      </c>
    </row>
    <row r="473" spans="1:8" ht="49.5">
      <c r="A473" s="80" t="s">
        <v>14</v>
      </c>
      <c r="B473" s="179" t="s">
        <v>78</v>
      </c>
      <c r="C473" s="80" t="s">
        <v>768</v>
      </c>
      <c r="D473" s="80" t="s">
        <v>93</v>
      </c>
      <c r="E473" s="73" t="s">
        <v>769</v>
      </c>
      <c r="F473" s="85">
        <f>F474</f>
        <v>2.1</v>
      </c>
      <c r="G473" s="85">
        <f aca="true" t="shared" si="224" ref="G473:H473">G474</f>
        <v>0</v>
      </c>
      <c r="H473" s="85">
        <f t="shared" si="224"/>
        <v>0</v>
      </c>
    </row>
    <row r="474" spans="1:8" ht="33">
      <c r="A474" s="80" t="s">
        <v>14</v>
      </c>
      <c r="B474" s="179" t="s">
        <v>78</v>
      </c>
      <c r="C474" s="119" t="s">
        <v>768</v>
      </c>
      <c r="D474" s="80" t="s">
        <v>415</v>
      </c>
      <c r="E474" s="73" t="s">
        <v>416</v>
      </c>
      <c r="F474" s="85">
        <v>2.1</v>
      </c>
      <c r="G474" s="85">
        <v>0</v>
      </c>
      <c r="H474" s="85">
        <v>0</v>
      </c>
    </row>
    <row r="475" spans="1:8" ht="49.5">
      <c r="A475" s="6" t="s">
        <v>14</v>
      </c>
      <c r="B475" s="6" t="s">
        <v>78</v>
      </c>
      <c r="C475" s="6" t="s">
        <v>506</v>
      </c>
      <c r="D475" s="77"/>
      <c r="E475" s="5" t="s">
        <v>507</v>
      </c>
      <c r="F475" s="85">
        <f>F476</f>
        <v>3705.1</v>
      </c>
      <c r="G475" s="85">
        <f aca="true" t="shared" si="225" ref="G475:H476">G476</f>
        <v>3705.1</v>
      </c>
      <c r="H475" s="85">
        <f t="shared" si="225"/>
        <v>3705.1</v>
      </c>
    </row>
    <row r="476" spans="1:8" ht="49.5">
      <c r="A476" s="6" t="s">
        <v>14</v>
      </c>
      <c r="B476" s="6" t="s">
        <v>78</v>
      </c>
      <c r="C476" s="4" t="s">
        <v>299</v>
      </c>
      <c r="D476" s="4"/>
      <c r="E476" s="21" t="s">
        <v>119</v>
      </c>
      <c r="F476" s="85">
        <f>F477</f>
        <v>3705.1</v>
      </c>
      <c r="G476" s="85">
        <f t="shared" si="225"/>
        <v>3705.1</v>
      </c>
      <c r="H476" s="85">
        <f t="shared" si="225"/>
        <v>3705.1</v>
      </c>
    </row>
    <row r="477" spans="1:8" ht="33">
      <c r="A477" s="6" t="s">
        <v>14</v>
      </c>
      <c r="B477" s="6" t="s">
        <v>78</v>
      </c>
      <c r="C477" s="4" t="s">
        <v>299</v>
      </c>
      <c r="D477" s="77">
        <v>600</v>
      </c>
      <c r="E477" s="5" t="s">
        <v>117</v>
      </c>
      <c r="F477" s="85">
        <v>3705.1</v>
      </c>
      <c r="G477" s="85">
        <v>3705.1</v>
      </c>
      <c r="H477" s="85">
        <v>3705.1</v>
      </c>
    </row>
    <row r="478" spans="1:8" ht="12.75">
      <c r="A478" s="80" t="s">
        <v>14</v>
      </c>
      <c r="B478" s="179" t="s">
        <v>332</v>
      </c>
      <c r="C478" s="80" t="s">
        <v>93</v>
      </c>
      <c r="D478" s="80" t="s">
        <v>93</v>
      </c>
      <c r="E478" s="73" t="s">
        <v>333</v>
      </c>
      <c r="F478" s="85">
        <f>F479</f>
        <v>8315.8</v>
      </c>
      <c r="G478" s="85">
        <f aca="true" t="shared" si="226" ref="G478:H482">G479</f>
        <v>8282.4</v>
      </c>
      <c r="H478" s="85">
        <f t="shared" si="226"/>
        <v>8282.4</v>
      </c>
    </row>
    <row r="479" spans="1:8" ht="49.5">
      <c r="A479" s="80" t="s">
        <v>14</v>
      </c>
      <c r="B479" s="179" t="s">
        <v>332</v>
      </c>
      <c r="C479" s="80" t="s">
        <v>280</v>
      </c>
      <c r="D479" s="80" t="s">
        <v>93</v>
      </c>
      <c r="E479" s="73" t="s">
        <v>401</v>
      </c>
      <c r="F479" s="85">
        <f>F480</f>
        <v>8315.8</v>
      </c>
      <c r="G479" s="85">
        <f t="shared" si="226"/>
        <v>8282.4</v>
      </c>
      <c r="H479" s="85">
        <f t="shared" si="226"/>
        <v>8282.4</v>
      </c>
    </row>
    <row r="480" spans="1:8" ht="49.5">
      <c r="A480" s="80" t="s">
        <v>14</v>
      </c>
      <c r="B480" s="179" t="s">
        <v>332</v>
      </c>
      <c r="C480" s="80" t="s">
        <v>281</v>
      </c>
      <c r="D480" s="80" t="s">
        <v>93</v>
      </c>
      <c r="E480" s="73" t="s">
        <v>114</v>
      </c>
      <c r="F480" s="85">
        <f>F481</f>
        <v>8315.8</v>
      </c>
      <c r="G480" s="85">
        <f t="shared" si="226"/>
        <v>8282.4</v>
      </c>
      <c r="H480" s="85">
        <f t="shared" si="226"/>
        <v>8282.4</v>
      </c>
    </row>
    <row r="481" spans="1:8" ht="49.5">
      <c r="A481" s="6" t="s">
        <v>14</v>
      </c>
      <c r="B481" s="179" t="s">
        <v>332</v>
      </c>
      <c r="C481" s="6" t="s">
        <v>506</v>
      </c>
      <c r="D481" s="77"/>
      <c r="E481" s="5" t="s">
        <v>507</v>
      </c>
      <c r="F481" s="85">
        <f>F482+F484</f>
        <v>8315.8</v>
      </c>
      <c r="G481" s="85">
        <f aca="true" t="shared" si="227" ref="G481:H481">G482+G484</f>
        <v>8282.4</v>
      </c>
      <c r="H481" s="85">
        <f t="shared" si="227"/>
        <v>8282.4</v>
      </c>
    </row>
    <row r="482" spans="1:8" ht="49.5">
      <c r="A482" s="6" t="s">
        <v>14</v>
      </c>
      <c r="B482" s="179" t="s">
        <v>332</v>
      </c>
      <c r="C482" s="4" t="s">
        <v>300</v>
      </c>
      <c r="D482" s="4"/>
      <c r="E482" s="21" t="s">
        <v>120</v>
      </c>
      <c r="F482" s="85">
        <f>F483</f>
        <v>8282.4</v>
      </c>
      <c r="G482" s="85">
        <f t="shared" si="226"/>
        <v>8282.4</v>
      </c>
      <c r="H482" s="85">
        <f t="shared" si="226"/>
        <v>8282.4</v>
      </c>
    </row>
    <row r="483" spans="1:8" ht="33">
      <c r="A483" s="6" t="s">
        <v>14</v>
      </c>
      <c r="B483" s="179" t="s">
        <v>332</v>
      </c>
      <c r="C483" s="4" t="s">
        <v>300</v>
      </c>
      <c r="D483" s="77">
        <v>600</v>
      </c>
      <c r="E483" s="5" t="s">
        <v>117</v>
      </c>
      <c r="F483" s="85">
        <v>8282.4</v>
      </c>
      <c r="G483" s="85">
        <v>8282.4</v>
      </c>
      <c r="H483" s="85">
        <v>8282.4</v>
      </c>
    </row>
    <row r="484" spans="1:8" ht="66">
      <c r="A484" s="6" t="s">
        <v>14</v>
      </c>
      <c r="B484" s="179" t="s">
        <v>332</v>
      </c>
      <c r="C484" s="4" t="s">
        <v>766</v>
      </c>
      <c r="D484" s="4"/>
      <c r="E484" s="21" t="s">
        <v>767</v>
      </c>
      <c r="F484" s="85">
        <f>F485</f>
        <v>33.4</v>
      </c>
      <c r="G484" s="85">
        <f aca="true" t="shared" si="228" ref="G484:H484">G485</f>
        <v>0</v>
      </c>
      <c r="H484" s="85">
        <f t="shared" si="228"/>
        <v>0</v>
      </c>
    </row>
    <row r="485" spans="1:8" ht="33">
      <c r="A485" s="6" t="s">
        <v>14</v>
      </c>
      <c r="B485" s="179" t="s">
        <v>332</v>
      </c>
      <c r="C485" s="4" t="s">
        <v>766</v>
      </c>
      <c r="D485" s="77">
        <v>600</v>
      </c>
      <c r="E485" s="5" t="s">
        <v>117</v>
      </c>
      <c r="F485" s="85">
        <v>33.4</v>
      </c>
      <c r="G485" s="85">
        <v>0</v>
      </c>
      <c r="H485" s="85">
        <v>0</v>
      </c>
    </row>
    <row r="486" spans="1:8" ht="12.75">
      <c r="A486" s="80" t="s">
        <v>14</v>
      </c>
      <c r="B486" s="179" t="s">
        <v>63</v>
      </c>
      <c r="C486" s="80" t="s">
        <v>93</v>
      </c>
      <c r="D486" s="80" t="s">
        <v>93</v>
      </c>
      <c r="E486" s="73" t="s">
        <v>509</v>
      </c>
      <c r="F486" s="85">
        <f>F487</f>
        <v>2990.7</v>
      </c>
      <c r="G486" s="85">
        <f aca="true" t="shared" si="229" ref="G486:H494">G487</f>
        <v>168.7</v>
      </c>
      <c r="H486" s="85">
        <f t="shared" si="229"/>
        <v>0</v>
      </c>
    </row>
    <row r="487" spans="1:8" ht="58.15" customHeight="1">
      <c r="A487" s="80" t="s">
        <v>14</v>
      </c>
      <c r="B487" s="179" t="s">
        <v>63</v>
      </c>
      <c r="C487" s="80" t="s">
        <v>280</v>
      </c>
      <c r="D487" s="80" t="s">
        <v>93</v>
      </c>
      <c r="E487" s="73" t="s">
        <v>401</v>
      </c>
      <c r="F487" s="85">
        <f>F488</f>
        <v>2990.7</v>
      </c>
      <c r="G487" s="85">
        <f t="shared" si="229"/>
        <v>168.7</v>
      </c>
      <c r="H487" s="85">
        <f t="shared" si="229"/>
        <v>0</v>
      </c>
    </row>
    <row r="488" spans="1:8" ht="36" customHeight="1">
      <c r="A488" s="80" t="s">
        <v>14</v>
      </c>
      <c r="B488" s="179" t="s">
        <v>63</v>
      </c>
      <c r="C488" s="80" t="s">
        <v>281</v>
      </c>
      <c r="D488" s="80" t="s">
        <v>93</v>
      </c>
      <c r="E488" s="73" t="s">
        <v>114</v>
      </c>
      <c r="F488" s="85">
        <f>F489</f>
        <v>2990.7</v>
      </c>
      <c r="G488" s="85">
        <f t="shared" si="229"/>
        <v>168.7</v>
      </c>
      <c r="H488" s="85">
        <f t="shared" si="229"/>
        <v>0</v>
      </c>
    </row>
    <row r="489" spans="1:8" ht="49.5">
      <c r="A489" s="80" t="s">
        <v>14</v>
      </c>
      <c r="B489" s="179" t="s">
        <v>63</v>
      </c>
      <c r="C489" s="80" t="s">
        <v>493</v>
      </c>
      <c r="D489" s="84" t="s">
        <v>93</v>
      </c>
      <c r="E489" s="73" t="s">
        <v>494</v>
      </c>
      <c r="F489" s="85">
        <f>F494+F490+F492</f>
        <v>2990.7</v>
      </c>
      <c r="G489" s="85">
        <f aca="true" t="shared" si="230" ref="G489:H489">G494+G490+G492</f>
        <v>168.7</v>
      </c>
      <c r="H489" s="85">
        <f t="shared" si="230"/>
        <v>0</v>
      </c>
    </row>
    <row r="490" spans="1:8" ht="49.5">
      <c r="A490" s="6" t="s">
        <v>14</v>
      </c>
      <c r="B490" s="6" t="s">
        <v>63</v>
      </c>
      <c r="C490" s="6" t="s">
        <v>802</v>
      </c>
      <c r="D490" s="77"/>
      <c r="E490" s="5" t="s">
        <v>803</v>
      </c>
      <c r="F490" s="85">
        <f>F491</f>
        <v>90.7</v>
      </c>
      <c r="G490" s="85">
        <f aca="true" t="shared" si="231" ref="G490:H490">G491</f>
        <v>0</v>
      </c>
      <c r="H490" s="85">
        <f t="shared" si="231"/>
        <v>0</v>
      </c>
    </row>
    <row r="491" spans="1:8" ht="12.75">
      <c r="A491" s="6" t="s">
        <v>14</v>
      </c>
      <c r="B491" s="6" t="s">
        <v>63</v>
      </c>
      <c r="C491" s="6" t="s">
        <v>802</v>
      </c>
      <c r="D491" s="77" t="s">
        <v>100</v>
      </c>
      <c r="E491" s="5" t="s">
        <v>101</v>
      </c>
      <c r="F491" s="85">
        <v>90.7</v>
      </c>
      <c r="G491" s="85">
        <v>0</v>
      </c>
      <c r="H491" s="85">
        <v>0</v>
      </c>
    </row>
    <row r="492" spans="1:8" ht="33">
      <c r="A492" s="6" t="s">
        <v>14</v>
      </c>
      <c r="B492" s="6" t="s">
        <v>63</v>
      </c>
      <c r="C492" s="6" t="s">
        <v>801</v>
      </c>
      <c r="D492" s="77"/>
      <c r="E492" s="5" t="s">
        <v>804</v>
      </c>
      <c r="F492" s="85">
        <f>F493</f>
        <v>2739.1</v>
      </c>
      <c r="G492" s="85">
        <f aca="true" t="shared" si="232" ref="G492:H492">G493</f>
        <v>0</v>
      </c>
      <c r="H492" s="85">
        <f t="shared" si="232"/>
        <v>0</v>
      </c>
    </row>
    <row r="493" spans="1:8" ht="33">
      <c r="A493" s="6" t="s">
        <v>14</v>
      </c>
      <c r="B493" s="6" t="s">
        <v>63</v>
      </c>
      <c r="C493" s="6" t="s">
        <v>801</v>
      </c>
      <c r="D493" s="77">
        <v>600</v>
      </c>
      <c r="E493" s="5" t="s">
        <v>117</v>
      </c>
      <c r="F493" s="85">
        <v>2739.1</v>
      </c>
      <c r="G493" s="85">
        <v>0</v>
      </c>
      <c r="H493" s="85">
        <v>0</v>
      </c>
    </row>
    <row r="494" spans="1:8" ht="33">
      <c r="A494" s="80" t="s">
        <v>14</v>
      </c>
      <c r="B494" s="179" t="s">
        <v>63</v>
      </c>
      <c r="C494" s="80" t="s">
        <v>496</v>
      </c>
      <c r="D494" s="80" t="s">
        <v>93</v>
      </c>
      <c r="E494" s="73" t="s">
        <v>195</v>
      </c>
      <c r="F494" s="85">
        <f>F495</f>
        <v>160.9</v>
      </c>
      <c r="G494" s="85">
        <f t="shared" si="229"/>
        <v>168.7</v>
      </c>
      <c r="H494" s="85">
        <f t="shared" si="229"/>
        <v>0</v>
      </c>
    </row>
    <row r="495" spans="1:8" ht="12.75">
      <c r="A495" s="80" t="s">
        <v>14</v>
      </c>
      <c r="B495" s="179" t="s">
        <v>63</v>
      </c>
      <c r="C495" s="119" t="s">
        <v>496</v>
      </c>
      <c r="D495" s="80" t="s">
        <v>100</v>
      </c>
      <c r="E495" s="73" t="s">
        <v>101</v>
      </c>
      <c r="F495" s="85">
        <f>163-2.1</f>
        <v>160.9</v>
      </c>
      <c r="G495" s="85">
        <v>168.7</v>
      </c>
      <c r="H495" s="85">
        <v>0</v>
      </c>
    </row>
    <row r="496" spans="1:8" ht="12.75">
      <c r="A496" s="80" t="s">
        <v>14</v>
      </c>
      <c r="B496" s="179" t="s">
        <v>79</v>
      </c>
      <c r="C496" s="80" t="s">
        <v>93</v>
      </c>
      <c r="D496" s="80" t="s">
        <v>93</v>
      </c>
      <c r="E496" s="73" t="s">
        <v>17</v>
      </c>
      <c r="F496" s="85">
        <f>F497</f>
        <v>13928.199999999999</v>
      </c>
      <c r="G496" s="85">
        <f aca="true" t="shared" si="233" ref="G496:H498">G497</f>
        <v>13928.199999999999</v>
      </c>
      <c r="H496" s="85">
        <f t="shared" si="233"/>
        <v>13928.199999999999</v>
      </c>
    </row>
    <row r="497" spans="1:8" ht="49.5">
      <c r="A497" s="80" t="s">
        <v>14</v>
      </c>
      <c r="B497" s="179" t="s">
        <v>79</v>
      </c>
      <c r="C497" s="80" t="s">
        <v>280</v>
      </c>
      <c r="D497" s="80" t="s">
        <v>93</v>
      </c>
      <c r="E497" s="73" t="s">
        <v>401</v>
      </c>
      <c r="F497" s="85">
        <f>F498</f>
        <v>13928.199999999999</v>
      </c>
      <c r="G497" s="85">
        <f t="shared" si="233"/>
        <v>13928.199999999999</v>
      </c>
      <c r="H497" s="85">
        <f t="shared" si="233"/>
        <v>13928.199999999999</v>
      </c>
    </row>
    <row r="498" spans="1:8" ht="12.75">
      <c r="A498" s="80" t="s">
        <v>14</v>
      </c>
      <c r="B498" s="179" t="s">
        <v>79</v>
      </c>
      <c r="C498" s="80" t="s">
        <v>304</v>
      </c>
      <c r="D498" s="80" t="s">
        <v>93</v>
      </c>
      <c r="E498" s="73" t="s">
        <v>2</v>
      </c>
      <c r="F498" s="85">
        <f>F499</f>
        <v>13928.199999999999</v>
      </c>
      <c r="G498" s="85">
        <f t="shared" si="233"/>
        <v>13928.199999999999</v>
      </c>
      <c r="H498" s="85">
        <f t="shared" si="233"/>
        <v>13928.199999999999</v>
      </c>
    </row>
    <row r="499" spans="1:8" ht="33">
      <c r="A499" s="80" t="s">
        <v>14</v>
      </c>
      <c r="B499" s="179" t="s">
        <v>79</v>
      </c>
      <c r="C499" s="80" t="s">
        <v>497</v>
      </c>
      <c r="D499" s="84" t="s">
        <v>93</v>
      </c>
      <c r="E499" s="73" t="s">
        <v>498</v>
      </c>
      <c r="F499" s="85">
        <f>F500+F504+F507</f>
        <v>13928.199999999999</v>
      </c>
      <c r="G499" s="85">
        <f aca="true" t="shared" si="234" ref="G499:H499">G500+G504+G507</f>
        <v>13928.199999999999</v>
      </c>
      <c r="H499" s="85">
        <f t="shared" si="234"/>
        <v>13928.199999999999</v>
      </c>
    </row>
    <row r="500" spans="1:8" ht="49.5">
      <c r="A500" s="80" t="s">
        <v>14</v>
      </c>
      <c r="B500" s="179" t="s">
        <v>79</v>
      </c>
      <c r="C500" s="80" t="s">
        <v>306</v>
      </c>
      <c r="D500" s="80" t="s">
        <v>93</v>
      </c>
      <c r="E500" s="73" t="s">
        <v>124</v>
      </c>
      <c r="F500" s="85">
        <f>F501+F502+F503</f>
        <v>8749.4</v>
      </c>
      <c r="G500" s="85">
        <f aca="true" t="shared" si="235" ref="G500:H500">G501+G502+G503</f>
        <v>8749.4</v>
      </c>
      <c r="H500" s="85">
        <f t="shared" si="235"/>
        <v>8749.4</v>
      </c>
    </row>
    <row r="501" spans="1:8" ht="82.5">
      <c r="A501" s="80" t="s">
        <v>14</v>
      </c>
      <c r="B501" s="179" t="s">
        <v>79</v>
      </c>
      <c r="C501" s="80" t="s">
        <v>306</v>
      </c>
      <c r="D501" s="80" t="s">
        <v>95</v>
      </c>
      <c r="E501" s="73" t="s">
        <v>3</v>
      </c>
      <c r="F501" s="85">
        <v>6262.2</v>
      </c>
      <c r="G501" s="85">
        <v>6262.2</v>
      </c>
      <c r="H501" s="85">
        <v>6262.2</v>
      </c>
    </row>
    <row r="502" spans="1:8" ht="33">
      <c r="A502" s="80" t="s">
        <v>14</v>
      </c>
      <c r="B502" s="179" t="s">
        <v>79</v>
      </c>
      <c r="C502" s="80" t="s">
        <v>306</v>
      </c>
      <c r="D502" s="80" t="s">
        <v>96</v>
      </c>
      <c r="E502" s="73" t="s">
        <v>344</v>
      </c>
      <c r="F502" s="85">
        <v>2293.4</v>
      </c>
      <c r="G502" s="85">
        <v>2293.4</v>
      </c>
      <c r="H502" s="85">
        <v>2293.4</v>
      </c>
    </row>
    <row r="503" spans="1:8" ht="12.75">
      <c r="A503" s="80" t="s">
        <v>14</v>
      </c>
      <c r="B503" s="179" t="s">
        <v>79</v>
      </c>
      <c r="C503" s="80" t="s">
        <v>306</v>
      </c>
      <c r="D503" s="80" t="s">
        <v>97</v>
      </c>
      <c r="E503" s="73" t="s">
        <v>98</v>
      </c>
      <c r="F503" s="85">
        <v>193.8</v>
      </c>
      <c r="G503" s="85">
        <v>193.8</v>
      </c>
      <c r="H503" s="85">
        <v>193.8</v>
      </c>
    </row>
    <row r="504" spans="1:8" ht="50.45" customHeight="1">
      <c r="A504" s="80" t="s">
        <v>14</v>
      </c>
      <c r="B504" s="179" t="s">
        <v>79</v>
      </c>
      <c r="C504" s="80" t="s">
        <v>307</v>
      </c>
      <c r="D504" s="80" t="s">
        <v>93</v>
      </c>
      <c r="E504" s="73" t="s">
        <v>125</v>
      </c>
      <c r="F504" s="85">
        <f>F505+F506</f>
        <v>3348.9</v>
      </c>
      <c r="G504" s="85">
        <f aca="true" t="shared" si="236" ref="G504:H504">G505+G506</f>
        <v>3348.9</v>
      </c>
      <c r="H504" s="85">
        <f t="shared" si="236"/>
        <v>3348.9</v>
      </c>
    </row>
    <row r="505" spans="1:8" ht="82.5">
      <c r="A505" s="80" t="s">
        <v>14</v>
      </c>
      <c r="B505" s="179" t="s">
        <v>79</v>
      </c>
      <c r="C505" s="80" t="s">
        <v>307</v>
      </c>
      <c r="D505" s="80" t="s">
        <v>95</v>
      </c>
      <c r="E505" s="73" t="s">
        <v>3</v>
      </c>
      <c r="F505" s="85">
        <v>2756.5</v>
      </c>
      <c r="G505" s="85">
        <v>2756.5</v>
      </c>
      <c r="H505" s="85">
        <v>2756.5</v>
      </c>
    </row>
    <row r="506" spans="1:8" ht="33">
      <c r="A506" s="80" t="s">
        <v>14</v>
      </c>
      <c r="B506" s="179" t="s">
        <v>79</v>
      </c>
      <c r="C506" s="80" t="s">
        <v>307</v>
      </c>
      <c r="D506" s="80" t="s">
        <v>96</v>
      </c>
      <c r="E506" s="73" t="s">
        <v>344</v>
      </c>
      <c r="F506" s="85">
        <v>592.4</v>
      </c>
      <c r="G506" s="85">
        <v>592.4</v>
      </c>
      <c r="H506" s="85">
        <v>592.4</v>
      </c>
    </row>
    <row r="507" spans="1:8" ht="82.5">
      <c r="A507" s="80" t="s">
        <v>14</v>
      </c>
      <c r="B507" s="179" t="s">
        <v>79</v>
      </c>
      <c r="C507" s="80" t="s">
        <v>305</v>
      </c>
      <c r="D507" s="80" t="s">
        <v>93</v>
      </c>
      <c r="E507" s="73" t="s">
        <v>345</v>
      </c>
      <c r="F507" s="85">
        <f>F508</f>
        <v>1829.9</v>
      </c>
      <c r="G507" s="85">
        <f aca="true" t="shared" si="237" ref="G507:H507">G508</f>
        <v>1829.9</v>
      </c>
      <c r="H507" s="85">
        <f t="shared" si="237"/>
        <v>1829.9</v>
      </c>
    </row>
    <row r="508" spans="1:8" ht="82.5">
      <c r="A508" s="80" t="s">
        <v>14</v>
      </c>
      <c r="B508" s="179" t="s">
        <v>79</v>
      </c>
      <c r="C508" s="80" t="s">
        <v>305</v>
      </c>
      <c r="D508" s="80" t="s">
        <v>95</v>
      </c>
      <c r="E508" s="73" t="s">
        <v>3</v>
      </c>
      <c r="F508" s="85">
        <v>1829.9</v>
      </c>
      <c r="G508" s="85">
        <v>1829.9</v>
      </c>
      <c r="H508" s="85">
        <v>1829.9</v>
      </c>
    </row>
    <row r="509" spans="1:8" ht="12.75">
      <c r="A509" s="80" t="s">
        <v>14</v>
      </c>
      <c r="B509" s="179" t="s">
        <v>64</v>
      </c>
      <c r="C509" s="80" t="s">
        <v>93</v>
      </c>
      <c r="D509" s="80" t="s">
        <v>93</v>
      </c>
      <c r="E509" s="73" t="s">
        <v>56</v>
      </c>
      <c r="F509" s="85">
        <f>F510</f>
        <v>9069.300000000001</v>
      </c>
      <c r="G509" s="85">
        <f aca="true" t="shared" si="238" ref="G509:H510">G510</f>
        <v>9069.300000000001</v>
      </c>
      <c r="H509" s="85">
        <f t="shared" si="238"/>
        <v>9069.300000000001</v>
      </c>
    </row>
    <row r="510" spans="1:8" ht="12.75">
      <c r="A510" s="80" t="s">
        <v>14</v>
      </c>
      <c r="B510" s="179" t="s">
        <v>126</v>
      </c>
      <c r="C510" s="80" t="s">
        <v>93</v>
      </c>
      <c r="D510" s="80" t="s">
        <v>93</v>
      </c>
      <c r="E510" s="73" t="s">
        <v>127</v>
      </c>
      <c r="F510" s="85">
        <f>F511</f>
        <v>9069.300000000001</v>
      </c>
      <c r="G510" s="85">
        <f t="shared" si="238"/>
        <v>9069.300000000001</v>
      </c>
      <c r="H510" s="85">
        <f t="shared" si="238"/>
        <v>9069.300000000001</v>
      </c>
    </row>
    <row r="511" spans="1:8" ht="49.5">
      <c r="A511" s="80" t="s">
        <v>14</v>
      </c>
      <c r="B511" s="179" t="s">
        <v>126</v>
      </c>
      <c r="C511" s="80" t="s">
        <v>280</v>
      </c>
      <c r="D511" s="80" t="s">
        <v>93</v>
      </c>
      <c r="E511" s="73" t="s">
        <v>401</v>
      </c>
      <c r="F511" s="85">
        <f>F512</f>
        <v>9069.300000000001</v>
      </c>
      <c r="G511" s="85">
        <f aca="true" t="shared" si="239" ref="G511:H513">G512</f>
        <v>9069.300000000001</v>
      </c>
      <c r="H511" s="85">
        <f t="shared" si="239"/>
        <v>9069.300000000001</v>
      </c>
    </row>
    <row r="512" spans="1:8" ht="33.75" customHeight="1">
      <c r="A512" s="80" t="s">
        <v>14</v>
      </c>
      <c r="B512" s="179" t="s">
        <v>126</v>
      </c>
      <c r="C512" s="80" t="s">
        <v>281</v>
      </c>
      <c r="D512" s="80" t="s">
        <v>93</v>
      </c>
      <c r="E512" s="73" t="s">
        <v>114</v>
      </c>
      <c r="F512" s="85">
        <f>F513</f>
        <v>9069.300000000001</v>
      </c>
      <c r="G512" s="85">
        <f t="shared" si="239"/>
        <v>9069.300000000001</v>
      </c>
      <c r="H512" s="85">
        <f t="shared" si="239"/>
        <v>9069.300000000001</v>
      </c>
    </row>
    <row r="513" spans="1:8" ht="33">
      <c r="A513" s="80" t="s">
        <v>14</v>
      </c>
      <c r="B513" s="179" t="s">
        <v>126</v>
      </c>
      <c r="C513" s="80" t="s">
        <v>490</v>
      </c>
      <c r="D513" s="84" t="s">
        <v>93</v>
      </c>
      <c r="E513" s="73" t="s">
        <v>491</v>
      </c>
      <c r="F513" s="85">
        <f>F514</f>
        <v>9069.300000000001</v>
      </c>
      <c r="G513" s="85">
        <f t="shared" si="239"/>
        <v>9069.300000000001</v>
      </c>
      <c r="H513" s="85">
        <f t="shared" si="239"/>
        <v>9069.300000000001</v>
      </c>
    </row>
    <row r="514" spans="1:8" ht="69" customHeight="1">
      <c r="A514" s="80" t="s">
        <v>14</v>
      </c>
      <c r="B514" s="179" t="s">
        <v>126</v>
      </c>
      <c r="C514" s="119" t="s">
        <v>308</v>
      </c>
      <c r="D514" s="80" t="s">
        <v>93</v>
      </c>
      <c r="E514" s="73" t="s">
        <v>128</v>
      </c>
      <c r="F514" s="85">
        <f>F515+F516</f>
        <v>9069.300000000001</v>
      </c>
      <c r="G514" s="85">
        <f aca="true" t="shared" si="240" ref="G514:H514">G515+G516</f>
        <v>9069.300000000001</v>
      </c>
      <c r="H514" s="85">
        <f t="shared" si="240"/>
        <v>9069.300000000001</v>
      </c>
    </row>
    <row r="515" spans="1:8" ht="33">
      <c r="A515" s="80" t="s">
        <v>14</v>
      </c>
      <c r="B515" s="179" t="s">
        <v>126</v>
      </c>
      <c r="C515" s="80" t="s">
        <v>308</v>
      </c>
      <c r="D515" s="80" t="s">
        <v>96</v>
      </c>
      <c r="E515" s="73" t="s">
        <v>344</v>
      </c>
      <c r="F515" s="85">
        <v>264.2</v>
      </c>
      <c r="G515" s="85">
        <v>264.2</v>
      </c>
      <c r="H515" s="85">
        <v>264.2</v>
      </c>
    </row>
    <row r="516" spans="1:8" ht="12.75">
      <c r="A516" s="80" t="s">
        <v>14</v>
      </c>
      <c r="B516" s="179" t="s">
        <v>126</v>
      </c>
      <c r="C516" s="80" t="s">
        <v>308</v>
      </c>
      <c r="D516" s="80" t="s">
        <v>100</v>
      </c>
      <c r="E516" s="73" t="s">
        <v>101</v>
      </c>
      <c r="F516" s="85">
        <v>8805.1</v>
      </c>
      <c r="G516" s="85">
        <v>8805.1</v>
      </c>
      <c r="H516" s="85">
        <v>8805.1</v>
      </c>
    </row>
  </sheetData>
  <mergeCells count="10">
    <mergeCell ref="B1:H1"/>
    <mergeCell ref="A2:H2"/>
    <mergeCell ref="A3:A5"/>
    <mergeCell ref="B3:B5"/>
    <mergeCell ref="C3:C5"/>
    <mergeCell ref="D3:D5"/>
    <mergeCell ref="E3:E5"/>
    <mergeCell ref="F3:H3"/>
    <mergeCell ref="F4:F5"/>
    <mergeCell ref="G4:H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76" r:id="rId1"/>
  <rowBreaks count="2" manualBreakCount="2">
    <brk id="475" max="16383" man="1"/>
    <brk id="500" max="16383" man="1"/>
  </rowBreaks>
</worksheet>
</file>

<file path=xl/worksheets/sheet5.xml><?xml version="1.0" encoding="utf-8"?>
<worksheet xmlns="http://schemas.openxmlformats.org/spreadsheetml/2006/main" xmlns:r="http://schemas.openxmlformats.org/officeDocument/2006/relationships">
  <dimension ref="A1:G424"/>
  <sheetViews>
    <sheetView workbookViewId="0" topLeftCell="A76">
      <selection activeCell="A2" sqref="A2:G2"/>
    </sheetView>
  </sheetViews>
  <sheetFormatPr defaultColWidth="8.875" defaultRowHeight="12.75"/>
  <cols>
    <col min="1" max="1" width="7.75390625" style="104" customWidth="1"/>
    <col min="2" max="2" width="15.00390625" style="103" customWidth="1"/>
    <col min="3" max="3" width="5.625" style="103" customWidth="1"/>
    <col min="4" max="4" width="43.75390625" style="103" customWidth="1"/>
    <col min="5" max="5" width="11.25390625" style="104" customWidth="1"/>
    <col min="6" max="6" width="11.625" style="104" customWidth="1"/>
    <col min="7" max="7" width="11.75390625" style="104" customWidth="1"/>
    <col min="8" max="16384" width="8.875" style="102" customWidth="1"/>
  </cols>
  <sheetData>
    <row r="1" spans="1:7" ht="57" customHeight="1">
      <c r="A1" s="215" t="s">
        <v>855</v>
      </c>
      <c r="B1" s="215"/>
      <c r="C1" s="215"/>
      <c r="D1" s="215"/>
      <c r="E1" s="215"/>
      <c r="F1" s="215"/>
      <c r="G1" s="215"/>
    </row>
    <row r="2" spans="1:7" ht="91.5" customHeight="1">
      <c r="A2" s="212" t="s">
        <v>856</v>
      </c>
      <c r="B2" s="212"/>
      <c r="C2" s="212"/>
      <c r="D2" s="212"/>
      <c r="E2" s="212"/>
      <c r="F2" s="212"/>
      <c r="G2" s="212"/>
    </row>
    <row r="3" spans="1:7" ht="12.75">
      <c r="A3" s="213" t="s">
        <v>61</v>
      </c>
      <c r="B3" s="213" t="s">
        <v>22</v>
      </c>
      <c r="C3" s="213" t="s">
        <v>23</v>
      </c>
      <c r="D3" s="213" t="s">
        <v>24</v>
      </c>
      <c r="E3" s="213" t="s">
        <v>311</v>
      </c>
      <c r="F3" s="213"/>
      <c r="G3" s="213"/>
    </row>
    <row r="4" spans="1:7" ht="12.75">
      <c r="A4" s="213" t="s">
        <v>93</v>
      </c>
      <c r="B4" s="213" t="s">
        <v>93</v>
      </c>
      <c r="C4" s="213" t="s">
        <v>93</v>
      </c>
      <c r="D4" s="213" t="s">
        <v>93</v>
      </c>
      <c r="E4" s="213" t="s">
        <v>320</v>
      </c>
      <c r="F4" s="213" t="s">
        <v>330</v>
      </c>
      <c r="G4" s="213"/>
    </row>
    <row r="5" spans="1:7" ht="12.75">
      <c r="A5" s="213" t="s">
        <v>93</v>
      </c>
      <c r="B5" s="213" t="s">
        <v>93</v>
      </c>
      <c r="C5" s="213" t="s">
        <v>93</v>
      </c>
      <c r="D5" s="213" t="s">
        <v>93</v>
      </c>
      <c r="E5" s="213" t="s">
        <v>93</v>
      </c>
      <c r="F5" s="80" t="s">
        <v>321</v>
      </c>
      <c r="G5" s="80" t="s">
        <v>322</v>
      </c>
    </row>
    <row r="6" spans="1:7" ht="12.75">
      <c r="A6" s="124" t="s">
        <v>6</v>
      </c>
      <c r="B6" s="80" t="s">
        <v>104</v>
      </c>
      <c r="C6" s="80" t="s">
        <v>105</v>
      </c>
      <c r="D6" s="80" t="s">
        <v>106</v>
      </c>
      <c r="E6" s="80" t="s">
        <v>107</v>
      </c>
      <c r="F6" s="80" t="s">
        <v>108</v>
      </c>
      <c r="G6" s="80" t="s">
        <v>339</v>
      </c>
    </row>
    <row r="7" spans="1:7" ht="12.75">
      <c r="A7" s="81" t="s">
        <v>93</v>
      </c>
      <c r="B7" s="81" t="s">
        <v>93</v>
      </c>
      <c r="C7" s="81" t="s">
        <v>93</v>
      </c>
      <c r="D7" s="82" t="s">
        <v>1</v>
      </c>
      <c r="E7" s="83">
        <f>E8+E104+E118+E175+E221+E328+E350+E382+E407+E419</f>
        <v>760016.3999999999</v>
      </c>
      <c r="F7" s="83">
        <f>F8+F104+F118+F175+F221+F328+F350+F382+F407+F419</f>
        <v>624418.9000000001</v>
      </c>
      <c r="G7" s="83">
        <f>G8+G104+G118+G175+G221+G328+G350+G382+G407+G419</f>
        <v>598970.5</v>
      </c>
    </row>
    <row r="8" spans="1:7" ht="12.75">
      <c r="A8" s="81" t="s">
        <v>81</v>
      </c>
      <c r="B8" s="81" t="s">
        <v>93</v>
      </c>
      <c r="C8" s="81" t="s">
        <v>93</v>
      </c>
      <c r="D8" s="3" t="s">
        <v>26</v>
      </c>
      <c r="E8" s="83">
        <f>E9+E14+E25+E37+E49+E54+E44</f>
        <v>65476.3</v>
      </c>
      <c r="F8" s="83">
        <f aca="true" t="shared" si="0" ref="F8:G8">F9+F14+F25+F37+F49+F54+F44</f>
        <v>61664.2</v>
      </c>
      <c r="G8" s="83">
        <f t="shared" si="0"/>
        <v>61699.4</v>
      </c>
    </row>
    <row r="9" spans="1:7" ht="66">
      <c r="A9" s="124" t="s">
        <v>68</v>
      </c>
      <c r="B9" s="80" t="s">
        <v>93</v>
      </c>
      <c r="C9" s="80" t="s">
        <v>93</v>
      </c>
      <c r="D9" s="73" t="s">
        <v>86</v>
      </c>
      <c r="E9" s="85">
        <f>E10</f>
        <v>1479</v>
      </c>
      <c r="F9" s="85">
        <f aca="true" t="shared" si="1" ref="F9:G12">F10</f>
        <v>1479</v>
      </c>
      <c r="G9" s="85">
        <f t="shared" si="1"/>
        <v>1479</v>
      </c>
    </row>
    <row r="10" spans="1:7" ht="82.5">
      <c r="A10" s="124" t="s">
        <v>68</v>
      </c>
      <c r="B10" s="80" t="s">
        <v>200</v>
      </c>
      <c r="C10" s="80" t="s">
        <v>93</v>
      </c>
      <c r="D10" s="73" t="s">
        <v>341</v>
      </c>
      <c r="E10" s="85">
        <f>E11</f>
        <v>1479</v>
      </c>
      <c r="F10" s="85">
        <f t="shared" si="1"/>
        <v>1479</v>
      </c>
      <c r="G10" s="85">
        <f t="shared" si="1"/>
        <v>1479</v>
      </c>
    </row>
    <row r="11" spans="1:7" ht="12.75">
      <c r="A11" s="124" t="s">
        <v>68</v>
      </c>
      <c r="B11" s="80" t="s">
        <v>201</v>
      </c>
      <c r="C11" s="80" t="s">
        <v>93</v>
      </c>
      <c r="D11" s="73" t="s">
        <v>2</v>
      </c>
      <c r="E11" s="85">
        <f>E12</f>
        <v>1479</v>
      </c>
      <c r="F11" s="85">
        <f t="shared" si="1"/>
        <v>1479</v>
      </c>
      <c r="G11" s="85">
        <f t="shared" si="1"/>
        <v>1479</v>
      </c>
    </row>
    <row r="12" spans="1:7" ht="12.75">
      <c r="A12" s="124" t="s">
        <v>68</v>
      </c>
      <c r="B12" s="80" t="s">
        <v>202</v>
      </c>
      <c r="C12" s="80" t="s">
        <v>93</v>
      </c>
      <c r="D12" s="73" t="s">
        <v>43</v>
      </c>
      <c r="E12" s="85">
        <f>E13</f>
        <v>1479</v>
      </c>
      <c r="F12" s="85">
        <f t="shared" si="1"/>
        <v>1479</v>
      </c>
      <c r="G12" s="85">
        <f t="shared" si="1"/>
        <v>1479</v>
      </c>
    </row>
    <row r="13" spans="1:7" ht="99">
      <c r="A13" s="124" t="s">
        <v>68</v>
      </c>
      <c r="B13" s="80" t="s">
        <v>202</v>
      </c>
      <c r="C13" s="80" t="s">
        <v>95</v>
      </c>
      <c r="D13" s="73" t="s">
        <v>3</v>
      </c>
      <c r="E13" s="85">
        <f>'№4'!F15</f>
        <v>1479</v>
      </c>
      <c r="F13" s="85">
        <f>'№4'!G15</f>
        <v>1479</v>
      </c>
      <c r="G13" s="85">
        <f>'№4'!H15</f>
        <v>1479</v>
      </c>
    </row>
    <row r="14" spans="1:7" ht="82.5">
      <c r="A14" s="124" t="s">
        <v>69</v>
      </c>
      <c r="B14" s="80" t="s">
        <v>93</v>
      </c>
      <c r="C14" s="80" t="s">
        <v>93</v>
      </c>
      <c r="D14" s="73" t="s">
        <v>44</v>
      </c>
      <c r="E14" s="85">
        <f>E15</f>
        <v>4105.3</v>
      </c>
      <c r="F14" s="85">
        <f aca="true" t="shared" si="2" ref="F14:G15">F15</f>
        <v>4105.3</v>
      </c>
      <c r="G14" s="85">
        <f t="shared" si="2"/>
        <v>4105.3</v>
      </c>
    </row>
    <row r="15" spans="1:7" ht="33">
      <c r="A15" s="124" t="s">
        <v>69</v>
      </c>
      <c r="B15" s="80" t="s">
        <v>314</v>
      </c>
      <c r="C15" s="80" t="s">
        <v>93</v>
      </c>
      <c r="D15" s="73" t="s">
        <v>431</v>
      </c>
      <c r="E15" s="85">
        <f>E16</f>
        <v>4105.3</v>
      </c>
      <c r="F15" s="85">
        <f t="shared" si="2"/>
        <v>4105.3</v>
      </c>
      <c r="G15" s="85">
        <f t="shared" si="2"/>
        <v>4105.3</v>
      </c>
    </row>
    <row r="16" spans="1:7" ht="66">
      <c r="A16" s="124" t="s">
        <v>69</v>
      </c>
      <c r="B16" s="80" t="s">
        <v>462</v>
      </c>
      <c r="C16" s="80" t="s">
        <v>93</v>
      </c>
      <c r="D16" s="73" t="s">
        <v>5</v>
      </c>
      <c r="E16" s="85">
        <f>E17+E19+E23</f>
        <v>4105.3</v>
      </c>
      <c r="F16" s="85">
        <f aca="true" t="shared" si="3" ref="F16:G16">F17+F19+F23</f>
        <v>4105.3</v>
      </c>
      <c r="G16" s="85">
        <f t="shared" si="3"/>
        <v>4105.3</v>
      </c>
    </row>
    <row r="17" spans="1:7" ht="12.75">
      <c r="A17" s="124" t="s">
        <v>69</v>
      </c>
      <c r="B17" s="80" t="s">
        <v>273</v>
      </c>
      <c r="C17" s="80" t="s">
        <v>93</v>
      </c>
      <c r="D17" s="73" t="s">
        <v>463</v>
      </c>
      <c r="E17" s="85">
        <f>E18</f>
        <v>1208.6</v>
      </c>
      <c r="F17" s="85">
        <f aca="true" t="shared" si="4" ref="F17:G17">F18</f>
        <v>1208.6</v>
      </c>
      <c r="G17" s="85">
        <f t="shared" si="4"/>
        <v>1208.6</v>
      </c>
    </row>
    <row r="18" spans="1:7" ht="99">
      <c r="A18" s="124" t="s">
        <v>69</v>
      </c>
      <c r="B18" s="80" t="s">
        <v>273</v>
      </c>
      <c r="C18" s="80" t="s">
        <v>95</v>
      </c>
      <c r="D18" s="73" t="s">
        <v>3</v>
      </c>
      <c r="E18" s="85">
        <f>'№4'!F341</f>
        <v>1208.6</v>
      </c>
      <c r="F18" s="85">
        <f>'№4'!G341</f>
        <v>1208.6</v>
      </c>
      <c r="G18" s="85">
        <f>'№4'!H341</f>
        <v>1208.6</v>
      </c>
    </row>
    <row r="19" spans="1:7" ht="66">
      <c r="A19" s="124" t="s">
        <v>69</v>
      </c>
      <c r="B19" s="80" t="s">
        <v>274</v>
      </c>
      <c r="C19" s="80" t="s">
        <v>93</v>
      </c>
      <c r="D19" s="73" t="s">
        <v>464</v>
      </c>
      <c r="E19" s="85">
        <f>E20+E21+E22</f>
        <v>2438.1</v>
      </c>
      <c r="F19" s="85">
        <f aca="true" t="shared" si="5" ref="F19:G19">F20+F21+F22</f>
        <v>2438.1</v>
      </c>
      <c r="G19" s="85">
        <f t="shared" si="5"/>
        <v>2438.1</v>
      </c>
    </row>
    <row r="20" spans="1:7" ht="99">
      <c r="A20" s="124" t="s">
        <v>69</v>
      </c>
      <c r="B20" s="80" t="s">
        <v>274</v>
      </c>
      <c r="C20" s="80" t="s">
        <v>95</v>
      </c>
      <c r="D20" s="73" t="s">
        <v>3</v>
      </c>
      <c r="E20" s="85">
        <f>'№4'!F343</f>
        <v>2004.4</v>
      </c>
      <c r="F20" s="85">
        <f>'№4'!G343</f>
        <v>2004.4</v>
      </c>
      <c r="G20" s="85">
        <f>'№4'!H343</f>
        <v>2004.4</v>
      </c>
    </row>
    <row r="21" spans="1:7" ht="49.5">
      <c r="A21" s="124" t="s">
        <v>69</v>
      </c>
      <c r="B21" s="80" t="s">
        <v>274</v>
      </c>
      <c r="C21" s="80" t="s">
        <v>96</v>
      </c>
      <c r="D21" s="73" t="s">
        <v>344</v>
      </c>
      <c r="E21" s="85">
        <f>'№4'!F344</f>
        <v>432.09999999999997</v>
      </c>
      <c r="F21" s="85">
        <f>'№4'!G344</f>
        <v>433.7</v>
      </c>
      <c r="G21" s="85">
        <f>'№4'!H344</f>
        <v>433.7</v>
      </c>
    </row>
    <row r="22" spans="1:7" ht="12.75">
      <c r="A22" s="124" t="s">
        <v>69</v>
      </c>
      <c r="B22" s="80" t="s">
        <v>274</v>
      </c>
      <c r="C22" s="80" t="s">
        <v>97</v>
      </c>
      <c r="D22" s="73" t="s">
        <v>98</v>
      </c>
      <c r="E22" s="85">
        <f>'№4'!F345</f>
        <v>1.6</v>
      </c>
      <c r="F22" s="85">
        <f>'№4'!G345</f>
        <v>0</v>
      </c>
      <c r="G22" s="85">
        <f>'№4'!H345</f>
        <v>0</v>
      </c>
    </row>
    <row r="23" spans="1:7" ht="12.75">
      <c r="A23" s="124" t="s">
        <v>69</v>
      </c>
      <c r="B23" s="80" t="s">
        <v>275</v>
      </c>
      <c r="C23" s="80" t="s">
        <v>93</v>
      </c>
      <c r="D23" s="73" t="s">
        <v>465</v>
      </c>
      <c r="E23" s="85">
        <f>E24</f>
        <v>458.6</v>
      </c>
      <c r="F23" s="85">
        <f aca="true" t="shared" si="6" ref="F23:G23">F24</f>
        <v>458.6</v>
      </c>
      <c r="G23" s="85">
        <f t="shared" si="6"/>
        <v>458.6</v>
      </c>
    </row>
    <row r="24" spans="1:7" ht="99">
      <c r="A24" s="124" t="s">
        <v>69</v>
      </c>
      <c r="B24" s="80" t="s">
        <v>275</v>
      </c>
      <c r="C24" s="80" t="s">
        <v>95</v>
      </c>
      <c r="D24" s="73" t="s">
        <v>3</v>
      </c>
      <c r="E24" s="85">
        <f>'№4'!F346</f>
        <v>458.6</v>
      </c>
      <c r="F24" s="85">
        <f>'№4'!G346</f>
        <v>458.6</v>
      </c>
      <c r="G24" s="85">
        <f>'№4'!H346</f>
        <v>458.6</v>
      </c>
    </row>
    <row r="25" spans="1:7" ht="99">
      <c r="A25" s="124" t="s">
        <v>70</v>
      </c>
      <c r="B25" s="80" t="s">
        <v>93</v>
      </c>
      <c r="C25" s="80" t="s">
        <v>93</v>
      </c>
      <c r="D25" s="73" t="s">
        <v>45</v>
      </c>
      <c r="E25" s="85">
        <f>E26</f>
        <v>36037.1</v>
      </c>
      <c r="F25" s="85">
        <f aca="true" t="shared" si="7" ref="F25:G26">F26</f>
        <v>35825.1</v>
      </c>
      <c r="G25" s="85">
        <f t="shared" si="7"/>
        <v>35825.1</v>
      </c>
    </row>
    <row r="26" spans="1:7" ht="82.5">
      <c r="A26" s="124" t="s">
        <v>70</v>
      </c>
      <c r="B26" s="80" t="s">
        <v>200</v>
      </c>
      <c r="C26" s="80" t="s">
        <v>93</v>
      </c>
      <c r="D26" s="73" t="s">
        <v>341</v>
      </c>
      <c r="E26" s="85">
        <f>E27</f>
        <v>36037.1</v>
      </c>
      <c r="F26" s="85">
        <f t="shared" si="7"/>
        <v>35825.1</v>
      </c>
      <c r="G26" s="85">
        <f t="shared" si="7"/>
        <v>35825.1</v>
      </c>
    </row>
    <row r="27" spans="1:7" ht="12.75">
      <c r="A27" s="124" t="s">
        <v>70</v>
      </c>
      <c r="B27" s="80" t="s">
        <v>201</v>
      </c>
      <c r="C27" s="80" t="s">
        <v>93</v>
      </c>
      <c r="D27" s="73" t="s">
        <v>2</v>
      </c>
      <c r="E27" s="85">
        <f>E28+E31+E35</f>
        <v>36037.1</v>
      </c>
      <c r="F27" s="85">
        <f aca="true" t="shared" si="8" ref="F27:G27">F28+F31+F35</f>
        <v>35825.1</v>
      </c>
      <c r="G27" s="85">
        <f t="shared" si="8"/>
        <v>35825.1</v>
      </c>
    </row>
    <row r="28" spans="1:7" ht="82.5">
      <c r="A28" s="124" t="s">
        <v>70</v>
      </c>
      <c r="B28" s="80" t="s">
        <v>205</v>
      </c>
      <c r="C28" s="80" t="s">
        <v>93</v>
      </c>
      <c r="D28" s="73" t="s">
        <v>317</v>
      </c>
      <c r="E28" s="85">
        <f>E29+E30</f>
        <v>650</v>
      </c>
      <c r="F28" s="85">
        <f aca="true" t="shared" si="9" ref="F28:G28">F29+F30</f>
        <v>650</v>
      </c>
      <c r="G28" s="85">
        <f t="shared" si="9"/>
        <v>650</v>
      </c>
    </row>
    <row r="29" spans="1:7" ht="99">
      <c r="A29" s="124" t="s">
        <v>70</v>
      </c>
      <c r="B29" s="80" t="s">
        <v>205</v>
      </c>
      <c r="C29" s="80" t="s">
        <v>95</v>
      </c>
      <c r="D29" s="73" t="s">
        <v>3</v>
      </c>
      <c r="E29" s="85">
        <f>'№4'!F21</f>
        <v>592.3</v>
      </c>
      <c r="F29" s="85">
        <f>'№4'!G21</f>
        <v>592.3</v>
      </c>
      <c r="G29" s="85">
        <f>'№4'!H21</f>
        <v>592.3</v>
      </c>
    </row>
    <row r="30" spans="1:7" ht="49.5">
      <c r="A30" s="124" t="s">
        <v>70</v>
      </c>
      <c r="B30" s="80" t="s">
        <v>205</v>
      </c>
      <c r="C30" s="80" t="s">
        <v>96</v>
      </c>
      <c r="D30" s="73" t="s">
        <v>344</v>
      </c>
      <c r="E30" s="85">
        <f>'№4'!F22</f>
        <v>57.7</v>
      </c>
      <c r="F30" s="85">
        <f>'№4'!G22</f>
        <v>57.7</v>
      </c>
      <c r="G30" s="85">
        <f>'№4'!H22</f>
        <v>57.7</v>
      </c>
    </row>
    <row r="31" spans="1:7" ht="115.5">
      <c r="A31" s="124" t="s">
        <v>70</v>
      </c>
      <c r="B31" s="80" t="s">
        <v>203</v>
      </c>
      <c r="C31" s="80" t="s">
        <v>93</v>
      </c>
      <c r="D31" s="73" t="s">
        <v>345</v>
      </c>
      <c r="E31" s="85">
        <f>E32+E33+E34</f>
        <v>35316</v>
      </c>
      <c r="F31" s="85">
        <f aca="true" t="shared" si="10" ref="F31:G31">F32+F33+F34</f>
        <v>35104</v>
      </c>
      <c r="G31" s="85">
        <f t="shared" si="10"/>
        <v>35104</v>
      </c>
    </row>
    <row r="32" spans="1:7" ht="99">
      <c r="A32" s="124" t="s">
        <v>70</v>
      </c>
      <c r="B32" s="80" t="s">
        <v>203</v>
      </c>
      <c r="C32" s="80" t="s">
        <v>95</v>
      </c>
      <c r="D32" s="73" t="s">
        <v>3</v>
      </c>
      <c r="E32" s="85">
        <f>'№4'!F24</f>
        <v>30511.6</v>
      </c>
      <c r="F32" s="85">
        <f>'№4'!G24</f>
        <v>30511.6</v>
      </c>
      <c r="G32" s="85">
        <f>'№4'!H24</f>
        <v>30511.6</v>
      </c>
    </row>
    <row r="33" spans="1:7" ht="49.5">
      <c r="A33" s="124" t="s">
        <v>70</v>
      </c>
      <c r="B33" s="80" t="s">
        <v>203</v>
      </c>
      <c r="C33" s="80" t="s">
        <v>96</v>
      </c>
      <c r="D33" s="73" t="s">
        <v>344</v>
      </c>
      <c r="E33" s="85">
        <f>'№4'!F25</f>
        <v>4697.1</v>
      </c>
      <c r="F33" s="85">
        <f>'№4'!G25</f>
        <v>4485.1</v>
      </c>
      <c r="G33" s="85">
        <f>'№4'!H25</f>
        <v>4485.1</v>
      </c>
    </row>
    <row r="34" spans="1:7" ht="12.75">
      <c r="A34" s="124" t="s">
        <v>70</v>
      </c>
      <c r="B34" s="80" t="s">
        <v>203</v>
      </c>
      <c r="C34" s="80" t="s">
        <v>97</v>
      </c>
      <c r="D34" s="73" t="s">
        <v>98</v>
      </c>
      <c r="E34" s="85">
        <f>'№4'!F26</f>
        <v>107.3</v>
      </c>
      <c r="F34" s="85">
        <f>'№4'!G26</f>
        <v>107.3</v>
      </c>
      <c r="G34" s="85">
        <f>'№4'!H26</f>
        <v>107.3</v>
      </c>
    </row>
    <row r="35" spans="1:7" ht="99">
      <c r="A35" s="124" t="s">
        <v>70</v>
      </c>
      <c r="B35" s="80" t="s">
        <v>204</v>
      </c>
      <c r="C35" s="80" t="s">
        <v>93</v>
      </c>
      <c r="D35" s="73" t="s">
        <v>346</v>
      </c>
      <c r="E35" s="85">
        <f>E36</f>
        <v>71.1</v>
      </c>
      <c r="F35" s="85">
        <f aca="true" t="shared" si="11" ref="F35:G35">F36</f>
        <v>71.1</v>
      </c>
      <c r="G35" s="85">
        <f t="shared" si="11"/>
        <v>71.1</v>
      </c>
    </row>
    <row r="36" spans="1:7" ht="99">
      <c r="A36" s="124" t="s">
        <v>70</v>
      </c>
      <c r="B36" s="80" t="s">
        <v>204</v>
      </c>
      <c r="C36" s="80" t="s">
        <v>95</v>
      </c>
      <c r="D36" s="73" t="s">
        <v>3</v>
      </c>
      <c r="E36" s="85">
        <f>'№4'!F28</f>
        <v>71.1</v>
      </c>
      <c r="F36" s="85">
        <f>'№4'!G28</f>
        <v>71.1</v>
      </c>
      <c r="G36" s="85">
        <f>'№4'!H28</f>
        <v>71.1</v>
      </c>
    </row>
    <row r="37" spans="1:7" ht="66">
      <c r="A37" s="124" t="s">
        <v>71</v>
      </c>
      <c r="B37" s="80" t="s">
        <v>93</v>
      </c>
      <c r="C37" s="80" t="s">
        <v>93</v>
      </c>
      <c r="D37" s="73" t="s">
        <v>12</v>
      </c>
      <c r="E37" s="85">
        <f>E38</f>
        <v>9521.5</v>
      </c>
      <c r="F37" s="85">
        <f aca="true" t="shared" si="12" ref="F37:G39">F38</f>
        <v>9521.5</v>
      </c>
      <c r="G37" s="85">
        <f t="shared" si="12"/>
        <v>9521.5</v>
      </c>
    </row>
    <row r="38" spans="1:7" ht="66">
      <c r="A38" s="124" t="s">
        <v>71</v>
      </c>
      <c r="B38" s="80" t="s">
        <v>256</v>
      </c>
      <c r="C38" s="80" t="s">
        <v>93</v>
      </c>
      <c r="D38" s="73" t="s">
        <v>428</v>
      </c>
      <c r="E38" s="85">
        <f>E39</f>
        <v>9521.5</v>
      </c>
      <c r="F38" s="85">
        <f t="shared" si="12"/>
        <v>9521.5</v>
      </c>
      <c r="G38" s="85">
        <f t="shared" si="12"/>
        <v>9521.5</v>
      </c>
    </row>
    <row r="39" spans="1:7" ht="12.75">
      <c r="A39" s="124" t="s">
        <v>71</v>
      </c>
      <c r="B39" s="80" t="s">
        <v>257</v>
      </c>
      <c r="C39" s="80" t="s">
        <v>93</v>
      </c>
      <c r="D39" s="73" t="s">
        <v>2</v>
      </c>
      <c r="E39" s="85">
        <f>E40</f>
        <v>9521.5</v>
      </c>
      <c r="F39" s="85">
        <f t="shared" si="12"/>
        <v>9521.5</v>
      </c>
      <c r="G39" s="85">
        <f t="shared" si="12"/>
        <v>9521.5</v>
      </c>
    </row>
    <row r="40" spans="1:7" ht="115.5">
      <c r="A40" s="124" t="s">
        <v>71</v>
      </c>
      <c r="B40" s="80" t="s">
        <v>258</v>
      </c>
      <c r="C40" s="80" t="s">
        <v>93</v>
      </c>
      <c r="D40" s="73" t="s">
        <v>345</v>
      </c>
      <c r="E40" s="85">
        <f>E41+E42+E43</f>
        <v>9521.5</v>
      </c>
      <c r="F40" s="85">
        <f aca="true" t="shared" si="13" ref="F40:G40">F41+F42+F43</f>
        <v>9521.5</v>
      </c>
      <c r="G40" s="85">
        <f t="shared" si="13"/>
        <v>9521.5</v>
      </c>
    </row>
    <row r="41" spans="1:7" ht="99">
      <c r="A41" s="124" t="s">
        <v>71</v>
      </c>
      <c r="B41" s="80" t="s">
        <v>258</v>
      </c>
      <c r="C41" s="80" t="s">
        <v>95</v>
      </c>
      <c r="D41" s="73" t="s">
        <v>3</v>
      </c>
      <c r="E41" s="85">
        <f>'№4'!F262</f>
        <v>8007.7</v>
      </c>
      <c r="F41" s="85">
        <f>'№4'!G262</f>
        <v>8007.7</v>
      </c>
      <c r="G41" s="85">
        <f>'№4'!H262</f>
        <v>8007.7</v>
      </c>
    </row>
    <row r="42" spans="1:7" ht="49.5">
      <c r="A42" s="124" t="s">
        <v>71</v>
      </c>
      <c r="B42" s="80" t="s">
        <v>258</v>
      </c>
      <c r="C42" s="80" t="s">
        <v>96</v>
      </c>
      <c r="D42" s="73" t="s">
        <v>344</v>
      </c>
      <c r="E42" s="85">
        <f>'№4'!F263</f>
        <v>1395.4</v>
      </c>
      <c r="F42" s="85">
        <f>'№4'!G263</f>
        <v>1395.4</v>
      </c>
      <c r="G42" s="85">
        <f>'№4'!H263</f>
        <v>1395.4</v>
      </c>
    </row>
    <row r="43" spans="1:7" ht="12.75">
      <c r="A43" s="124" t="s">
        <v>71</v>
      </c>
      <c r="B43" s="80" t="s">
        <v>258</v>
      </c>
      <c r="C43" s="80" t="s">
        <v>97</v>
      </c>
      <c r="D43" s="73" t="s">
        <v>98</v>
      </c>
      <c r="E43" s="85">
        <f>'№4'!F264</f>
        <v>118.4</v>
      </c>
      <c r="F43" s="85">
        <f>'№4'!G264</f>
        <v>118.4</v>
      </c>
      <c r="G43" s="85">
        <f>'№4'!H264</f>
        <v>118.4</v>
      </c>
    </row>
    <row r="44" spans="1:7" ht="33">
      <c r="A44" s="15" t="s">
        <v>779</v>
      </c>
      <c r="B44" s="4"/>
      <c r="C44" s="77"/>
      <c r="D44" s="5" t="s">
        <v>780</v>
      </c>
      <c r="E44" s="85">
        <f>E45</f>
        <v>280</v>
      </c>
      <c r="F44" s="85">
        <f aca="true" t="shared" si="14" ref="F44:G47">F45</f>
        <v>0</v>
      </c>
      <c r="G44" s="85">
        <f t="shared" si="14"/>
        <v>0</v>
      </c>
    </row>
    <row r="45" spans="1:7" ht="33">
      <c r="A45" s="15" t="s">
        <v>779</v>
      </c>
      <c r="B45" s="80" t="s">
        <v>314</v>
      </c>
      <c r="C45" s="80" t="s">
        <v>93</v>
      </c>
      <c r="D45" s="73" t="s">
        <v>431</v>
      </c>
      <c r="E45" s="85">
        <f>E46</f>
        <v>280</v>
      </c>
      <c r="F45" s="85">
        <f t="shared" si="14"/>
        <v>0</v>
      </c>
      <c r="G45" s="85">
        <f t="shared" si="14"/>
        <v>0</v>
      </c>
    </row>
    <row r="46" spans="1:7" ht="66">
      <c r="A46" s="15" t="s">
        <v>779</v>
      </c>
      <c r="B46" s="35">
        <v>9940000000</v>
      </c>
      <c r="C46" s="77"/>
      <c r="D46" s="5" t="s">
        <v>439</v>
      </c>
      <c r="E46" s="85">
        <f>E47</f>
        <v>280</v>
      </c>
      <c r="F46" s="85">
        <f t="shared" si="14"/>
        <v>0</v>
      </c>
      <c r="G46" s="85">
        <f t="shared" si="14"/>
        <v>0</v>
      </c>
    </row>
    <row r="47" spans="1:7" ht="49.5">
      <c r="A47" s="15" t="s">
        <v>779</v>
      </c>
      <c r="B47" s="80" t="s">
        <v>781</v>
      </c>
      <c r="C47" s="80"/>
      <c r="D47" s="73" t="s">
        <v>782</v>
      </c>
      <c r="E47" s="85">
        <f>E48</f>
        <v>280</v>
      </c>
      <c r="F47" s="85">
        <f t="shared" si="14"/>
        <v>0</v>
      </c>
      <c r="G47" s="85">
        <f t="shared" si="14"/>
        <v>0</v>
      </c>
    </row>
    <row r="48" spans="1:7" ht="12.75">
      <c r="A48" s="15" t="s">
        <v>779</v>
      </c>
      <c r="B48" s="80" t="s">
        <v>781</v>
      </c>
      <c r="C48" s="80" t="s">
        <v>97</v>
      </c>
      <c r="D48" s="73" t="s">
        <v>98</v>
      </c>
      <c r="E48" s="85">
        <f>'№4'!F33</f>
        <v>280</v>
      </c>
      <c r="F48" s="85">
        <f>'№4'!G33</f>
        <v>0</v>
      </c>
      <c r="G48" s="85">
        <f>'№4'!H33</f>
        <v>0</v>
      </c>
    </row>
    <row r="49" spans="1:7" ht="12.75">
      <c r="A49" s="124" t="s">
        <v>72</v>
      </c>
      <c r="B49" s="80" t="s">
        <v>93</v>
      </c>
      <c r="C49" s="80" t="s">
        <v>93</v>
      </c>
      <c r="D49" s="73" t="s">
        <v>13</v>
      </c>
      <c r="E49" s="85">
        <f>E50</f>
        <v>2000</v>
      </c>
      <c r="F49" s="85">
        <f aca="true" t="shared" si="15" ref="F49:G52">F50</f>
        <v>500</v>
      </c>
      <c r="G49" s="85">
        <f t="shared" si="15"/>
        <v>500</v>
      </c>
    </row>
    <row r="50" spans="1:7" ht="33">
      <c r="A50" s="124" t="s">
        <v>72</v>
      </c>
      <c r="B50" s="80" t="s">
        <v>314</v>
      </c>
      <c r="C50" s="80" t="s">
        <v>93</v>
      </c>
      <c r="D50" s="73" t="s">
        <v>431</v>
      </c>
      <c r="E50" s="85">
        <f>E51</f>
        <v>2000</v>
      </c>
      <c r="F50" s="85">
        <f t="shared" si="15"/>
        <v>500</v>
      </c>
      <c r="G50" s="85">
        <f t="shared" si="15"/>
        <v>500</v>
      </c>
    </row>
    <row r="51" spans="1:7" ht="12.75">
      <c r="A51" s="124" t="s">
        <v>72</v>
      </c>
      <c r="B51" s="80" t="s">
        <v>432</v>
      </c>
      <c r="C51" s="80" t="s">
        <v>93</v>
      </c>
      <c r="D51" s="73" t="s">
        <v>13</v>
      </c>
      <c r="E51" s="85">
        <f>E52</f>
        <v>2000</v>
      </c>
      <c r="F51" s="85">
        <f t="shared" si="15"/>
        <v>500</v>
      </c>
      <c r="G51" s="85">
        <f t="shared" si="15"/>
        <v>500</v>
      </c>
    </row>
    <row r="52" spans="1:7" ht="49.5">
      <c r="A52" s="124" t="s">
        <v>72</v>
      </c>
      <c r="B52" s="80" t="s">
        <v>259</v>
      </c>
      <c r="C52" s="80" t="s">
        <v>93</v>
      </c>
      <c r="D52" s="73" t="s">
        <v>132</v>
      </c>
      <c r="E52" s="85">
        <f>E53</f>
        <v>2000</v>
      </c>
      <c r="F52" s="85">
        <f t="shared" si="15"/>
        <v>500</v>
      </c>
      <c r="G52" s="85">
        <f t="shared" si="15"/>
        <v>500</v>
      </c>
    </row>
    <row r="53" spans="1:7" ht="12.75">
      <c r="A53" s="124" t="s">
        <v>72</v>
      </c>
      <c r="B53" s="80" t="s">
        <v>259</v>
      </c>
      <c r="C53" s="80" t="s">
        <v>97</v>
      </c>
      <c r="D53" s="73" t="s">
        <v>98</v>
      </c>
      <c r="E53" s="85">
        <f>'№4'!F269</f>
        <v>2000</v>
      </c>
      <c r="F53" s="85">
        <f>'№4'!G269</f>
        <v>500</v>
      </c>
      <c r="G53" s="85">
        <f>'№4'!H269</f>
        <v>500</v>
      </c>
    </row>
    <row r="54" spans="1:7" ht="12.75">
      <c r="A54" s="124" t="s">
        <v>87</v>
      </c>
      <c r="B54" s="80" t="s">
        <v>93</v>
      </c>
      <c r="C54" s="80" t="s">
        <v>93</v>
      </c>
      <c r="D54" s="73" t="s">
        <v>46</v>
      </c>
      <c r="E54" s="85">
        <f>E55+E81+E91+E98</f>
        <v>12053.4</v>
      </c>
      <c r="F54" s="85">
        <f aca="true" t="shared" si="16" ref="F54:G54">F55+F81+F91+F98</f>
        <v>10233.3</v>
      </c>
      <c r="G54" s="85">
        <f t="shared" si="16"/>
        <v>10268.5</v>
      </c>
    </row>
    <row r="55" spans="1:7" ht="82.5">
      <c r="A55" s="124" t="s">
        <v>87</v>
      </c>
      <c r="B55" s="80" t="s">
        <v>200</v>
      </c>
      <c r="C55" s="80" t="s">
        <v>93</v>
      </c>
      <c r="D55" s="73" t="s">
        <v>341</v>
      </c>
      <c r="E55" s="85">
        <f>E56+E61+E69+E73+E66</f>
        <v>1513.8</v>
      </c>
      <c r="F55" s="85">
        <f aca="true" t="shared" si="17" ref="F55:G55">F56+F61+F69+F73+F66</f>
        <v>967.2</v>
      </c>
      <c r="G55" s="85">
        <f t="shared" si="17"/>
        <v>979.1999999999999</v>
      </c>
    </row>
    <row r="56" spans="1:7" ht="99">
      <c r="A56" s="124" t="s">
        <v>87</v>
      </c>
      <c r="B56" s="80" t="s">
        <v>206</v>
      </c>
      <c r="C56" s="80" t="s">
        <v>93</v>
      </c>
      <c r="D56" s="73" t="s">
        <v>347</v>
      </c>
      <c r="E56" s="85">
        <f>E57+E59</f>
        <v>969.7</v>
      </c>
      <c r="F56" s="85">
        <f aca="true" t="shared" si="18" ref="F56:G56">F57+F59</f>
        <v>421.9</v>
      </c>
      <c r="G56" s="85">
        <f t="shared" si="18"/>
        <v>428.5</v>
      </c>
    </row>
    <row r="57" spans="1:7" ht="49.5">
      <c r="A57" s="124" t="s">
        <v>87</v>
      </c>
      <c r="B57" s="80" t="s">
        <v>207</v>
      </c>
      <c r="C57" s="80" t="s">
        <v>93</v>
      </c>
      <c r="D57" s="73" t="s">
        <v>157</v>
      </c>
      <c r="E57" s="85">
        <f>E58</f>
        <v>515.4</v>
      </c>
      <c r="F57" s="85">
        <f aca="true" t="shared" si="19" ref="F57:G57">F58</f>
        <v>421.9</v>
      </c>
      <c r="G57" s="85">
        <f t="shared" si="19"/>
        <v>428.5</v>
      </c>
    </row>
    <row r="58" spans="1:7" ht="49.5">
      <c r="A58" s="124" t="s">
        <v>87</v>
      </c>
      <c r="B58" s="80" t="s">
        <v>207</v>
      </c>
      <c r="C58" s="80" t="s">
        <v>96</v>
      </c>
      <c r="D58" s="73" t="s">
        <v>344</v>
      </c>
      <c r="E58" s="85">
        <f>'№4'!F39</f>
        <v>515.4</v>
      </c>
      <c r="F58" s="85">
        <f>'№4'!G39</f>
        <v>421.9</v>
      </c>
      <c r="G58" s="85">
        <f>'№4'!H39</f>
        <v>428.5</v>
      </c>
    </row>
    <row r="59" spans="1:7" ht="66">
      <c r="A59" s="124" t="s">
        <v>87</v>
      </c>
      <c r="B59" s="80" t="s">
        <v>350</v>
      </c>
      <c r="C59" s="80" t="s">
        <v>93</v>
      </c>
      <c r="D59" s="73" t="s">
        <v>351</v>
      </c>
      <c r="E59" s="85">
        <f>E60</f>
        <v>454.30000000000007</v>
      </c>
      <c r="F59" s="85">
        <f aca="true" t="shared" si="20" ref="F59:G59">F60</f>
        <v>0</v>
      </c>
      <c r="G59" s="85">
        <f t="shared" si="20"/>
        <v>0</v>
      </c>
    </row>
    <row r="60" spans="1:7" ht="49.5">
      <c r="A60" s="124" t="s">
        <v>87</v>
      </c>
      <c r="B60" s="80" t="s">
        <v>350</v>
      </c>
      <c r="C60" s="80" t="s">
        <v>96</v>
      </c>
      <c r="D60" s="73" t="s">
        <v>344</v>
      </c>
      <c r="E60" s="85">
        <f>'№4'!F41</f>
        <v>454.30000000000007</v>
      </c>
      <c r="F60" s="85">
        <f>'№4'!G41</f>
        <v>0</v>
      </c>
      <c r="G60" s="85">
        <f>'№4'!H41</f>
        <v>0</v>
      </c>
    </row>
    <row r="61" spans="1:7" ht="148.5">
      <c r="A61" s="124" t="s">
        <v>87</v>
      </c>
      <c r="B61" s="80" t="s">
        <v>208</v>
      </c>
      <c r="C61" s="80" t="s">
        <v>93</v>
      </c>
      <c r="D61" s="73" t="s">
        <v>158</v>
      </c>
      <c r="E61" s="85">
        <f>E62+E64</f>
        <v>76.5</v>
      </c>
      <c r="F61" s="85">
        <f aca="true" t="shared" si="21" ref="F61:G61">F62+F64</f>
        <v>78</v>
      </c>
      <c r="G61" s="85">
        <f t="shared" si="21"/>
        <v>79.5</v>
      </c>
    </row>
    <row r="62" spans="1:7" ht="66">
      <c r="A62" s="124" t="s">
        <v>87</v>
      </c>
      <c r="B62" s="80" t="s">
        <v>209</v>
      </c>
      <c r="C62" s="80" t="s">
        <v>93</v>
      </c>
      <c r="D62" s="73" t="s">
        <v>159</v>
      </c>
      <c r="E62" s="85">
        <f>E63</f>
        <v>51</v>
      </c>
      <c r="F62" s="85">
        <f aca="true" t="shared" si="22" ref="F62:G62">F63</f>
        <v>52</v>
      </c>
      <c r="G62" s="85">
        <f t="shared" si="22"/>
        <v>53</v>
      </c>
    </row>
    <row r="63" spans="1:7" ht="12.75">
      <c r="A63" s="124" t="s">
        <v>87</v>
      </c>
      <c r="B63" s="80" t="s">
        <v>209</v>
      </c>
      <c r="C63" s="80" t="s">
        <v>97</v>
      </c>
      <c r="D63" s="73" t="s">
        <v>98</v>
      </c>
      <c r="E63" s="85">
        <f>'№4'!F44</f>
        <v>51</v>
      </c>
      <c r="F63" s="85">
        <f>'№4'!G44</f>
        <v>52</v>
      </c>
      <c r="G63" s="85">
        <f>'№4'!H44</f>
        <v>53</v>
      </c>
    </row>
    <row r="64" spans="1:7" ht="82.5">
      <c r="A64" s="124" t="s">
        <v>87</v>
      </c>
      <c r="B64" s="80" t="s">
        <v>210</v>
      </c>
      <c r="C64" s="80" t="s">
        <v>93</v>
      </c>
      <c r="D64" s="73" t="s">
        <v>160</v>
      </c>
      <c r="E64" s="85">
        <f>E65</f>
        <v>25.5</v>
      </c>
      <c r="F64" s="85">
        <f aca="true" t="shared" si="23" ref="F64:G64">F65</f>
        <v>26</v>
      </c>
      <c r="G64" s="85">
        <f t="shared" si="23"/>
        <v>26.5</v>
      </c>
    </row>
    <row r="65" spans="1:7" ht="49.5">
      <c r="A65" s="124" t="s">
        <v>87</v>
      </c>
      <c r="B65" s="80" t="s">
        <v>210</v>
      </c>
      <c r="C65" s="80" t="s">
        <v>96</v>
      </c>
      <c r="D65" s="73" t="s">
        <v>344</v>
      </c>
      <c r="E65" s="85">
        <f>'№4'!F47</f>
        <v>25.5</v>
      </c>
      <c r="F65" s="85">
        <f>'№4'!G47</f>
        <v>26</v>
      </c>
      <c r="G65" s="85">
        <f>'№4'!H47</f>
        <v>26.5</v>
      </c>
    </row>
    <row r="66" spans="1:7" ht="49.5">
      <c r="A66" s="124" t="s">
        <v>87</v>
      </c>
      <c r="B66" s="80" t="s">
        <v>211</v>
      </c>
      <c r="C66" s="80" t="s">
        <v>93</v>
      </c>
      <c r="D66" s="73" t="s">
        <v>161</v>
      </c>
      <c r="E66" s="85">
        <f>E67</f>
        <v>107.1</v>
      </c>
      <c r="F66" s="85">
        <f aca="true" t="shared" si="24" ref="F66:G67">F67</f>
        <v>109.2</v>
      </c>
      <c r="G66" s="85">
        <f t="shared" si="24"/>
        <v>111.4</v>
      </c>
    </row>
    <row r="67" spans="1:7" ht="49.5">
      <c r="A67" s="124" t="s">
        <v>87</v>
      </c>
      <c r="B67" s="80" t="s">
        <v>212</v>
      </c>
      <c r="C67" s="80" t="s">
        <v>93</v>
      </c>
      <c r="D67" s="73" t="s">
        <v>358</v>
      </c>
      <c r="E67" s="85">
        <f>E68</f>
        <v>107.1</v>
      </c>
      <c r="F67" s="85">
        <f t="shared" si="24"/>
        <v>109.2</v>
      </c>
      <c r="G67" s="85">
        <f t="shared" si="24"/>
        <v>111.4</v>
      </c>
    </row>
    <row r="68" spans="1:7" ht="33">
      <c r="A68" s="124" t="s">
        <v>87</v>
      </c>
      <c r="B68" s="80" t="s">
        <v>212</v>
      </c>
      <c r="C68" s="80" t="s">
        <v>100</v>
      </c>
      <c r="D68" s="73" t="s">
        <v>101</v>
      </c>
      <c r="E68" s="85">
        <f>'№4'!F51</f>
        <v>107.1</v>
      </c>
      <c r="F68" s="85">
        <f>'№4'!G51</f>
        <v>109.2</v>
      </c>
      <c r="G68" s="85">
        <f>'№4'!H51</f>
        <v>111.4</v>
      </c>
    </row>
    <row r="69" spans="1:7" ht="99">
      <c r="A69" s="124" t="s">
        <v>87</v>
      </c>
      <c r="B69" s="80" t="s">
        <v>213</v>
      </c>
      <c r="C69" s="80" t="s">
        <v>93</v>
      </c>
      <c r="D69" s="73" t="s">
        <v>155</v>
      </c>
      <c r="E69" s="85">
        <f>E70</f>
        <v>62.199999999999996</v>
      </c>
      <c r="F69" s="85">
        <f aca="true" t="shared" si="25" ref="F69:G69">F70</f>
        <v>62.4</v>
      </c>
      <c r="G69" s="85">
        <f t="shared" si="25"/>
        <v>64.1</v>
      </c>
    </row>
    <row r="70" spans="1:7" ht="49.5">
      <c r="A70" s="124" t="s">
        <v>87</v>
      </c>
      <c r="B70" s="80" t="s">
        <v>214</v>
      </c>
      <c r="C70" s="80" t="s">
        <v>93</v>
      </c>
      <c r="D70" s="73" t="s">
        <v>156</v>
      </c>
      <c r="E70" s="85">
        <f>E71+E72</f>
        <v>62.199999999999996</v>
      </c>
      <c r="F70" s="85">
        <f aca="true" t="shared" si="26" ref="F70:G70">F71+F72</f>
        <v>62.4</v>
      </c>
      <c r="G70" s="85">
        <f t="shared" si="26"/>
        <v>64.1</v>
      </c>
    </row>
    <row r="71" spans="1:7" ht="49.5">
      <c r="A71" s="124" t="s">
        <v>87</v>
      </c>
      <c r="B71" s="80" t="s">
        <v>214</v>
      </c>
      <c r="C71" s="80" t="s">
        <v>96</v>
      </c>
      <c r="D71" s="73" t="s">
        <v>344</v>
      </c>
      <c r="E71" s="85">
        <f>'№4'!F56</f>
        <v>47.199999999999996</v>
      </c>
      <c r="F71" s="85">
        <f>'№4'!G56</f>
        <v>50.9</v>
      </c>
      <c r="G71" s="85">
        <f>'№4'!H56</f>
        <v>52.6</v>
      </c>
    </row>
    <row r="72" spans="1:7" ht="33">
      <c r="A72" s="124" t="s">
        <v>87</v>
      </c>
      <c r="B72" s="80" t="s">
        <v>214</v>
      </c>
      <c r="C72" s="80" t="s">
        <v>100</v>
      </c>
      <c r="D72" s="73" t="s">
        <v>101</v>
      </c>
      <c r="E72" s="85">
        <f>'№4'!F57</f>
        <v>15</v>
      </c>
      <c r="F72" s="85">
        <f>'№4'!G57</f>
        <v>11.5</v>
      </c>
      <c r="G72" s="85">
        <f>'№4'!H57</f>
        <v>11.5</v>
      </c>
    </row>
    <row r="73" spans="1:7" ht="12.75">
      <c r="A73" s="124" t="s">
        <v>87</v>
      </c>
      <c r="B73" s="80" t="s">
        <v>201</v>
      </c>
      <c r="C73" s="80" t="s">
        <v>93</v>
      </c>
      <c r="D73" s="73" t="s">
        <v>2</v>
      </c>
      <c r="E73" s="85">
        <f>E74+E79+E77</f>
        <v>298.3</v>
      </c>
      <c r="F73" s="85">
        <f aca="true" t="shared" si="27" ref="F73:G73">F74+F79+F77</f>
        <v>295.7</v>
      </c>
      <c r="G73" s="85">
        <f t="shared" si="27"/>
        <v>295.7</v>
      </c>
    </row>
    <row r="74" spans="1:7" ht="115.5">
      <c r="A74" s="124" t="s">
        <v>87</v>
      </c>
      <c r="B74" s="80" t="s">
        <v>215</v>
      </c>
      <c r="C74" s="80" t="s">
        <v>93</v>
      </c>
      <c r="D74" s="73" t="s">
        <v>191</v>
      </c>
      <c r="E74" s="85">
        <f>E75+E76</f>
        <v>264</v>
      </c>
      <c r="F74" s="85">
        <f aca="true" t="shared" si="28" ref="F74:G74">F75+F76</f>
        <v>264</v>
      </c>
      <c r="G74" s="85">
        <f t="shared" si="28"/>
        <v>264</v>
      </c>
    </row>
    <row r="75" spans="1:7" ht="99">
      <c r="A75" s="124" t="s">
        <v>87</v>
      </c>
      <c r="B75" s="80" t="s">
        <v>215</v>
      </c>
      <c r="C75" s="80" t="s">
        <v>95</v>
      </c>
      <c r="D75" s="73" t="s">
        <v>3</v>
      </c>
      <c r="E75" s="85">
        <f>'№4'!F61</f>
        <v>246.4</v>
      </c>
      <c r="F75" s="85">
        <f>'№4'!G61</f>
        <v>246.4</v>
      </c>
      <c r="G75" s="85">
        <f>'№4'!H61</f>
        <v>246.4</v>
      </c>
    </row>
    <row r="76" spans="1:7" ht="49.5">
      <c r="A76" s="124" t="s">
        <v>87</v>
      </c>
      <c r="B76" s="80" t="s">
        <v>215</v>
      </c>
      <c r="C76" s="80" t="s">
        <v>96</v>
      </c>
      <c r="D76" s="73" t="s">
        <v>344</v>
      </c>
      <c r="E76" s="85">
        <f>'№4'!F62</f>
        <v>17.6</v>
      </c>
      <c r="F76" s="85">
        <f>'№4'!G62</f>
        <v>17.6</v>
      </c>
      <c r="G76" s="85">
        <f>'№4'!H62</f>
        <v>17.6</v>
      </c>
    </row>
    <row r="77" spans="1:7" ht="132">
      <c r="A77" s="15" t="s">
        <v>87</v>
      </c>
      <c r="B77" s="6" t="s">
        <v>795</v>
      </c>
      <c r="C77" s="77"/>
      <c r="D77" s="14" t="s">
        <v>796</v>
      </c>
      <c r="E77" s="85">
        <f>E78</f>
        <v>2.6</v>
      </c>
      <c r="F77" s="85">
        <f aca="true" t="shared" si="29" ref="F77:G77">F78</f>
        <v>0</v>
      </c>
      <c r="G77" s="85">
        <f t="shared" si="29"/>
        <v>0</v>
      </c>
    </row>
    <row r="78" spans="1:7" ht="99">
      <c r="A78" s="15" t="s">
        <v>87</v>
      </c>
      <c r="B78" s="6" t="s">
        <v>795</v>
      </c>
      <c r="C78" s="77" t="s">
        <v>95</v>
      </c>
      <c r="D78" s="5" t="s">
        <v>3</v>
      </c>
      <c r="E78" s="85">
        <f>'№4'!F64</f>
        <v>2.6</v>
      </c>
      <c r="F78" s="85">
        <f>'№4'!G64</f>
        <v>0</v>
      </c>
      <c r="G78" s="85">
        <f>'№4'!H64</f>
        <v>0</v>
      </c>
    </row>
    <row r="79" spans="1:7" ht="99">
      <c r="A79" s="124" t="s">
        <v>87</v>
      </c>
      <c r="B79" s="80" t="s">
        <v>204</v>
      </c>
      <c r="C79" s="80" t="s">
        <v>93</v>
      </c>
      <c r="D79" s="73" t="s">
        <v>346</v>
      </c>
      <c r="E79" s="85">
        <f>E80</f>
        <v>31.7</v>
      </c>
      <c r="F79" s="85">
        <f aca="true" t="shared" si="30" ref="F79:G79">F80</f>
        <v>31.7</v>
      </c>
      <c r="G79" s="85">
        <f t="shared" si="30"/>
        <v>31.7</v>
      </c>
    </row>
    <row r="80" spans="1:7" ht="99">
      <c r="A80" s="124" t="s">
        <v>87</v>
      </c>
      <c r="B80" s="80" t="s">
        <v>204</v>
      </c>
      <c r="C80" s="80" t="s">
        <v>95</v>
      </c>
      <c r="D80" s="73" t="s">
        <v>3</v>
      </c>
      <c r="E80" s="85">
        <f>'№4'!F65</f>
        <v>31.7</v>
      </c>
      <c r="F80" s="85">
        <f>'№4'!G65</f>
        <v>31.7</v>
      </c>
      <c r="G80" s="85">
        <f>'№4'!H65</f>
        <v>31.7</v>
      </c>
    </row>
    <row r="81" spans="1:7" ht="82.5">
      <c r="A81" s="124" t="s">
        <v>87</v>
      </c>
      <c r="B81" s="80" t="s">
        <v>264</v>
      </c>
      <c r="C81" s="80" t="s">
        <v>93</v>
      </c>
      <c r="D81" s="73" t="s">
        <v>451</v>
      </c>
      <c r="E81" s="85">
        <f>E82+E87</f>
        <v>8896.6</v>
      </c>
      <c r="F81" s="85">
        <f aca="true" t="shared" si="31" ref="F81:G81">F82+F87</f>
        <v>8102.3</v>
      </c>
      <c r="G81" s="85">
        <f t="shared" si="31"/>
        <v>8102.3</v>
      </c>
    </row>
    <row r="82" spans="1:7" ht="66">
      <c r="A82" s="124" t="s">
        <v>87</v>
      </c>
      <c r="B82" s="80" t="s">
        <v>265</v>
      </c>
      <c r="C82" s="80" t="s">
        <v>93</v>
      </c>
      <c r="D82" s="73" t="s">
        <v>147</v>
      </c>
      <c r="E82" s="85">
        <f>E83+E85</f>
        <v>3123.1000000000004</v>
      </c>
      <c r="F82" s="85">
        <f aca="true" t="shared" si="32" ref="F82:G82">F83+F85</f>
        <v>2328.8</v>
      </c>
      <c r="G82" s="85">
        <f t="shared" si="32"/>
        <v>2328.8</v>
      </c>
    </row>
    <row r="83" spans="1:7" ht="49.5">
      <c r="A83" s="124" t="s">
        <v>87</v>
      </c>
      <c r="B83" s="80" t="s">
        <v>267</v>
      </c>
      <c r="C83" s="80" t="s">
        <v>93</v>
      </c>
      <c r="D83" s="73" t="s">
        <v>148</v>
      </c>
      <c r="E83" s="85">
        <f>E84</f>
        <v>2915.1000000000004</v>
      </c>
      <c r="F83" s="85">
        <f aca="true" t="shared" si="33" ref="F83:G83">F84</f>
        <v>2120.8</v>
      </c>
      <c r="G83" s="85">
        <f t="shared" si="33"/>
        <v>2120.8</v>
      </c>
    </row>
    <row r="84" spans="1:7" ht="49.5">
      <c r="A84" s="124" t="s">
        <v>87</v>
      </c>
      <c r="B84" s="80" t="s">
        <v>267</v>
      </c>
      <c r="C84" s="80" t="s">
        <v>96</v>
      </c>
      <c r="D84" s="73" t="s">
        <v>344</v>
      </c>
      <c r="E84" s="85">
        <f>'№4'!F298</f>
        <v>2915.1000000000004</v>
      </c>
      <c r="F84" s="85">
        <f>'№4'!G298</f>
        <v>2120.8</v>
      </c>
      <c r="G84" s="85">
        <f>'№4'!H298</f>
        <v>2120.8</v>
      </c>
    </row>
    <row r="85" spans="1:7" ht="49.5">
      <c r="A85" s="124" t="s">
        <v>87</v>
      </c>
      <c r="B85" s="80" t="s">
        <v>268</v>
      </c>
      <c r="C85" s="80" t="s">
        <v>93</v>
      </c>
      <c r="D85" s="73" t="s">
        <v>454</v>
      </c>
      <c r="E85" s="85">
        <f>E86</f>
        <v>208</v>
      </c>
      <c r="F85" s="85">
        <f aca="true" t="shared" si="34" ref="F85:G85">F86</f>
        <v>208</v>
      </c>
      <c r="G85" s="85">
        <f t="shared" si="34"/>
        <v>208</v>
      </c>
    </row>
    <row r="86" spans="1:7" ht="49.5">
      <c r="A86" s="124" t="s">
        <v>87</v>
      </c>
      <c r="B86" s="80" t="s">
        <v>268</v>
      </c>
      <c r="C86" s="80" t="s">
        <v>96</v>
      </c>
      <c r="D86" s="73" t="s">
        <v>344</v>
      </c>
      <c r="E86" s="85">
        <f>'№4'!F300</f>
        <v>208</v>
      </c>
      <c r="F86" s="85">
        <f>'№4'!G300</f>
        <v>208</v>
      </c>
      <c r="G86" s="85">
        <f>'№4'!H300</f>
        <v>208</v>
      </c>
    </row>
    <row r="87" spans="1:7" ht="12.75">
      <c r="A87" s="124" t="s">
        <v>87</v>
      </c>
      <c r="B87" s="80" t="s">
        <v>269</v>
      </c>
      <c r="C87" s="80" t="s">
        <v>93</v>
      </c>
      <c r="D87" s="73" t="s">
        <v>2</v>
      </c>
      <c r="E87" s="85">
        <f>E88</f>
        <v>5773.5</v>
      </c>
      <c r="F87" s="85">
        <f aca="true" t="shared" si="35" ref="F87:G87">F88</f>
        <v>5773.5</v>
      </c>
      <c r="G87" s="85">
        <f t="shared" si="35"/>
        <v>5773.5</v>
      </c>
    </row>
    <row r="88" spans="1:7" ht="115.5">
      <c r="A88" s="124" t="s">
        <v>87</v>
      </c>
      <c r="B88" s="80" t="s">
        <v>266</v>
      </c>
      <c r="C88" s="80" t="s">
        <v>93</v>
      </c>
      <c r="D88" s="73" t="s">
        <v>345</v>
      </c>
      <c r="E88" s="85">
        <f>E89+E90</f>
        <v>5773.5</v>
      </c>
      <c r="F88" s="85">
        <f aca="true" t="shared" si="36" ref="F88:G88">F89+F90</f>
        <v>5773.5</v>
      </c>
      <c r="G88" s="85">
        <f t="shared" si="36"/>
        <v>5773.5</v>
      </c>
    </row>
    <row r="89" spans="1:7" ht="99">
      <c r="A89" s="124" t="s">
        <v>87</v>
      </c>
      <c r="B89" s="80" t="s">
        <v>266</v>
      </c>
      <c r="C89" s="80" t="s">
        <v>95</v>
      </c>
      <c r="D89" s="73" t="s">
        <v>3</v>
      </c>
      <c r="E89" s="85">
        <f>'№4'!F304</f>
        <v>5298.5</v>
      </c>
      <c r="F89" s="85">
        <f>'№4'!G304</f>
        <v>5298.5</v>
      </c>
      <c r="G89" s="85">
        <f>'№4'!H304</f>
        <v>5298.5</v>
      </c>
    </row>
    <row r="90" spans="1:7" ht="49.5">
      <c r="A90" s="124" t="s">
        <v>87</v>
      </c>
      <c r="B90" s="80" t="s">
        <v>266</v>
      </c>
      <c r="C90" s="80" t="s">
        <v>96</v>
      </c>
      <c r="D90" s="73" t="s">
        <v>344</v>
      </c>
      <c r="E90" s="85">
        <f>'№4'!F305</f>
        <v>475</v>
      </c>
      <c r="F90" s="85">
        <f>'№4'!G305</f>
        <v>475</v>
      </c>
      <c r="G90" s="85">
        <f>'№4'!H305</f>
        <v>475</v>
      </c>
    </row>
    <row r="91" spans="1:7" ht="66">
      <c r="A91" s="124" t="s">
        <v>87</v>
      </c>
      <c r="B91" s="80" t="s">
        <v>256</v>
      </c>
      <c r="C91" s="80" t="s">
        <v>93</v>
      </c>
      <c r="D91" s="73" t="s">
        <v>428</v>
      </c>
      <c r="E91" s="85">
        <f>E92+E95</f>
        <v>1141</v>
      </c>
      <c r="F91" s="85">
        <f aca="true" t="shared" si="37" ref="F91:G91">F92+F95</f>
        <v>1163.8</v>
      </c>
      <c r="G91" s="85">
        <f t="shared" si="37"/>
        <v>1187</v>
      </c>
    </row>
    <row r="92" spans="1:7" ht="49.5">
      <c r="A92" s="124" t="s">
        <v>87</v>
      </c>
      <c r="B92" s="80" t="s">
        <v>260</v>
      </c>
      <c r="C92" s="80" t="s">
        <v>93</v>
      </c>
      <c r="D92" s="73" t="s">
        <v>433</v>
      </c>
      <c r="E92" s="85">
        <f>E93</f>
        <v>1114.7</v>
      </c>
      <c r="F92" s="85">
        <f aca="true" t="shared" si="38" ref="F92:G92">F93</f>
        <v>1133.8</v>
      </c>
      <c r="G92" s="85">
        <f t="shared" si="38"/>
        <v>1156</v>
      </c>
    </row>
    <row r="93" spans="1:7" ht="82.5">
      <c r="A93" s="124" t="s">
        <v>87</v>
      </c>
      <c r="B93" s="80" t="s">
        <v>261</v>
      </c>
      <c r="C93" s="80" t="s">
        <v>93</v>
      </c>
      <c r="D93" s="73" t="s">
        <v>190</v>
      </c>
      <c r="E93" s="85">
        <f>E94</f>
        <v>1114.7</v>
      </c>
      <c r="F93" s="85">
        <f aca="true" t="shared" si="39" ref="F93:G93">F94</f>
        <v>1133.8</v>
      </c>
      <c r="G93" s="85">
        <f t="shared" si="39"/>
        <v>1156</v>
      </c>
    </row>
    <row r="94" spans="1:7" ht="49.5">
      <c r="A94" s="124" t="s">
        <v>87</v>
      </c>
      <c r="B94" s="80" t="s">
        <v>261</v>
      </c>
      <c r="C94" s="80" t="s">
        <v>96</v>
      </c>
      <c r="D94" s="73" t="s">
        <v>344</v>
      </c>
      <c r="E94" s="85">
        <f>'№4'!F275</f>
        <v>1114.7</v>
      </c>
      <c r="F94" s="85">
        <f>'№4'!G275</f>
        <v>1133.8</v>
      </c>
      <c r="G94" s="85">
        <f>'№4'!H275</f>
        <v>1156</v>
      </c>
    </row>
    <row r="95" spans="1:7" ht="33">
      <c r="A95" s="124" t="s">
        <v>87</v>
      </c>
      <c r="B95" s="80" t="s">
        <v>262</v>
      </c>
      <c r="C95" s="80" t="s">
        <v>93</v>
      </c>
      <c r="D95" s="73" t="s">
        <v>130</v>
      </c>
      <c r="E95" s="85">
        <f>E96</f>
        <v>26.3</v>
      </c>
      <c r="F95" s="85">
        <f aca="true" t="shared" si="40" ref="F95:G96">F96</f>
        <v>30</v>
      </c>
      <c r="G95" s="85">
        <f t="shared" si="40"/>
        <v>31</v>
      </c>
    </row>
    <row r="96" spans="1:7" ht="66">
      <c r="A96" s="124" t="s">
        <v>87</v>
      </c>
      <c r="B96" s="80" t="s">
        <v>263</v>
      </c>
      <c r="C96" s="80" t="s">
        <v>93</v>
      </c>
      <c r="D96" s="73" t="s">
        <v>131</v>
      </c>
      <c r="E96" s="85">
        <f>E97</f>
        <v>26.3</v>
      </c>
      <c r="F96" s="85">
        <f t="shared" si="40"/>
        <v>30</v>
      </c>
      <c r="G96" s="85">
        <f t="shared" si="40"/>
        <v>31</v>
      </c>
    </row>
    <row r="97" spans="1:7" ht="49.5">
      <c r="A97" s="124" t="s">
        <v>87</v>
      </c>
      <c r="B97" s="80" t="s">
        <v>263</v>
      </c>
      <c r="C97" s="80" t="s">
        <v>96</v>
      </c>
      <c r="D97" s="73" t="s">
        <v>344</v>
      </c>
      <c r="E97" s="85">
        <f>'№4'!F278</f>
        <v>26.3</v>
      </c>
      <c r="F97" s="85">
        <f>'№4'!G278</f>
        <v>30</v>
      </c>
      <c r="G97" s="85">
        <f>'№4'!H278</f>
        <v>31</v>
      </c>
    </row>
    <row r="98" spans="1:7" ht="33">
      <c r="A98" s="124" t="s">
        <v>87</v>
      </c>
      <c r="B98" s="80" t="s">
        <v>314</v>
      </c>
      <c r="C98" s="80" t="s">
        <v>93</v>
      </c>
      <c r="D98" s="73" t="s">
        <v>431</v>
      </c>
      <c r="E98" s="85">
        <f>E99</f>
        <v>502</v>
      </c>
      <c r="F98" s="85">
        <f aca="true" t="shared" si="41" ref="F98:G102">F99</f>
        <v>0</v>
      </c>
      <c r="G98" s="85">
        <f t="shared" si="41"/>
        <v>0</v>
      </c>
    </row>
    <row r="99" spans="1:7" ht="66">
      <c r="A99" s="124" t="s">
        <v>87</v>
      </c>
      <c r="B99" s="80" t="s">
        <v>438</v>
      </c>
      <c r="C99" s="80" t="s">
        <v>93</v>
      </c>
      <c r="D99" s="73" t="s">
        <v>439</v>
      </c>
      <c r="E99" s="85">
        <f>E102+E100</f>
        <v>502</v>
      </c>
      <c r="F99" s="85">
        <f aca="true" t="shared" si="42" ref="F99:G99">F102+F100</f>
        <v>0</v>
      </c>
      <c r="G99" s="85">
        <f t="shared" si="42"/>
        <v>0</v>
      </c>
    </row>
    <row r="100" spans="1:7" ht="12.75">
      <c r="A100" s="15" t="s">
        <v>87</v>
      </c>
      <c r="B100" s="35" t="s">
        <v>511</v>
      </c>
      <c r="C100" s="77"/>
      <c r="D100" s="5" t="s">
        <v>512</v>
      </c>
      <c r="E100" s="85">
        <f>E101</f>
        <v>2</v>
      </c>
      <c r="F100" s="85">
        <f aca="true" t="shared" si="43" ref="F100:G100">F101</f>
        <v>0</v>
      </c>
      <c r="G100" s="85">
        <f t="shared" si="43"/>
        <v>0</v>
      </c>
    </row>
    <row r="101" spans="1:7" ht="12.75">
      <c r="A101" s="15" t="s">
        <v>87</v>
      </c>
      <c r="B101" s="35" t="s">
        <v>511</v>
      </c>
      <c r="C101" s="77" t="s">
        <v>97</v>
      </c>
      <c r="D101" s="5" t="s">
        <v>98</v>
      </c>
      <c r="E101" s="85">
        <f>'№4'!F70</f>
        <v>2</v>
      </c>
      <c r="F101" s="85">
        <f>'№4'!G70</f>
        <v>0</v>
      </c>
      <c r="G101" s="85">
        <f>'№4'!H70</f>
        <v>0</v>
      </c>
    </row>
    <row r="102" spans="1:7" ht="49.5">
      <c r="A102" s="124" t="s">
        <v>87</v>
      </c>
      <c r="B102" s="80" t="s">
        <v>440</v>
      </c>
      <c r="C102" s="80" t="s">
        <v>93</v>
      </c>
      <c r="D102" s="73" t="s">
        <v>441</v>
      </c>
      <c r="E102" s="85">
        <f>E103</f>
        <v>500</v>
      </c>
      <c r="F102" s="85">
        <f t="shared" si="41"/>
        <v>0</v>
      </c>
      <c r="G102" s="85">
        <f t="shared" si="41"/>
        <v>0</v>
      </c>
    </row>
    <row r="103" spans="1:7" ht="12.75">
      <c r="A103" s="124" t="s">
        <v>87</v>
      </c>
      <c r="B103" s="80" t="s">
        <v>440</v>
      </c>
      <c r="C103" s="80" t="s">
        <v>97</v>
      </c>
      <c r="D103" s="73" t="s">
        <v>98</v>
      </c>
      <c r="E103" s="85">
        <f>'№4'!F282</f>
        <v>500</v>
      </c>
      <c r="F103" s="85">
        <v>0</v>
      </c>
      <c r="G103" s="85">
        <v>0</v>
      </c>
    </row>
    <row r="104" spans="1:7" ht="33">
      <c r="A104" s="81" t="s">
        <v>82</v>
      </c>
      <c r="B104" s="81" t="s">
        <v>93</v>
      </c>
      <c r="C104" s="81" t="s">
        <v>93</v>
      </c>
      <c r="D104" s="3" t="s">
        <v>47</v>
      </c>
      <c r="E104" s="83">
        <f>E105+E113</f>
        <v>7918.3</v>
      </c>
      <c r="F104" s="83">
        <f aca="true" t="shared" si="44" ref="F104:G104">F105+F113</f>
        <v>7918</v>
      </c>
      <c r="G104" s="83">
        <f t="shared" si="44"/>
        <v>7917.7</v>
      </c>
    </row>
    <row r="105" spans="1:7" ht="12.75">
      <c r="A105" s="124" t="s">
        <v>102</v>
      </c>
      <c r="B105" s="80" t="s">
        <v>93</v>
      </c>
      <c r="C105" s="80" t="s">
        <v>93</v>
      </c>
      <c r="D105" s="73" t="s">
        <v>103</v>
      </c>
      <c r="E105" s="85">
        <f>E106</f>
        <v>1383.3000000000002</v>
      </c>
      <c r="F105" s="85">
        <f aca="true" t="shared" si="45" ref="F105:G106">F106</f>
        <v>1383.0000000000002</v>
      </c>
      <c r="G105" s="85">
        <f t="shared" si="45"/>
        <v>1382.7</v>
      </c>
    </row>
    <row r="106" spans="1:7" ht="82.5">
      <c r="A106" s="124" t="s">
        <v>102</v>
      </c>
      <c r="B106" s="80" t="s">
        <v>200</v>
      </c>
      <c r="C106" s="80" t="s">
        <v>93</v>
      </c>
      <c r="D106" s="73" t="s">
        <v>341</v>
      </c>
      <c r="E106" s="85">
        <f>E107</f>
        <v>1383.3000000000002</v>
      </c>
      <c r="F106" s="85">
        <f t="shared" si="45"/>
        <v>1383.0000000000002</v>
      </c>
      <c r="G106" s="85">
        <f t="shared" si="45"/>
        <v>1382.7</v>
      </c>
    </row>
    <row r="107" spans="1:7" ht="12.75">
      <c r="A107" s="124" t="s">
        <v>102</v>
      </c>
      <c r="B107" s="80" t="s">
        <v>201</v>
      </c>
      <c r="C107" s="80" t="s">
        <v>93</v>
      </c>
      <c r="D107" s="73" t="s">
        <v>2</v>
      </c>
      <c r="E107" s="85">
        <f>E108+E110</f>
        <v>1383.3000000000002</v>
      </c>
      <c r="F107" s="85">
        <f aca="true" t="shared" si="46" ref="F107:G107">F108+F110</f>
        <v>1383.0000000000002</v>
      </c>
      <c r="G107" s="85">
        <f t="shared" si="46"/>
        <v>1382.7</v>
      </c>
    </row>
    <row r="108" spans="1:7" ht="99">
      <c r="A108" s="124" t="s">
        <v>102</v>
      </c>
      <c r="B108" s="80" t="s">
        <v>204</v>
      </c>
      <c r="C108" s="80" t="s">
        <v>93</v>
      </c>
      <c r="D108" s="73" t="s">
        <v>346</v>
      </c>
      <c r="E108" s="85">
        <f>E109</f>
        <v>131.7</v>
      </c>
      <c r="F108" s="85">
        <f aca="true" t="shared" si="47" ref="F108:G108">F109</f>
        <v>131.7</v>
      </c>
      <c r="G108" s="85">
        <f t="shared" si="47"/>
        <v>131.7</v>
      </c>
    </row>
    <row r="109" spans="1:7" ht="99">
      <c r="A109" s="124" t="s">
        <v>102</v>
      </c>
      <c r="B109" s="80" t="s">
        <v>204</v>
      </c>
      <c r="C109" s="80" t="s">
        <v>95</v>
      </c>
      <c r="D109" s="73" t="s">
        <v>3</v>
      </c>
      <c r="E109" s="85">
        <f>'№4'!F77</f>
        <v>131.7</v>
      </c>
      <c r="F109" s="85">
        <f>'№4'!G77</f>
        <v>131.7</v>
      </c>
      <c r="G109" s="85">
        <f>'№4'!H77</f>
        <v>131.7</v>
      </c>
    </row>
    <row r="110" spans="1:7" ht="66">
      <c r="A110" s="124" t="s">
        <v>102</v>
      </c>
      <c r="B110" s="80" t="s">
        <v>216</v>
      </c>
      <c r="C110" s="80" t="s">
        <v>93</v>
      </c>
      <c r="D110" s="73" t="s">
        <v>361</v>
      </c>
      <c r="E110" s="85">
        <f>E111+E112</f>
        <v>1251.6000000000001</v>
      </c>
      <c r="F110" s="85">
        <f aca="true" t="shared" si="48" ref="F110:G110">F111+F112</f>
        <v>1251.3000000000002</v>
      </c>
      <c r="G110" s="85">
        <f t="shared" si="48"/>
        <v>1251</v>
      </c>
    </row>
    <row r="111" spans="1:7" ht="99">
      <c r="A111" s="124" t="s">
        <v>102</v>
      </c>
      <c r="B111" s="80" t="s">
        <v>216</v>
      </c>
      <c r="C111" s="80" t="s">
        <v>95</v>
      </c>
      <c r="D111" s="73" t="s">
        <v>3</v>
      </c>
      <c r="E111" s="85">
        <f>'№4'!F79</f>
        <v>1227.9</v>
      </c>
      <c r="F111" s="85">
        <f>'№4'!G79</f>
        <v>1227.9</v>
      </c>
      <c r="G111" s="85">
        <f>'№4'!H79</f>
        <v>1227.9</v>
      </c>
    </row>
    <row r="112" spans="1:7" ht="49.5">
      <c r="A112" s="124" t="s">
        <v>102</v>
      </c>
      <c r="B112" s="80" t="s">
        <v>216</v>
      </c>
      <c r="C112" s="80" t="s">
        <v>96</v>
      </c>
      <c r="D112" s="73" t="s">
        <v>344</v>
      </c>
      <c r="E112" s="85">
        <f>'№4'!F80</f>
        <v>23.7</v>
      </c>
      <c r="F112" s="85">
        <f>'№4'!G80</f>
        <v>23.4</v>
      </c>
      <c r="G112" s="85">
        <f>'№4'!H80</f>
        <v>23.1</v>
      </c>
    </row>
    <row r="113" spans="1:7" ht="66">
      <c r="A113" s="124" t="s">
        <v>73</v>
      </c>
      <c r="B113" s="80"/>
      <c r="C113" s="80"/>
      <c r="D113" s="73" t="s">
        <v>20</v>
      </c>
      <c r="E113" s="85">
        <f>E114</f>
        <v>6535</v>
      </c>
      <c r="F113" s="85">
        <f aca="true" t="shared" si="49" ref="F113:G116">F114</f>
        <v>6535</v>
      </c>
      <c r="G113" s="85">
        <f t="shared" si="49"/>
        <v>6535</v>
      </c>
    </row>
    <row r="114" spans="1:7" ht="82.5">
      <c r="A114" s="124" t="s">
        <v>73</v>
      </c>
      <c r="B114" s="80" t="s">
        <v>200</v>
      </c>
      <c r="C114" s="80"/>
      <c r="D114" s="73" t="s">
        <v>192</v>
      </c>
      <c r="E114" s="85">
        <f>E115</f>
        <v>6535</v>
      </c>
      <c r="F114" s="85">
        <f t="shared" si="49"/>
        <v>6535</v>
      </c>
      <c r="G114" s="85">
        <f t="shared" si="49"/>
        <v>6535</v>
      </c>
    </row>
    <row r="115" spans="1:7" ht="49.5">
      <c r="A115" s="124" t="s">
        <v>73</v>
      </c>
      <c r="B115" s="80" t="s">
        <v>217</v>
      </c>
      <c r="C115" s="80"/>
      <c r="D115" s="73" t="s">
        <v>162</v>
      </c>
      <c r="E115" s="85">
        <f>E116</f>
        <v>6535</v>
      </c>
      <c r="F115" s="85">
        <f t="shared" si="49"/>
        <v>6535</v>
      </c>
      <c r="G115" s="85">
        <f t="shared" si="49"/>
        <v>6535</v>
      </c>
    </row>
    <row r="116" spans="1:7" ht="49.5">
      <c r="A116" s="124" t="s">
        <v>73</v>
      </c>
      <c r="B116" s="80" t="s">
        <v>218</v>
      </c>
      <c r="C116" s="80"/>
      <c r="D116" s="73" t="s">
        <v>163</v>
      </c>
      <c r="E116" s="85">
        <f>E117</f>
        <v>6535</v>
      </c>
      <c r="F116" s="85">
        <f t="shared" si="49"/>
        <v>6535</v>
      </c>
      <c r="G116" s="85">
        <f t="shared" si="49"/>
        <v>6535</v>
      </c>
    </row>
    <row r="117" spans="1:7" ht="49.5">
      <c r="A117" s="124" t="s">
        <v>73</v>
      </c>
      <c r="B117" s="80" t="s">
        <v>218</v>
      </c>
      <c r="C117" s="80">
        <v>600</v>
      </c>
      <c r="D117" s="73" t="s">
        <v>117</v>
      </c>
      <c r="E117" s="85">
        <f>'№4'!F86</f>
        <v>6535</v>
      </c>
      <c r="F117" s="85">
        <f>'№4'!G86</f>
        <v>6535</v>
      </c>
      <c r="G117" s="85">
        <f>'№4'!H86</f>
        <v>6535</v>
      </c>
    </row>
    <row r="118" spans="1:7" ht="12.75">
      <c r="A118" s="81" t="s">
        <v>83</v>
      </c>
      <c r="B118" s="81" t="s">
        <v>93</v>
      </c>
      <c r="C118" s="81" t="s">
        <v>93</v>
      </c>
      <c r="D118" s="3" t="s">
        <v>48</v>
      </c>
      <c r="E118" s="83">
        <f>E124+E129+E157+E119</f>
        <v>124870.5</v>
      </c>
      <c r="F118" s="83">
        <f>F124+F129+F157+F119</f>
        <v>32444.100000000002</v>
      </c>
      <c r="G118" s="83">
        <f>G124+G129+G157+G119</f>
        <v>22185.4</v>
      </c>
    </row>
    <row r="119" spans="1:7" ht="25.15" customHeight="1">
      <c r="A119" s="87" t="s">
        <v>770</v>
      </c>
      <c r="B119" s="84"/>
      <c r="C119" s="84"/>
      <c r="D119" s="73" t="s">
        <v>771</v>
      </c>
      <c r="E119" s="85">
        <f>E120</f>
        <v>256.6</v>
      </c>
      <c r="F119" s="85">
        <f aca="true" t="shared" si="50" ref="F119:G122">F120</f>
        <v>176.4</v>
      </c>
      <c r="G119" s="85">
        <f t="shared" si="50"/>
        <v>182.4</v>
      </c>
    </row>
    <row r="120" spans="1:7" ht="66">
      <c r="A120" s="87" t="s">
        <v>770</v>
      </c>
      <c r="B120" s="80" t="s">
        <v>280</v>
      </c>
      <c r="C120" s="80" t="s">
        <v>93</v>
      </c>
      <c r="D120" s="73" t="s">
        <v>401</v>
      </c>
      <c r="E120" s="85">
        <f>E121</f>
        <v>256.6</v>
      </c>
      <c r="F120" s="85">
        <f t="shared" si="50"/>
        <v>176.4</v>
      </c>
      <c r="G120" s="85">
        <f t="shared" si="50"/>
        <v>182.4</v>
      </c>
    </row>
    <row r="121" spans="1:7" ht="82.5">
      <c r="A121" s="87" t="s">
        <v>770</v>
      </c>
      <c r="B121" s="80" t="s">
        <v>282</v>
      </c>
      <c r="C121" s="80" t="s">
        <v>93</v>
      </c>
      <c r="D121" s="73" t="s">
        <v>471</v>
      </c>
      <c r="E121" s="85">
        <f>E122</f>
        <v>256.6</v>
      </c>
      <c r="F121" s="85">
        <f t="shared" si="50"/>
        <v>176.4</v>
      </c>
      <c r="G121" s="85">
        <f t="shared" si="50"/>
        <v>182.4</v>
      </c>
    </row>
    <row r="122" spans="1:7" ht="49.5">
      <c r="A122" s="87" t="s">
        <v>770</v>
      </c>
      <c r="B122" s="80" t="s">
        <v>286</v>
      </c>
      <c r="C122" s="80" t="s">
        <v>93</v>
      </c>
      <c r="D122" s="73" t="s">
        <v>474</v>
      </c>
      <c r="E122" s="85">
        <f>E123</f>
        <v>256.6</v>
      </c>
      <c r="F122" s="85">
        <f t="shared" si="50"/>
        <v>176.4</v>
      </c>
      <c r="G122" s="85">
        <f t="shared" si="50"/>
        <v>182.4</v>
      </c>
    </row>
    <row r="123" spans="1:7" ht="49.5">
      <c r="A123" s="87" t="s">
        <v>770</v>
      </c>
      <c r="B123" s="80" t="s">
        <v>286</v>
      </c>
      <c r="C123" s="80" t="s">
        <v>415</v>
      </c>
      <c r="D123" s="73" t="s">
        <v>416</v>
      </c>
      <c r="E123" s="85">
        <f>'№4'!F355</f>
        <v>256.6</v>
      </c>
      <c r="F123" s="85">
        <f>'№4'!G355</f>
        <v>176.4</v>
      </c>
      <c r="G123" s="85">
        <f>'№4'!H355</f>
        <v>182.4</v>
      </c>
    </row>
    <row r="124" spans="1:7" ht="12.75">
      <c r="A124" s="124" t="s">
        <v>176</v>
      </c>
      <c r="B124" s="80" t="s">
        <v>93</v>
      </c>
      <c r="C124" s="80" t="s">
        <v>93</v>
      </c>
      <c r="D124" s="73" t="s">
        <v>177</v>
      </c>
      <c r="E124" s="85">
        <f>E125</f>
        <v>395.8</v>
      </c>
      <c r="F124" s="85">
        <f aca="true" t="shared" si="51" ref="F124:G127">F125</f>
        <v>395.8</v>
      </c>
      <c r="G124" s="85">
        <f t="shared" si="51"/>
        <v>395.8</v>
      </c>
    </row>
    <row r="125" spans="1:7" ht="82.5">
      <c r="A125" s="124" t="s">
        <v>176</v>
      </c>
      <c r="B125" s="80" t="s">
        <v>219</v>
      </c>
      <c r="C125" s="80" t="s">
        <v>93</v>
      </c>
      <c r="D125" s="73" t="s">
        <v>362</v>
      </c>
      <c r="E125" s="85">
        <f>E126</f>
        <v>395.8</v>
      </c>
      <c r="F125" s="85">
        <f t="shared" si="51"/>
        <v>395.8</v>
      </c>
      <c r="G125" s="85">
        <f t="shared" si="51"/>
        <v>395.8</v>
      </c>
    </row>
    <row r="126" spans="1:7" ht="66">
      <c r="A126" s="124" t="s">
        <v>176</v>
      </c>
      <c r="B126" s="80" t="s">
        <v>220</v>
      </c>
      <c r="C126" s="80" t="s">
        <v>93</v>
      </c>
      <c r="D126" s="73" t="s">
        <v>171</v>
      </c>
      <c r="E126" s="85">
        <f>E127</f>
        <v>395.8</v>
      </c>
      <c r="F126" s="85">
        <f t="shared" si="51"/>
        <v>395.8</v>
      </c>
      <c r="G126" s="85">
        <f t="shared" si="51"/>
        <v>395.8</v>
      </c>
    </row>
    <row r="127" spans="1:7" ht="148.5">
      <c r="A127" s="124" t="s">
        <v>176</v>
      </c>
      <c r="B127" s="80" t="s">
        <v>221</v>
      </c>
      <c r="C127" s="80" t="s">
        <v>93</v>
      </c>
      <c r="D127" s="73" t="s">
        <v>178</v>
      </c>
      <c r="E127" s="85">
        <f>E128</f>
        <v>395.8</v>
      </c>
      <c r="F127" s="85">
        <f t="shared" si="51"/>
        <v>395.8</v>
      </c>
      <c r="G127" s="85">
        <f t="shared" si="51"/>
        <v>395.8</v>
      </c>
    </row>
    <row r="128" spans="1:7" ht="49.5">
      <c r="A128" s="124" t="s">
        <v>176</v>
      </c>
      <c r="B128" s="80" t="s">
        <v>221</v>
      </c>
      <c r="C128" s="80" t="s">
        <v>96</v>
      </c>
      <c r="D128" s="73" t="s">
        <v>344</v>
      </c>
      <c r="E128" s="85">
        <f>'№4'!F91</f>
        <v>395.8</v>
      </c>
      <c r="F128" s="85">
        <f>'№4'!G91</f>
        <v>395.8</v>
      </c>
      <c r="G128" s="85">
        <f>'№4'!H91</f>
        <v>395.8</v>
      </c>
    </row>
    <row r="129" spans="1:7" ht="33">
      <c r="A129" s="124" t="s">
        <v>10</v>
      </c>
      <c r="B129" s="80" t="s">
        <v>93</v>
      </c>
      <c r="C129" s="80" t="s">
        <v>93</v>
      </c>
      <c r="D129" s="73" t="s">
        <v>331</v>
      </c>
      <c r="E129" s="85">
        <f>E130</f>
        <v>121738.29999999999</v>
      </c>
      <c r="F129" s="85">
        <f aca="true" t="shared" si="52" ref="F129:G129">F130</f>
        <v>31128.9</v>
      </c>
      <c r="G129" s="85">
        <f t="shared" si="52"/>
        <v>20859.3</v>
      </c>
    </row>
    <row r="130" spans="1:7" ht="82.5">
      <c r="A130" s="124" t="s">
        <v>10</v>
      </c>
      <c r="B130" s="80" t="s">
        <v>222</v>
      </c>
      <c r="C130" s="80" t="s">
        <v>93</v>
      </c>
      <c r="D130" s="73" t="s">
        <v>365</v>
      </c>
      <c r="E130" s="85">
        <f>E131+E152</f>
        <v>121738.29999999999</v>
      </c>
      <c r="F130" s="85">
        <f>F131+F152</f>
        <v>31128.9</v>
      </c>
      <c r="G130" s="85">
        <f>G131+G152</f>
        <v>20859.3</v>
      </c>
    </row>
    <row r="131" spans="1:7" ht="66">
      <c r="A131" s="124" t="s">
        <v>10</v>
      </c>
      <c r="B131" s="80" t="s">
        <v>223</v>
      </c>
      <c r="C131" s="80" t="s">
        <v>93</v>
      </c>
      <c r="D131" s="73" t="s">
        <v>515</v>
      </c>
      <c r="E131" s="85">
        <f>E132+E136+E138+E148+E140+E144+E146+E150+E134+E142</f>
        <v>118058.29999999999</v>
      </c>
      <c r="F131" s="85">
        <f aca="true" t="shared" si="53" ref="F131:G131">F132+F136+F138+F148+F140+F144+F146+F150+F134+F142</f>
        <v>27628.9</v>
      </c>
      <c r="G131" s="85">
        <f t="shared" si="53"/>
        <v>20859.3</v>
      </c>
    </row>
    <row r="132" spans="1:7" ht="82.5">
      <c r="A132" s="124" t="s">
        <v>10</v>
      </c>
      <c r="B132" s="80" t="s">
        <v>224</v>
      </c>
      <c r="C132" s="80" t="s">
        <v>93</v>
      </c>
      <c r="D132" s="73" t="s">
        <v>368</v>
      </c>
      <c r="E132" s="85">
        <f>E133</f>
        <v>24804.7</v>
      </c>
      <c r="F132" s="85">
        <f aca="true" t="shared" si="54" ref="F132:G132">F133</f>
        <v>21054.7</v>
      </c>
      <c r="G132" s="85">
        <f t="shared" si="54"/>
        <v>20859.3</v>
      </c>
    </row>
    <row r="133" spans="1:7" ht="49.5">
      <c r="A133" s="124" t="s">
        <v>10</v>
      </c>
      <c r="B133" s="80" t="s">
        <v>224</v>
      </c>
      <c r="C133" s="80" t="s">
        <v>96</v>
      </c>
      <c r="D133" s="73" t="s">
        <v>344</v>
      </c>
      <c r="E133" s="85">
        <f>'№4'!F99</f>
        <v>24804.7</v>
      </c>
      <c r="F133" s="85">
        <f>'№4'!G99</f>
        <v>21054.7</v>
      </c>
      <c r="G133" s="85">
        <f>'№4'!H99</f>
        <v>20859.3</v>
      </c>
    </row>
    <row r="134" spans="1:7" ht="82.5">
      <c r="A134" s="124" t="s">
        <v>10</v>
      </c>
      <c r="B134" s="80" t="s">
        <v>812</v>
      </c>
      <c r="C134" s="80" t="s">
        <v>93</v>
      </c>
      <c r="D134" s="73" t="s">
        <v>814</v>
      </c>
      <c r="E134" s="85">
        <f>E135</f>
        <v>21150.1</v>
      </c>
      <c r="F134" s="85">
        <f aca="true" t="shared" si="55" ref="F134:G134">F135</f>
        <v>0</v>
      </c>
      <c r="G134" s="85">
        <f t="shared" si="55"/>
        <v>0</v>
      </c>
    </row>
    <row r="135" spans="1:7" ht="49.5">
      <c r="A135" s="124" t="s">
        <v>10</v>
      </c>
      <c r="B135" s="80" t="s">
        <v>812</v>
      </c>
      <c r="C135" s="80" t="s">
        <v>96</v>
      </c>
      <c r="D135" s="73" t="s">
        <v>344</v>
      </c>
      <c r="E135" s="85">
        <f>'№4'!F102</f>
        <v>21150.1</v>
      </c>
      <c r="F135" s="85">
        <f>'№4'!G102</f>
        <v>0</v>
      </c>
      <c r="G135" s="85">
        <f>'№4'!H102</f>
        <v>0</v>
      </c>
    </row>
    <row r="136" spans="1:7" ht="82.5">
      <c r="A136" s="124" t="s">
        <v>10</v>
      </c>
      <c r="B136" s="80" t="s">
        <v>225</v>
      </c>
      <c r="C136" s="80" t="s">
        <v>93</v>
      </c>
      <c r="D136" s="73" t="s">
        <v>197</v>
      </c>
      <c r="E136" s="85">
        <f>E137</f>
        <v>6400</v>
      </c>
      <c r="F136" s="85">
        <f aca="true" t="shared" si="56" ref="F136:G136">F137</f>
        <v>2400</v>
      </c>
      <c r="G136" s="85">
        <f t="shared" si="56"/>
        <v>0</v>
      </c>
    </row>
    <row r="137" spans="1:7" ht="49.5">
      <c r="A137" s="124" t="s">
        <v>10</v>
      </c>
      <c r="B137" s="80" t="s">
        <v>225</v>
      </c>
      <c r="C137" s="80" t="s">
        <v>96</v>
      </c>
      <c r="D137" s="73" t="s">
        <v>344</v>
      </c>
      <c r="E137" s="85">
        <f>'№4'!F104</f>
        <v>6400</v>
      </c>
      <c r="F137" s="85">
        <f>'№4'!G104</f>
        <v>2400</v>
      </c>
      <c r="G137" s="85">
        <f>'№4'!H104</f>
        <v>0</v>
      </c>
    </row>
    <row r="138" spans="1:7" ht="66">
      <c r="A138" s="124" t="s">
        <v>10</v>
      </c>
      <c r="B138" s="80" t="s">
        <v>226</v>
      </c>
      <c r="C138" s="80" t="s">
        <v>93</v>
      </c>
      <c r="D138" s="73" t="s">
        <v>371</v>
      </c>
      <c r="E138" s="85">
        <f>E139</f>
        <v>1319.5</v>
      </c>
      <c r="F138" s="85">
        <f aca="true" t="shared" si="57" ref="F138:G138">F139</f>
        <v>4174.2</v>
      </c>
      <c r="G138" s="85">
        <f t="shared" si="57"/>
        <v>0</v>
      </c>
    </row>
    <row r="139" spans="1:7" ht="49.5">
      <c r="A139" s="124" t="s">
        <v>10</v>
      </c>
      <c r="B139" s="80" t="s">
        <v>226</v>
      </c>
      <c r="C139" s="80" t="s">
        <v>96</v>
      </c>
      <c r="D139" s="73" t="s">
        <v>344</v>
      </c>
      <c r="E139" s="85">
        <f>'№4'!F106</f>
        <v>1319.5</v>
      </c>
      <c r="F139" s="85">
        <f>'№4'!G106</f>
        <v>4174.2</v>
      </c>
      <c r="G139" s="85">
        <f>'№4'!H106</f>
        <v>0</v>
      </c>
    </row>
    <row r="140" spans="1:7" ht="87" customHeight="1">
      <c r="A140" s="124" t="s">
        <v>10</v>
      </c>
      <c r="B140" s="80" t="s">
        <v>522</v>
      </c>
      <c r="C140" s="80" t="s">
        <v>93</v>
      </c>
      <c r="D140" s="73" t="s">
        <v>521</v>
      </c>
      <c r="E140" s="85">
        <f>E141</f>
        <v>15687.2</v>
      </c>
      <c r="F140" s="85">
        <f aca="true" t="shared" si="58" ref="F140:G140">F141</f>
        <v>0</v>
      </c>
      <c r="G140" s="85">
        <f t="shared" si="58"/>
        <v>0</v>
      </c>
    </row>
    <row r="141" spans="1:7" ht="49.5">
      <c r="A141" s="124" t="s">
        <v>10</v>
      </c>
      <c r="B141" s="80" t="s">
        <v>522</v>
      </c>
      <c r="C141" s="80" t="s">
        <v>96</v>
      </c>
      <c r="D141" s="73" t="s">
        <v>344</v>
      </c>
      <c r="E141" s="85">
        <f>'№4'!F108</f>
        <v>15687.2</v>
      </c>
      <c r="F141" s="85">
        <f>'№4'!G108</f>
        <v>0</v>
      </c>
      <c r="G141" s="85">
        <f>'№4'!H108</f>
        <v>0</v>
      </c>
    </row>
    <row r="142" spans="1:7" ht="99">
      <c r="A142" s="124" t="s">
        <v>10</v>
      </c>
      <c r="B142" s="80" t="s">
        <v>811</v>
      </c>
      <c r="C142" s="84"/>
      <c r="D142" s="73" t="s">
        <v>813</v>
      </c>
      <c r="E142" s="85">
        <f>E143</f>
        <v>36095.4</v>
      </c>
      <c r="F142" s="85">
        <f aca="true" t="shared" si="59" ref="F142:G142">F143</f>
        <v>0</v>
      </c>
      <c r="G142" s="85">
        <f t="shared" si="59"/>
        <v>0</v>
      </c>
    </row>
    <row r="143" spans="1:7" ht="49.5">
      <c r="A143" s="124" t="s">
        <v>10</v>
      </c>
      <c r="B143" s="80" t="s">
        <v>811</v>
      </c>
      <c r="C143" s="80" t="s">
        <v>96</v>
      </c>
      <c r="D143" s="73" t="s">
        <v>344</v>
      </c>
      <c r="E143" s="85">
        <f>'№4'!F111</f>
        <v>36095.4</v>
      </c>
      <c r="F143" s="85">
        <f>'№4'!G111</f>
        <v>0</v>
      </c>
      <c r="G143" s="85">
        <f>'№4'!H111</f>
        <v>0</v>
      </c>
    </row>
    <row r="144" spans="1:7" ht="49.5">
      <c r="A144" s="124" t="s">
        <v>10</v>
      </c>
      <c r="B144" s="80" t="s">
        <v>543</v>
      </c>
      <c r="C144" s="84"/>
      <c r="D144" s="73" t="s">
        <v>538</v>
      </c>
      <c r="E144" s="85">
        <f>E145</f>
        <v>800</v>
      </c>
      <c r="F144" s="85">
        <f aca="true" t="shared" si="60" ref="F144:G144">F145</f>
        <v>0</v>
      </c>
      <c r="G144" s="85">
        <f t="shared" si="60"/>
        <v>0</v>
      </c>
    </row>
    <row r="145" spans="1:7" ht="49.5">
      <c r="A145" s="124" t="s">
        <v>10</v>
      </c>
      <c r="B145" s="80" t="s">
        <v>543</v>
      </c>
      <c r="C145" s="80" t="s">
        <v>96</v>
      </c>
      <c r="D145" s="73" t="s">
        <v>344</v>
      </c>
      <c r="E145" s="85">
        <f>'№4'!F113</f>
        <v>800</v>
      </c>
      <c r="F145" s="85">
        <f>'№4'!G113</f>
        <v>0</v>
      </c>
      <c r="G145" s="85">
        <f>'№4'!H113</f>
        <v>0</v>
      </c>
    </row>
    <row r="146" spans="1:7" ht="49.5">
      <c r="A146" s="124" t="s">
        <v>10</v>
      </c>
      <c r="B146" s="80" t="s">
        <v>542</v>
      </c>
      <c r="C146" s="84"/>
      <c r="D146" s="73" t="s">
        <v>539</v>
      </c>
      <c r="E146" s="85">
        <f>E147</f>
        <v>1172.1</v>
      </c>
      <c r="F146" s="85">
        <f aca="true" t="shared" si="61" ref="F146:G146">F147</f>
        <v>0</v>
      </c>
      <c r="G146" s="85">
        <f t="shared" si="61"/>
        <v>0</v>
      </c>
    </row>
    <row r="147" spans="1:7" ht="49.5">
      <c r="A147" s="124" t="s">
        <v>10</v>
      </c>
      <c r="B147" s="80" t="s">
        <v>542</v>
      </c>
      <c r="C147" s="80" t="s">
        <v>96</v>
      </c>
      <c r="D147" s="73" t="s">
        <v>344</v>
      </c>
      <c r="E147" s="85">
        <f>'№4'!F115</f>
        <v>1172.1</v>
      </c>
      <c r="F147" s="85">
        <f>'№4'!G115</f>
        <v>0</v>
      </c>
      <c r="G147" s="85">
        <f>'№4'!H115</f>
        <v>0</v>
      </c>
    </row>
    <row r="148" spans="1:7" ht="99">
      <c r="A148" s="124" t="s">
        <v>10</v>
      </c>
      <c r="B148" s="80" t="s">
        <v>523</v>
      </c>
      <c r="C148" s="80" t="s">
        <v>93</v>
      </c>
      <c r="D148" s="73" t="s">
        <v>525</v>
      </c>
      <c r="E148" s="85">
        <f>E149</f>
        <v>10479.3</v>
      </c>
      <c r="F148" s="85">
        <f aca="true" t="shared" si="62" ref="F148:G148">F149</f>
        <v>0</v>
      </c>
      <c r="G148" s="85">
        <f t="shared" si="62"/>
        <v>0</v>
      </c>
    </row>
    <row r="149" spans="1:7" ht="54.6" customHeight="1">
      <c r="A149" s="124" t="s">
        <v>10</v>
      </c>
      <c r="B149" s="80" t="s">
        <v>523</v>
      </c>
      <c r="C149" s="80" t="s">
        <v>96</v>
      </c>
      <c r="D149" s="73" t="s">
        <v>344</v>
      </c>
      <c r="E149" s="85">
        <f>'№4'!F116</f>
        <v>10479.3</v>
      </c>
      <c r="F149" s="85">
        <f>'№4'!G116</f>
        <v>0</v>
      </c>
      <c r="G149" s="85">
        <f>'№4'!H116</f>
        <v>0</v>
      </c>
    </row>
    <row r="150" spans="1:7" ht="54.6" customHeight="1">
      <c r="A150" s="15" t="s">
        <v>10</v>
      </c>
      <c r="B150" s="6" t="s">
        <v>774</v>
      </c>
      <c r="C150" s="77"/>
      <c r="D150" s="5" t="s">
        <v>775</v>
      </c>
      <c r="E150" s="85">
        <f>E151</f>
        <v>150</v>
      </c>
      <c r="F150" s="85">
        <f aca="true" t="shared" si="63" ref="F150:G150">F151</f>
        <v>0</v>
      </c>
      <c r="G150" s="85">
        <f t="shared" si="63"/>
        <v>0</v>
      </c>
    </row>
    <row r="151" spans="1:7" ht="54.6" customHeight="1">
      <c r="A151" s="15" t="s">
        <v>10</v>
      </c>
      <c r="B151" s="6" t="s">
        <v>774</v>
      </c>
      <c r="C151" s="77" t="s">
        <v>96</v>
      </c>
      <c r="D151" s="5" t="s">
        <v>776</v>
      </c>
      <c r="E151" s="85">
        <f>'№4'!F120</f>
        <v>150</v>
      </c>
      <c r="F151" s="85">
        <f>'№4'!G120</f>
        <v>0</v>
      </c>
      <c r="G151" s="85">
        <f>'№4'!H120</f>
        <v>0</v>
      </c>
    </row>
    <row r="152" spans="1:7" ht="66">
      <c r="A152" s="124" t="s">
        <v>10</v>
      </c>
      <c r="B152" s="80" t="s">
        <v>227</v>
      </c>
      <c r="C152" s="80" t="s">
        <v>93</v>
      </c>
      <c r="D152" s="73" t="s">
        <v>373</v>
      </c>
      <c r="E152" s="85">
        <f>E153+E155</f>
        <v>3680</v>
      </c>
      <c r="F152" s="85">
        <f aca="true" t="shared" si="64" ref="F152:G152">F153+F155</f>
        <v>3500</v>
      </c>
      <c r="G152" s="85">
        <f t="shared" si="64"/>
        <v>0</v>
      </c>
    </row>
    <row r="153" spans="1:7" ht="49.5">
      <c r="A153" s="124" t="s">
        <v>10</v>
      </c>
      <c r="B153" s="80" t="s">
        <v>228</v>
      </c>
      <c r="C153" s="80" t="s">
        <v>93</v>
      </c>
      <c r="D153" s="73" t="s">
        <v>376</v>
      </c>
      <c r="E153" s="85">
        <f>E154</f>
        <v>3500</v>
      </c>
      <c r="F153" s="85">
        <f aca="true" t="shared" si="65" ref="F153:G153">F154</f>
        <v>3500</v>
      </c>
      <c r="G153" s="85">
        <f t="shared" si="65"/>
        <v>0</v>
      </c>
    </row>
    <row r="154" spans="1:7" ht="49.5">
      <c r="A154" s="124" t="s">
        <v>10</v>
      </c>
      <c r="B154" s="80" t="s">
        <v>228</v>
      </c>
      <c r="C154" s="80" t="s">
        <v>96</v>
      </c>
      <c r="D154" s="73" t="s">
        <v>344</v>
      </c>
      <c r="E154" s="85">
        <f>'№4'!F124</f>
        <v>3500</v>
      </c>
      <c r="F154" s="85">
        <f>'№4'!G124</f>
        <v>3500</v>
      </c>
      <c r="G154" s="85">
        <f>'№4'!H124</f>
        <v>0</v>
      </c>
    </row>
    <row r="155" spans="1:7" ht="49.5">
      <c r="A155" s="124" t="s">
        <v>10</v>
      </c>
      <c r="B155" s="124" t="s">
        <v>832</v>
      </c>
      <c r="C155" s="124" t="s">
        <v>93</v>
      </c>
      <c r="D155" s="125" t="s">
        <v>833</v>
      </c>
      <c r="E155" s="85">
        <f>E156</f>
        <v>180</v>
      </c>
      <c r="F155" s="85">
        <f aca="true" t="shared" si="66" ref="F155:G155">F156</f>
        <v>0</v>
      </c>
      <c r="G155" s="85">
        <f t="shared" si="66"/>
        <v>0</v>
      </c>
    </row>
    <row r="156" spans="1:7" ht="49.5">
      <c r="A156" s="124" t="s">
        <v>10</v>
      </c>
      <c r="B156" s="124" t="s">
        <v>832</v>
      </c>
      <c r="C156" s="124" t="s">
        <v>96</v>
      </c>
      <c r="D156" s="125" t="s">
        <v>344</v>
      </c>
      <c r="E156" s="85">
        <f>'№4'!F126</f>
        <v>180</v>
      </c>
      <c r="F156" s="85">
        <f>'№4'!G126</f>
        <v>0</v>
      </c>
      <c r="G156" s="85">
        <f>'№4'!H126</f>
        <v>0</v>
      </c>
    </row>
    <row r="157" spans="1:7" ht="33">
      <c r="A157" s="124" t="s">
        <v>74</v>
      </c>
      <c r="B157" s="80" t="s">
        <v>93</v>
      </c>
      <c r="C157" s="80" t="s">
        <v>93</v>
      </c>
      <c r="D157" s="73" t="s">
        <v>49</v>
      </c>
      <c r="E157" s="85">
        <f>E158+E171</f>
        <v>2479.8</v>
      </c>
      <c r="F157" s="85">
        <f aca="true" t="shared" si="67" ref="F157:G157">F158+F171</f>
        <v>743</v>
      </c>
      <c r="G157" s="85">
        <f t="shared" si="67"/>
        <v>747.9</v>
      </c>
    </row>
    <row r="158" spans="1:7" ht="82.5">
      <c r="A158" s="124" t="s">
        <v>74</v>
      </c>
      <c r="B158" s="80" t="s">
        <v>229</v>
      </c>
      <c r="C158" s="80" t="s">
        <v>93</v>
      </c>
      <c r="D158" s="73" t="s">
        <v>377</v>
      </c>
      <c r="E158" s="85">
        <f>E159+E166</f>
        <v>691</v>
      </c>
      <c r="F158" s="85">
        <f aca="true" t="shared" si="68" ref="F158:G158">F159+F166</f>
        <v>243</v>
      </c>
      <c r="G158" s="85">
        <f t="shared" si="68"/>
        <v>247.9</v>
      </c>
    </row>
    <row r="159" spans="1:7" ht="49.5">
      <c r="A159" s="124" t="s">
        <v>74</v>
      </c>
      <c r="B159" s="80" t="s">
        <v>230</v>
      </c>
      <c r="C159" s="80" t="s">
        <v>93</v>
      </c>
      <c r="D159" s="73" t="s">
        <v>164</v>
      </c>
      <c r="E159" s="85">
        <f>E160+E162+E164</f>
        <v>82.5</v>
      </c>
      <c r="F159" s="85">
        <f aca="true" t="shared" si="69" ref="F159:G159">F160+F162+F164</f>
        <v>66.5</v>
      </c>
      <c r="G159" s="85">
        <f t="shared" si="69"/>
        <v>67.9</v>
      </c>
    </row>
    <row r="160" spans="1:7" ht="66">
      <c r="A160" s="124" t="s">
        <v>74</v>
      </c>
      <c r="B160" s="80" t="s">
        <v>231</v>
      </c>
      <c r="C160" s="80" t="s">
        <v>93</v>
      </c>
      <c r="D160" s="73" t="s">
        <v>165</v>
      </c>
      <c r="E160" s="85">
        <f>E161</f>
        <v>27</v>
      </c>
      <c r="F160" s="85">
        <f aca="true" t="shared" si="70" ref="F160:G160">F161</f>
        <v>27.5</v>
      </c>
      <c r="G160" s="85">
        <f t="shared" si="70"/>
        <v>28.1</v>
      </c>
    </row>
    <row r="161" spans="1:7" ht="49.5">
      <c r="A161" s="124" t="s">
        <v>74</v>
      </c>
      <c r="B161" s="80" t="s">
        <v>231</v>
      </c>
      <c r="C161" s="80" t="s">
        <v>96</v>
      </c>
      <c r="D161" s="73" t="s">
        <v>344</v>
      </c>
      <c r="E161" s="85">
        <f>'№4'!F132</f>
        <v>27</v>
      </c>
      <c r="F161" s="85">
        <f>'№4'!G132</f>
        <v>27.5</v>
      </c>
      <c r="G161" s="85">
        <f>'№4'!H132</f>
        <v>28.1</v>
      </c>
    </row>
    <row r="162" spans="1:7" ht="66">
      <c r="A162" s="124" t="s">
        <v>74</v>
      </c>
      <c r="B162" s="80" t="s">
        <v>380</v>
      </c>
      <c r="C162" s="80" t="s">
        <v>93</v>
      </c>
      <c r="D162" s="73" t="s">
        <v>503</v>
      </c>
      <c r="E162" s="85">
        <f>E163</f>
        <v>50.2</v>
      </c>
      <c r="F162" s="85">
        <f aca="true" t="shared" si="71" ref="F162:G162">F163</f>
        <v>33.7</v>
      </c>
      <c r="G162" s="85">
        <f t="shared" si="71"/>
        <v>34.4</v>
      </c>
    </row>
    <row r="163" spans="1:7" ht="49.5">
      <c r="A163" s="124" t="s">
        <v>74</v>
      </c>
      <c r="B163" s="80" t="s">
        <v>380</v>
      </c>
      <c r="C163" s="80" t="s">
        <v>96</v>
      </c>
      <c r="D163" s="73" t="s">
        <v>344</v>
      </c>
      <c r="E163" s="85">
        <f>'№4'!F134</f>
        <v>50.2</v>
      </c>
      <c r="F163" s="85">
        <f>'№4'!G134</f>
        <v>33.7</v>
      </c>
      <c r="G163" s="85">
        <f>'№4'!H134</f>
        <v>34.4</v>
      </c>
    </row>
    <row r="164" spans="1:7" ht="165">
      <c r="A164" s="124" t="s">
        <v>74</v>
      </c>
      <c r="B164" s="80" t="s">
        <v>232</v>
      </c>
      <c r="C164" s="80" t="s">
        <v>93</v>
      </c>
      <c r="D164" s="73" t="s">
        <v>383</v>
      </c>
      <c r="E164" s="85">
        <f>E165</f>
        <v>5.3</v>
      </c>
      <c r="F164" s="85">
        <f aca="true" t="shared" si="72" ref="F164:G164">F165</f>
        <v>5.3</v>
      </c>
      <c r="G164" s="85">
        <f t="shared" si="72"/>
        <v>5.4</v>
      </c>
    </row>
    <row r="165" spans="1:7" ht="49.5">
      <c r="A165" s="124" t="s">
        <v>74</v>
      </c>
      <c r="B165" s="80" t="s">
        <v>232</v>
      </c>
      <c r="C165" s="80" t="s">
        <v>96</v>
      </c>
      <c r="D165" s="73" t="s">
        <v>344</v>
      </c>
      <c r="E165" s="85">
        <f>'№4'!F136</f>
        <v>5.3</v>
      </c>
      <c r="F165" s="85">
        <f>'№4'!G136</f>
        <v>5.3</v>
      </c>
      <c r="G165" s="85">
        <f>'№4'!H136</f>
        <v>5.4</v>
      </c>
    </row>
    <row r="166" spans="1:7" ht="33">
      <c r="A166" s="124" t="s">
        <v>74</v>
      </c>
      <c r="B166" s="80" t="s">
        <v>233</v>
      </c>
      <c r="C166" s="80" t="s">
        <v>93</v>
      </c>
      <c r="D166" s="73" t="s">
        <v>166</v>
      </c>
      <c r="E166" s="85">
        <f>E167+E169</f>
        <v>608.5</v>
      </c>
      <c r="F166" s="85">
        <f aca="true" t="shared" si="73" ref="F166:G166">F167+F169</f>
        <v>176.5</v>
      </c>
      <c r="G166" s="85">
        <f t="shared" si="73"/>
        <v>180</v>
      </c>
    </row>
    <row r="167" spans="1:7" ht="49.5">
      <c r="A167" s="124" t="s">
        <v>74</v>
      </c>
      <c r="B167" s="80" t="s">
        <v>234</v>
      </c>
      <c r="C167" s="80" t="s">
        <v>93</v>
      </c>
      <c r="D167" s="73" t="s">
        <v>167</v>
      </c>
      <c r="E167" s="85">
        <f>E168</f>
        <v>466.2</v>
      </c>
      <c r="F167" s="85">
        <f aca="true" t="shared" si="74" ref="F167:G167">F168</f>
        <v>31.4</v>
      </c>
      <c r="G167" s="85">
        <f t="shared" si="74"/>
        <v>32</v>
      </c>
    </row>
    <row r="168" spans="1:7" ht="49.5">
      <c r="A168" s="124" t="s">
        <v>74</v>
      </c>
      <c r="B168" s="80" t="s">
        <v>234</v>
      </c>
      <c r="C168" s="80" t="s">
        <v>96</v>
      </c>
      <c r="D168" s="73" t="s">
        <v>344</v>
      </c>
      <c r="E168" s="85">
        <f>'№4'!F141</f>
        <v>466.2</v>
      </c>
      <c r="F168" s="85">
        <f>'№4'!G141</f>
        <v>31.4</v>
      </c>
      <c r="G168" s="85">
        <f>'№4'!H141</f>
        <v>32</v>
      </c>
    </row>
    <row r="169" spans="1:7" ht="49.5">
      <c r="A169" s="124" t="s">
        <v>74</v>
      </c>
      <c r="B169" s="80" t="s">
        <v>235</v>
      </c>
      <c r="C169" s="80" t="s">
        <v>93</v>
      </c>
      <c r="D169" s="73" t="s">
        <v>168</v>
      </c>
      <c r="E169" s="85">
        <f>E170</f>
        <v>142.3</v>
      </c>
      <c r="F169" s="85">
        <f aca="true" t="shared" si="75" ref="F169:G169">F170</f>
        <v>145.1</v>
      </c>
      <c r="G169" s="85">
        <f t="shared" si="75"/>
        <v>148</v>
      </c>
    </row>
    <row r="170" spans="1:7" ht="12.75">
      <c r="A170" s="124" t="s">
        <v>74</v>
      </c>
      <c r="B170" s="80" t="s">
        <v>235</v>
      </c>
      <c r="C170" s="80" t="s">
        <v>97</v>
      </c>
      <c r="D170" s="73" t="s">
        <v>98</v>
      </c>
      <c r="E170" s="85">
        <f>'№4'!F142</f>
        <v>142.3</v>
      </c>
      <c r="F170" s="85">
        <f>'№4'!G142</f>
        <v>145.1</v>
      </c>
      <c r="G170" s="85">
        <f>'№4'!H142</f>
        <v>148</v>
      </c>
    </row>
    <row r="171" spans="1:7" ht="82.5">
      <c r="A171" s="124" t="s">
        <v>74</v>
      </c>
      <c r="B171" s="80" t="s">
        <v>264</v>
      </c>
      <c r="C171" s="80" t="s">
        <v>93</v>
      </c>
      <c r="D171" s="73" t="s">
        <v>451</v>
      </c>
      <c r="E171" s="85">
        <f>E172</f>
        <v>1788.8</v>
      </c>
      <c r="F171" s="85">
        <f aca="true" t="shared" si="76" ref="F171:G173">F172</f>
        <v>500</v>
      </c>
      <c r="G171" s="85">
        <f t="shared" si="76"/>
        <v>500</v>
      </c>
    </row>
    <row r="172" spans="1:7" ht="66">
      <c r="A172" s="124" t="s">
        <v>74</v>
      </c>
      <c r="B172" s="80" t="s">
        <v>265</v>
      </c>
      <c r="C172" s="80" t="s">
        <v>93</v>
      </c>
      <c r="D172" s="73" t="s">
        <v>147</v>
      </c>
      <c r="E172" s="85">
        <f>E173</f>
        <v>1788.8</v>
      </c>
      <c r="F172" s="85">
        <f t="shared" si="76"/>
        <v>500</v>
      </c>
      <c r="G172" s="85">
        <f t="shared" si="76"/>
        <v>500</v>
      </c>
    </row>
    <row r="173" spans="1:7" ht="49.5">
      <c r="A173" s="124" t="s">
        <v>74</v>
      </c>
      <c r="B173" s="80" t="s">
        <v>270</v>
      </c>
      <c r="C173" s="80" t="s">
        <v>93</v>
      </c>
      <c r="D173" s="73" t="s">
        <v>149</v>
      </c>
      <c r="E173" s="85">
        <f>E174</f>
        <v>1788.8</v>
      </c>
      <c r="F173" s="85">
        <f t="shared" si="76"/>
        <v>500</v>
      </c>
      <c r="G173" s="85">
        <f t="shared" si="76"/>
        <v>500</v>
      </c>
    </row>
    <row r="174" spans="1:7" ht="49.5">
      <c r="A174" s="124" t="s">
        <v>74</v>
      </c>
      <c r="B174" s="80" t="s">
        <v>270</v>
      </c>
      <c r="C174" s="80" t="s">
        <v>96</v>
      </c>
      <c r="D174" s="73" t="s">
        <v>344</v>
      </c>
      <c r="E174" s="85">
        <f>'№4'!F310</f>
        <v>1788.8</v>
      </c>
      <c r="F174" s="85">
        <f>'№4'!G310</f>
        <v>500</v>
      </c>
      <c r="G174" s="85">
        <f>'№4'!H310</f>
        <v>500</v>
      </c>
    </row>
    <row r="175" spans="1:7" ht="12.75">
      <c r="A175" s="81" t="s">
        <v>84</v>
      </c>
      <c r="B175" s="81" t="s">
        <v>93</v>
      </c>
      <c r="C175" s="81" t="s">
        <v>93</v>
      </c>
      <c r="D175" s="3" t="s">
        <v>50</v>
      </c>
      <c r="E175" s="83">
        <f>E176+E181+E198</f>
        <v>40046.59999999999</v>
      </c>
      <c r="F175" s="83">
        <f>F176+F181+F198</f>
        <v>24795.9</v>
      </c>
      <c r="G175" s="83">
        <f>G176+G181+G198</f>
        <v>16088.4</v>
      </c>
    </row>
    <row r="176" spans="1:7" ht="12.75">
      <c r="A176" s="124" t="s">
        <v>8</v>
      </c>
      <c r="B176" s="80" t="s">
        <v>93</v>
      </c>
      <c r="C176" s="80" t="s">
        <v>93</v>
      </c>
      <c r="D176" s="73" t="s">
        <v>9</v>
      </c>
      <c r="E176" s="85">
        <f>E177</f>
        <v>1524.6</v>
      </c>
      <c r="F176" s="85">
        <f aca="true" t="shared" si="77" ref="F176:G179">F177</f>
        <v>1435.1</v>
      </c>
      <c r="G176" s="85">
        <f t="shared" si="77"/>
        <v>1435.1</v>
      </c>
    </row>
    <row r="177" spans="1:7" ht="82.5">
      <c r="A177" s="124" t="s">
        <v>8</v>
      </c>
      <c r="B177" s="80" t="s">
        <v>264</v>
      </c>
      <c r="C177" s="80" t="s">
        <v>93</v>
      </c>
      <c r="D177" s="73" t="s">
        <v>451</v>
      </c>
      <c r="E177" s="85">
        <f>E178</f>
        <v>1524.6</v>
      </c>
      <c r="F177" s="85">
        <f t="shared" si="77"/>
        <v>1435.1</v>
      </c>
      <c r="G177" s="85">
        <f t="shared" si="77"/>
        <v>1435.1</v>
      </c>
    </row>
    <row r="178" spans="1:7" ht="66">
      <c r="A178" s="124" t="s">
        <v>8</v>
      </c>
      <c r="B178" s="80" t="s">
        <v>265</v>
      </c>
      <c r="C178" s="80" t="s">
        <v>93</v>
      </c>
      <c r="D178" s="73" t="s">
        <v>147</v>
      </c>
      <c r="E178" s="85">
        <f>E179</f>
        <v>1524.6</v>
      </c>
      <c r="F178" s="85">
        <f t="shared" si="77"/>
        <v>1435.1</v>
      </c>
      <c r="G178" s="85">
        <f t="shared" si="77"/>
        <v>1435.1</v>
      </c>
    </row>
    <row r="179" spans="1:7" ht="66">
      <c r="A179" s="124" t="s">
        <v>8</v>
      </c>
      <c r="B179" s="80" t="s">
        <v>271</v>
      </c>
      <c r="C179" s="80" t="s">
        <v>93</v>
      </c>
      <c r="D179" s="73" t="s">
        <v>194</v>
      </c>
      <c r="E179" s="85">
        <f>E180</f>
        <v>1524.6</v>
      </c>
      <c r="F179" s="85">
        <f t="shared" si="77"/>
        <v>1435.1</v>
      </c>
      <c r="G179" s="85">
        <f t="shared" si="77"/>
        <v>1435.1</v>
      </c>
    </row>
    <row r="180" spans="1:7" ht="49.5">
      <c r="A180" s="124" t="s">
        <v>8</v>
      </c>
      <c r="B180" s="80" t="s">
        <v>271</v>
      </c>
      <c r="C180" s="80" t="s">
        <v>96</v>
      </c>
      <c r="D180" s="73" t="s">
        <v>344</v>
      </c>
      <c r="E180" s="85">
        <f>'№4'!F319</f>
        <v>1524.6</v>
      </c>
      <c r="F180" s="85">
        <f>'№4'!G319</f>
        <v>1435.1</v>
      </c>
      <c r="G180" s="85">
        <f>'№4'!H319</f>
        <v>1435.1</v>
      </c>
    </row>
    <row r="181" spans="1:7" ht="12.75">
      <c r="A181" s="124" t="s">
        <v>75</v>
      </c>
      <c r="B181" s="80" t="s">
        <v>93</v>
      </c>
      <c r="C181" s="80" t="s">
        <v>93</v>
      </c>
      <c r="D181" s="73" t="s">
        <v>51</v>
      </c>
      <c r="E181" s="85">
        <f>E182+E192</f>
        <v>17580.6</v>
      </c>
      <c r="F181" s="85">
        <f aca="true" t="shared" si="78" ref="F181:G181">F182+F192</f>
        <v>9000</v>
      </c>
      <c r="G181" s="85">
        <f t="shared" si="78"/>
        <v>0</v>
      </c>
    </row>
    <row r="182" spans="1:7" ht="82.5">
      <c r="A182" s="124" t="s">
        <v>75</v>
      </c>
      <c r="B182" s="80" t="s">
        <v>219</v>
      </c>
      <c r="C182" s="80" t="s">
        <v>93</v>
      </c>
      <c r="D182" s="73" t="s">
        <v>362</v>
      </c>
      <c r="E182" s="85">
        <f>E183</f>
        <v>12893.7</v>
      </c>
      <c r="F182" s="85">
        <f aca="true" t="shared" si="79" ref="F182:G182">F183</f>
        <v>9000</v>
      </c>
      <c r="G182" s="85">
        <f t="shared" si="79"/>
        <v>0</v>
      </c>
    </row>
    <row r="183" spans="1:7" ht="66">
      <c r="A183" s="124" t="s">
        <v>75</v>
      </c>
      <c r="B183" s="80" t="s">
        <v>386</v>
      </c>
      <c r="C183" s="80" t="s">
        <v>93</v>
      </c>
      <c r="D183" s="73" t="s">
        <v>387</v>
      </c>
      <c r="E183" s="85">
        <f>E184+E188+E186+E190</f>
        <v>12893.7</v>
      </c>
      <c r="F183" s="85">
        <f aca="true" t="shared" si="80" ref="F183:G183">F184+F188+F186+F190</f>
        <v>9000</v>
      </c>
      <c r="G183" s="85">
        <f t="shared" si="80"/>
        <v>0</v>
      </c>
    </row>
    <row r="184" spans="1:7" ht="66">
      <c r="A184" s="124" t="s">
        <v>75</v>
      </c>
      <c r="B184" s="80" t="s">
        <v>390</v>
      </c>
      <c r="C184" s="80" t="s">
        <v>93</v>
      </c>
      <c r="D184" s="73" t="s">
        <v>391</v>
      </c>
      <c r="E184" s="85">
        <f>E185</f>
        <v>1445.7000000000007</v>
      </c>
      <c r="F184" s="85">
        <f aca="true" t="shared" si="81" ref="F184:G184">F185</f>
        <v>9000</v>
      </c>
      <c r="G184" s="85">
        <f t="shared" si="81"/>
        <v>0</v>
      </c>
    </row>
    <row r="185" spans="1:7" ht="66">
      <c r="A185" s="124" t="s">
        <v>75</v>
      </c>
      <c r="B185" s="80" t="s">
        <v>390</v>
      </c>
      <c r="C185" s="80" t="s">
        <v>99</v>
      </c>
      <c r="D185" s="73" t="s">
        <v>392</v>
      </c>
      <c r="E185" s="85">
        <f>'№4'!F150</f>
        <v>1445.7000000000007</v>
      </c>
      <c r="F185" s="85">
        <f>'№4'!G150</f>
        <v>9000</v>
      </c>
      <c r="G185" s="85">
        <f>'№4'!H150</f>
        <v>0</v>
      </c>
    </row>
    <row r="186" spans="1:7" ht="33">
      <c r="A186" s="124" t="s">
        <v>75</v>
      </c>
      <c r="B186" s="80" t="s">
        <v>513</v>
      </c>
      <c r="C186" s="80" t="s">
        <v>93</v>
      </c>
      <c r="D186" s="73" t="s">
        <v>514</v>
      </c>
      <c r="E186" s="85">
        <f>E187</f>
        <v>198</v>
      </c>
      <c r="F186" s="85">
        <f aca="true" t="shared" si="82" ref="F186:G186">F187</f>
        <v>0</v>
      </c>
      <c r="G186" s="85">
        <f t="shared" si="82"/>
        <v>0</v>
      </c>
    </row>
    <row r="187" spans="1:7" ht="66">
      <c r="A187" s="124" t="s">
        <v>75</v>
      </c>
      <c r="B187" s="80" t="s">
        <v>513</v>
      </c>
      <c r="C187" s="80" t="s">
        <v>99</v>
      </c>
      <c r="D187" s="73" t="s">
        <v>392</v>
      </c>
      <c r="E187" s="85">
        <f>'№4'!F152</f>
        <v>198</v>
      </c>
      <c r="F187" s="85">
        <f>'№4'!G152</f>
        <v>0</v>
      </c>
      <c r="G187" s="85">
        <f>'№4'!H152</f>
        <v>0</v>
      </c>
    </row>
    <row r="188" spans="1:7" ht="33">
      <c r="A188" s="124" t="s">
        <v>75</v>
      </c>
      <c r="B188" s="80" t="s">
        <v>393</v>
      </c>
      <c r="C188" s="80" t="s">
        <v>93</v>
      </c>
      <c r="D188" s="73" t="s">
        <v>394</v>
      </c>
      <c r="E188" s="85">
        <f>E189</f>
        <v>10750</v>
      </c>
      <c r="F188" s="85">
        <f aca="true" t="shared" si="83" ref="F188:G188">F189</f>
        <v>0</v>
      </c>
      <c r="G188" s="85">
        <f t="shared" si="83"/>
        <v>0</v>
      </c>
    </row>
    <row r="189" spans="1:7" ht="49.5">
      <c r="A189" s="124" t="s">
        <v>75</v>
      </c>
      <c r="B189" s="80" t="s">
        <v>393</v>
      </c>
      <c r="C189" s="80" t="s">
        <v>96</v>
      </c>
      <c r="D189" s="73" t="s">
        <v>344</v>
      </c>
      <c r="E189" s="85">
        <f>'№4'!F154</f>
        <v>10750</v>
      </c>
      <c r="F189" s="85">
        <f>'№4'!G154</f>
        <v>0</v>
      </c>
      <c r="G189" s="85">
        <f>'№4'!H154</f>
        <v>0</v>
      </c>
    </row>
    <row r="190" spans="1:7" ht="49.5">
      <c r="A190" s="124" t="s">
        <v>75</v>
      </c>
      <c r="B190" s="124" t="s">
        <v>830</v>
      </c>
      <c r="C190" s="124" t="s">
        <v>93</v>
      </c>
      <c r="D190" s="125" t="s">
        <v>831</v>
      </c>
      <c r="E190" s="85">
        <f>E191</f>
        <v>500</v>
      </c>
      <c r="F190" s="85">
        <f aca="true" t="shared" si="84" ref="F190:G190">F191</f>
        <v>0</v>
      </c>
      <c r="G190" s="85">
        <f t="shared" si="84"/>
        <v>0</v>
      </c>
    </row>
    <row r="191" spans="1:7" ht="49.5">
      <c r="A191" s="124" t="s">
        <v>75</v>
      </c>
      <c r="B191" s="124" t="s">
        <v>830</v>
      </c>
      <c r="C191" s="124" t="s">
        <v>96</v>
      </c>
      <c r="D191" s="125" t="s">
        <v>344</v>
      </c>
      <c r="E191" s="85">
        <f>'№4'!F156</f>
        <v>500</v>
      </c>
      <c r="F191" s="85">
        <f>'№4'!G156</f>
        <v>0</v>
      </c>
      <c r="G191" s="85">
        <f>'№4'!H156</f>
        <v>0</v>
      </c>
    </row>
    <row r="192" spans="1:7" ht="82.5">
      <c r="A192" s="87" t="s">
        <v>75</v>
      </c>
      <c r="B192" s="124" t="s">
        <v>264</v>
      </c>
      <c r="C192" s="124"/>
      <c r="D192" s="125" t="s">
        <v>451</v>
      </c>
      <c r="E192" s="85">
        <f>E193</f>
        <v>4686.9</v>
      </c>
      <c r="F192" s="85">
        <f aca="true" t="shared" si="85" ref="F192:G193">F193</f>
        <v>0</v>
      </c>
      <c r="G192" s="85">
        <f t="shared" si="85"/>
        <v>0</v>
      </c>
    </row>
    <row r="193" spans="1:7" ht="66">
      <c r="A193" s="87" t="s">
        <v>75</v>
      </c>
      <c r="B193" s="124" t="s">
        <v>265</v>
      </c>
      <c r="C193" s="124" t="s">
        <v>93</v>
      </c>
      <c r="D193" s="125" t="s">
        <v>147</v>
      </c>
      <c r="E193" s="85">
        <f>E194+E196</f>
        <v>4686.9</v>
      </c>
      <c r="F193" s="85">
        <f t="shared" si="85"/>
        <v>0</v>
      </c>
      <c r="G193" s="85">
        <f t="shared" si="85"/>
        <v>0</v>
      </c>
    </row>
    <row r="194" spans="1:7" ht="22.9" customHeight="1">
      <c r="A194" s="87" t="s">
        <v>75</v>
      </c>
      <c r="B194" s="124" t="s">
        <v>834</v>
      </c>
      <c r="C194" s="124" t="s">
        <v>93</v>
      </c>
      <c r="D194" s="125" t="s">
        <v>835</v>
      </c>
      <c r="E194" s="85">
        <f>E195</f>
        <v>1125.8000000000002</v>
      </c>
      <c r="F194" s="85">
        <f aca="true" t="shared" si="86" ref="F194:G194">F195</f>
        <v>0</v>
      </c>
      <c r="G194" s="85">
        <f t="shared" si="86"/>
        <v>0</v>
      </c>
    </row>
    <row r="195" spans="1:7" ht="49.5">
      <c r="A195" s="87" t="s">
        <v>75</v>
      </c>
      <c r="B195" s="124" t="s">
        <v>834</v>
      </c>
      <c r="C195" s="124" t="s">
        <v>96</v>
      </c>
      <c r="D195" s="125" t="s">
        <v>344</v>
      </c>
      <c r="E195" s="85">
        <f>'№4'!F325</f>
        <v>1125.8000000000002</v>
      </c>
      <c r="F195" s="85">
        <f>'№4'!G325</f>
        <v>0</v>
      </c>
      <c r="G195" s="85">
        <f>'№4'!H325</f>
        <v>0</v>
      </c>
    </row>
    <row r="196" spans="1:7" ht="38.45" customHeight="1">
      <c r="A196" s="87" t="s">
        <v>75</v>
      </c>
      <c r="B196" s="124" t="s">
        <v>836</v>
      </c>
      <c r="C196" s="124" t="s">
        <v>93</v>
      </c>
      <c r="D196" s="181" t="s">
        <v>846</v>
      </c>
      <c r="E196" s="85">
        <f>E197</f>
        <v>3561.1</v>
      </c>
      <c r="F196" s="85">
        <f aca="true" t="shared" si="87" ref="F196:G196">F197</f>
        <v>0</v>
      </c>
      <c r="G196" s="85">
        <f t="shared" si="87"/>
        <v>0</v>
      </c>
    </row>
    <row r="197" spans="1:7" ht="49.5">
      <c r="A197" s="87" t="s">
        <v>75</v>
      </c>
      <c r="B197" s="124" t="s">
        <v>836</v>
      </c>
      <c r="C197" s="124" t="s">
        <v>96</v>
      </c>
      <c r="D197" s="125" t="s">
        <v>344</v>
      </c>
      <c r="E197" s="85">
        <f>'№4'!F327</f>
        <v>3561.1</v>
      </c>
      <c r="F197" s="85">
        <f>'№4'!G327</f>
        <v>0</v>
      </c>
      <c r="G197" s="85">
        <f>'№4'!H327</f>
        <v>0</v>
      </c>
    </row>
    <row r="198" spans="1:7" ht="12.75">
      <c r="A198" s="124" t="s">
        <v>76</v>
      </c>
      <c r="B198" s="80" t="s">
        <v>93</v>
      </c>
      <c r="C198" s="80" t="s">
        <v>93</v>
      </c>
      <c r="D198" s="73" t="s">
        <v>52</v>
      </c>
      <c r="E198" s="85">
        <f>E199</f>
        <v>20941.399999999998</v>
      </c>
      <c r="F198" s="85">
        <f aca="true" t="shared" si="88" ref="F198:G199">F199</f>
        <v>14360.8</v>
      </c>
      <c r="G198" s="85">
        <f t="shared" si="88"/>
        <v>14653.3</v>
      </c>
    </row>
    <row r="199" spans="1:7" ht="82.5">
      <c r="A199" s="124" t="s">
        <v>76</v>
      </c>
      <c r="B199" s="80" t="s">
        <v>219</v>
      </c>
      <c r="C199" s="80" t="s">
        <v>93</v>
      </c>
      <c r="D199" s="73" t="s">
        <v>362</v>
      </c>
      <c r="E199" s="85">
        <f>E200</f>
        <v>20941.399999999998</v>
      </c>
      <c r="F199" s="85">
        <f t="shared" si="88"/>
        <v>14360.8</v>
      </c>
      <c r="G199" s="85">
        <f t="shared" si="88"/>
        <v>14653.3</v>
      </c>
    </row>
    <row r="200" spans="1:7" ht="66">
      <c r="A200" s="124" t="s">
        <v>76</v>
      </c>
      <c r="B200" s="80" t="s">
        <v>220</v>
      </c>
      <c r="C200" s="80" t="s">
        <v>93</v>
      </c>
      <c r="D200" s="73" t="s">
        <v>171</v>
      </c>
      <c r="E200" s="85">
        <f>E203+E205+E207+E209+E213+E215+E219+E201+E217+E211</f>
        <v>20941.399999999998</v>
      </c>
      <c r="F200" s="85">
        <f aca="true" t="shared" si="89" ref="F200:G200">F203+F205+F207+F209+F213+F215+F219+F201+F217+F211</f>
        <v>14360.8</v>
      </c>
      <c r="G200" s="85">
        <f t="shared" si="89"/>
        <v>14653.3</v>
      </c>
    </row>
    <row r="201" spans="1:7" ht="49.5">
      <c r="A201" s="124" t="s">
        <v>76</v>
      </c>
      <c r="B201" s="80" t="s">
        <v>537</v>
      </c>
      <c r="C201" s="80" t="s">
        <v>93</v>
      </c>
      <c r="D201" s="73" t="s">
        <v>538</v>
      </c>
      <c r="E201" s="85">
        <f>E202</f>
        <v>677.9</v>
      </c>
      <c r="F201" s="85">
        <f aca="true" t="shared" si="90" ref="F201:G201">F202</f>
        <v>0</v>
      </c>
      <c r="G201" s="85">
        <f t="shared" si="90"/>
        <v>0</v>
      </c>
    </row>
    <row r="202" spans="1:7" ht="49.5">
      <c r="A202" s="124" t="s">
        <v>76</v>
      </c>
      <c r="B202" s="80" t="s">
        <v>537</v>
      </c>
      <c r="C202" s="80" t="s">
        <v>96</v>
      </c>
      <c r="D202" s="73" t="s">
        <v>344</v>
      </c>
      <c r="E202" s="85">
        <f>'№4'!F162</f>
        <v>677.9</v>
      </c>
      <c r="F202" s="85">
        <f>'№4'!G162</f>
        <v>0</v>
      </c>
      <c r="G202" s="85">
        <f>'№4'!H162</f>
        <v>0</v>
      </c>
    </row>
    <row r="203" spans="1:7" ht="12.75">
      <c r="A203" s="124" t="s">
        <v>76</v>
      </c>
      <c r="B203" s="80" t="s">
        <v>237</v>
      </c>
      <c r="C203" s="80" t="s">
        <v>93</v>
      </c>
      <c r="D203" s="73" t="s">
        <v>172</v>
      </c>
      <c r="E203" s="85">
        <f>E204</f>
        <v>11006</v>
      </c>
      <c r="F203" s="85">
        <f aca="true" t="shared" si="91" ref="F203:G203">F204</f>
        <v>11166</v>
      </c>
      <c r="G203" s="85">
        <f t="shared" si="91"/>
        <v>11250</v>
      </c>
    </row>
    <row r="204" spans="1:7" ht="49.5">
      <c r="A204" s="124" t="s">
        <v>76</v>
      </c>
      <c r="B204" s="80" t="s">
        <v>237</v>
      </c>
      <c r="C204" s="80" t="s">
        <v>96</v>
      </c>
      <c r="D204" s="73" t="s">
        <v>344</v>
      </c>
      <c r="E204" s="85">
        <f>'№4'!F164</f>
        <v>11006</v>
      </c>
      <c r="F204" s="85">
        <f>'№4'!G164</f>
        <v>11166</v>
      </c>
      <c r="G204" s="85">
        <f>'№4'!H164</f>
        <v>11250</v>
      </c>
    </row>
    <row r="205" spans="1:7" ht="33">
      <c r="A205" s="124" t="s">
        <v>76</v>
      </c>
      <c r="B205" s="80" t="s">
        <v>238</v>
      </c>
      <c r="C205" s="80" t="s">
        <v>93</v>
      </c>
      <c r="D205" s="73" t="s">
        <v>173</v>
      </c>
      <c r="E205" s="85">
        <f>E206</f>
        <v>952.2</v>
      </c>
      <c r="F205" s="85">
        <f aca="true" t="shared" si="92" ref="F205:G205">F206</f>
        <v>900</v>
      </c>
      <c r="G205" s="85">
        <f t="shared" si="92"/>
        <v>900</v>
      </c>
    </row>
    <row r="206" spans="1:7" ht="49.5">
      <c r="A206" s="124" t="s">
        <v>76</v>
      </c>
      <c r="B206" s="80" t="s">
        <v>238</v>
      </c>
      <c r="C206" s="80" t="s">
        <v>96</v>
      </c>
      <c r="D206" s="73" t="s">
        <v>344</v>
      </c>
      <c r="E206" s="85">
        <f>'№4'!F166</f>
        <v>952.2</v>
      </c>
      <c r="F206" s="85">
        <f>'№4'!G166</f>
        <v>900</v>
      </c>
      <c r="G206" s="85">
        <f>'№4'!H166</f>
        <v>900</v>
      </c>
    </row>
    <row r="207" spans="1:7" ht="33">
      <c r="A207" s="124" t="s">
        <v>76</v>
      </c>
      <c r="B207" s="80" t="s">
        <v>239</v>
      </c>
      <c r="C207" s="80" t="s">
        <v>93</v>
      </c>
      <c r="D207" s="73" t="s">
        <v>174</v>
      </c>
      <c r="E207" s="85">
        <f>E208</f>
        <v>1625.1</v>
      </c>
      <c r="F207" s="85">
        <f aca="true" t="shared" si="93" ref="F207:G207">F208</f>
        <v>1625.1</v>
      </c>
      <c r="G207" s="85">
        <f t="shared" si="93"/>
        <v>1795.4</v>
      </c>
    </row>
    <row r="208" spans="1:7" ht="49.5">
      <c r="A208" s="124" t="s">
        <v>76</v>
      </c>
      <c r="B208" s="80" t="s">
        <v>239</v>
      </c>
      <c r="C208" s="80" t="s">
        <v>96</v>
      </c>
      <c r="D208" s="73" t="s">
        <v>344</v>
      </c>
      <c r="E208" s="85">
        <f>'№4'!F168</f>
        <v>1625.1</v>
      </c>
      <c r="F208" s="85">
        <f>'№4'!G168</f>
        <v>1625.1</v>
      </c>
      <c r="G208" s="85">
        <f>'№4'!H168</f>
        <v>1795.4</v>
      </c>
    </row>
    <row r="209" spans="1:7" ht="33">
      <c r="A209" s="124" t="s">
        <v>76</v>
      </c>
      <c r="B209" s="80" t="s">
        <v>240</v>
      </c>
      <c r="C209" s="80" t="s">
        <v>93</v>
      </c>
      <c r="D209" s="73" t="s">
        <v>397</v>
      </c>
      <c r="E209" s="85">
        <f>E210</f>
        <v>145.9</v>
      </c>
      <c r="F209" s="85">
        <f aca="true" t="shared" si="94" ref="F209:G209">F210</f>
        <v>145.9</v>
      </c>
      <c r="G209" s="85">
        <f t="shared" si="94"/>
        <v>145.9</v>
      </c>
    </row>
    <row r="210" spans="1:7" ht="49.5">
      <c r="A210" s="124" t="s">
        <v>76</v>
      </c>
      <c r="B210" s="80" t="s">
        <v>240</v>
      </c>
      <c r="C210" s="80" t="s">
        <v>96</v>
      </c>
      <c r="D210" s="73" t="s">
        <v>344</v>
      </c>
      <c r="E210" s="85">
        <f>'№4'!F170</f>
        <v>145.9</v>
      </c>
      <c r="F210" s="85">
        <f>'№4'!G170</f>
        <v>145.9</v>
      </c>
      <c r="G210" s="85">
        <f>'№4'!H170</f>
        <v>145.9</v>
      </c>
    </row>
    <row r="211" spans="1:7" ht="49.5">
      <c r="A211" s="124" t="s">
        <v>76</v>
      </c>
      <c r="B211" s="80" t="s">
        <v>777</v>
      </c>
      <c r="C211" s="80" t="s">
        <v>93</v>
      </c>
      <c r="D211" s="73" t="s">
        <v>778</v>
      </c>
      <c r="E211" s="85">
        <f>E212</f>
        <v>258</v>
      </c>
      <c r="F211" s="85">
        <f aca="true" t="shared" si="95" ref="F211:G211">F212</f>
        <v>0</v>
      </c>
      <c r="G211" s="85">
        <f t="shared" si="95"/>
        <v>0</v>
      </c>
    </row>
    <row r="212" spans="1:7" ht="49.5">
      <c r="A212" s="124" t="s">
        <v>76</v>
      </c>
      <c r="B212" s="80" t="s">
        <v>777</v>
      </c>
      <c r="C212" s="80" t="s">
        <v>96</v>
      </c>
      <c r="D212" s="73" t="s">
        <v>344</v>
      </c>
      <c r="E212" s="85">
        <f>'№4'!F172</f>
        <v>258</v>
      </c>
      <c r="F212" s="85">
        <f>'№4'!G172</f>
        <v>0</v>
      </c>
      <c r="G212" s="85">
        <f>'№4'!H172</f>
        <v>0</v>
      </c>
    </row>
    <row r="213" spans="1:7" ht="82.5">
      <c r="A213" s="124" t="s">
        <v>76</v>
      </c>
      <c r="B213" s="80" t="s">
        <v>398</v>
      </c>
      <c r="C213" s="80" t="s">
        <v>93</v>
      </c>
      <c r="D213" s="73" t="s">
        <v>399</v>
      </c>
      <c r="E213" s="85">
        <f>E214</f>
        <v>4457.4</v>
      </c>
      <c r="F213" s="85">
        <f aca="true" t="shared" si="96" ref="F213:G213">F214</f>
        <v>0</v>
      </c>
      <c r="G213" s="85">
        <f t="shared" si="96"/>
        <v>0</v>
      </c>
    </row>
    <row r="214" spans="1:7" ht="49.5">
      <c r="A214" s="124" t="s">
        <v>76</v>
      </c>
      <c r="B214" s="80" t="s">
        <v>398</v>
      </c>
      <c r="C214" s="80" t="s">
        <v>96</v>
      </c>
      <c r="D214" s="73" t="s">
        <v>344</v>
      </c>
      <c r="E214" s="85">
        <f>'№4'!F174</f>
        <v>4457.4</v>
      </c>
      <c r="F214" s="85">
        <f>'№4'!G174</f>
        <v>0</v>
      </c>
      <c r="G214" s="85">
        <f>'№4'!H174</f>
        <v>0</v>
      </c>
    </row>
    <row r="215" spans="1:7" ht="33">
      <c r="A215" s="124" t="s">
        <v>76</v>
      </c>
      <c r="B215" s="80" t="s">
        <v>309</v>
      </c>
      <c r="C215" s="80" t="s">
        <v>93</v>
      </c>
      <c r="D215" s="73" t="s">
        <v>400</v>
      </c>
      <c r="E215" s="85">
        <f>E216</f>
        <v>0</v>
      </c>
      <c r="F215" s="85">
        <f aca="true" t="shared" si="97" ref="F215:G215">F216</f>
        <v>258</v>
      </c>
      <c r="G215" s="85">
        <f t="shared" si="97"/>
        <v>258</v>
      </c>
    </row>
    <row r="216" spans="1:7" ht="49.5">
      <c r="A216" s="124" t="s">
        <v>76</v>
      </c>
      <c r="B216" s="80" t="s">
        <v>309</v>
      </c>
      <c r="C216" s="80" t="s">
        <v>96</v>
      </c>
      <c r="D216" s="73" t="s">
        <v>344</v>
      </c>
      <c r="E216" s="85">
        <f>'№4'!F176</f>
        <v>0</v>
      </c>
      <c r="F216" s="85">
        <f>'№4'!G176</f>
        <v>258</v>
      </c>
      <c r="G216" s="85">
        <f>'№4'!H176</f>
        <v>258</v>
      </c>
    </row>
    <row r="217" spans="1:7" ht="49.5">
      <c r="A217" s="124" t="s">
        <v>76</v>
      </c>
      <c r="B217" s="80" t="s">
        <v>540</v>
      </c>
      <c r="C217" s="80" t="s">
        <v>93</v>
      </c>
      <c r="D217" s="73" t="s">
        <v>539</v>
      </c>
      <c r="E217" s="85">
        <f>E218</f>
        <v>1053.1</v>
      </c>
      <c r="F217" s="85">
        <f aca="true" t="shared" si="98" ref="F217:G217">F218</f>
        <v>0</v>
      </c>
      <c r="G217" s="85">
        <f t="shared" si="98"/>
        <v>0</v>
      </c>
    </row>
    <row r="218" spans="1:7" ht="49.5">
      <c r="A218" s="124" t="s">
        <v>76</v>
      </c>
      <c r="B218" s="114" t="s">
        <v>540</v>
      </c>
      <c r="C218" s="80" t="s">
        <v>96</v>
      </c>
      <c r="D218" s="73" t="s">
        <v>344</v>
      </c>
      <c r="E218" s="85">
        <f>'№4'!F178</f>
        <v>1053.1</v>
      </c>
      <c r="F218" s="85">
        <f>'№4'!G178</f>
        <v>0</v>
      </c>
      <c r="G218" s="85">
        <f>'№4'!H178</f>
        <v>0</v>
      </c>
    </row>
    <row r="219" spans="1:7" ht="49.5">
      <c r="A219" s="124" t="s">
        <v>76</v>
      </c>
      <c r="B219" s="80" t="s">
        <v>241</v>
      </c>
      <c r="C219" s="80" t="s">
        <v>93</v>
      </c>
      <c r="D219" s="73" t="s">
        <v>175</v>
      </c>
      <c r="E219" s="85">
        <f>E220</f>
        <v>765.8</v>
      </c>
      <c r="F219" s="85">
        <f aca="true" t="shared" si="99" ref="F219:G219">F220</f>
        <v>265.8</v>
      </c>
      <c r="G219" s="85">
        <f t="shared" si="99"/>
        <v>304</v>
      </c>
    </row>
    <row r="220" spans="1:7" ht="49.5">
      <c r="A220" s="124" t="s">
        <v>76</v>
      </c>
      <c r="B220" s="80" t="s">
        <v>241</v>
      </c>
      <c r="C220" s="80" t="s">
        <v>96</v>
      </c>
      <c r="D220" s="73" t="s">
        <v>344</v>
      </c>
      <c r="E220" s="85">
        <f>'№4'!F179</f>
        <v>765.8</v>
      </c>
      <c r="F220" s="85">
        <f>'№4'!G179</f>
        <v>265.8</v>
      </c>
      <c r="G220" s="85">
        <f>'№4'!H179</f>
        <v>304</v>
      </c>
    </row>
    <row r="221" spans="1:7" ht="12.75">
      <c r="A221" s="81" t="s">
        <v>62</v>
      </c>
      <c r="B221" s="81" t="s">
        <v>93</v>
      </c>
      <c r="C221" s="81" t="s">
        <v>93</v>
      </c>
      <c r="D221" s="82" t="s">
        <v>53</v>
      </c>
      <c r="E221" s="83">
        <f>E222+E237+E266+E289+E316</f>
        <v>459122.80000000005</v>
      </c>
      <c r="F221" s="83">
        <f>F222+F237+F266+F289+F316</f>
        <v>439427.70000000007</v>
      </c>
      <c r="G221" s="83">
        <f>G222+G237+G266+G289+G316</f>
        <v>434067.50000000006</v>
      </c>
    </row>
    <row r="222" spans="1:7" ht="12.75">
      <c r="A222" s="124" t="s">
        <v>77</v>
      </c>
      <c r="B222" s="80" t="s">
        <v>93</v>
      </c>
      <c r="C222" s="80" t="s">
        <v>93</v>
      </c>
      <c r="D222" s="73" t="s">
        <v>15</v>
      </c>
      <c r="E222" s="85">
        <f>E223</f>
        <v>161766.7</v>
      </c>
      <c r="F222" s="85">
        <f aca="true" t="shared" si="100" ref="F222:G222">F223</f>
        <v>158555.50000000003</v>
      </c>
      <c r="G222" s="85">
        <f t="shared" si="100"/>
        <v>154510.1</v>
      </c>
    </row>
    <row r="223" spans="1:7" ht="66">
      <c r="A223" s="124" t="s">
        <v>77</v>
      </c>
      <c r="B223" s="80" t="s">
        <v>280</v>
      </c>
      <c r="C223" s="80" t="s">
        <v>93</v>
      </c>
      <c r="D223" s="73" t="s">
        <v>401</v>
      </c>
      <c r="E223" s="85">
        <f>E224</f>
        <v>161766.7</v>
      </c>
      <c r="F223" s="85">
        <f aca="true" t="shared" si="101" ref="F223:G223">F224</f>
        <v>158555.50000000003</v>
      </c>
      <c r="G223" s="85">
        <f t="shared" si="101"/>
        <v>154510.1</v>
      </c>
    </row>
    <row r="224" spans="1:7" ht="49.5">
      <c r="A224" s="124" t="s">
        <v>77</v>
      </c>
      <c r="B224" s="80" t="s">
        <v>281</v>
      </c>
      <c r="C224" s="80" t="s">
        <v>93</v>
      </c>
      <c r="D224" s="73" t="s">
        <v>114</v>
      </c>
      <c r="E224" s="85">
        <f>E225+E227+E229+E231+E233+E235</f>
        <v>161766.7</v>
      </c>
      <c r="F224" s="85">
        <f aca="true" t="shared" si="102" ref="F224:G224">F225+F227+F229+F231+F233+F235</f>
        <v>158555.50000000003</v>
      </c>
      <c r="G224" s="85">
        <f t="shared" si="102"/>
        <v>154510.1</v>
      </c>
    </row>
    <row r="225" spans="1:7" ht="99">
      <c r="A225" s="6" t="s">
        <v>77</v>
      </c>
      <c r="B225" s="4" t="s">
        <v>297</v>
      </c>
      <c r="C225" s="4"/>
      <c r="D225" s="5" t="s">
        <v>116</v>
      </c>
      <c r="E225" s="85">
        <f>E226</f>
        <v>86119</v>
      </c>
      <c r="F225" s="85">
        <f aca="true" t="shared" si="103" ref="F225:G225">F226</f>
        <v>86119</v>
      </c>
      <c r="G225" s="85">
        <f t="shared" si="103"/>
        <v>86119</v>
      </c>
    </row>
    <row r="226" spans="1:7" ht="49.5">
      <c r="A226" s="6" t="s">
        <v>77</v>
      </c>
      <c r="B226" s="4" t="s">
        <v>297</v>
      </c>
      <c r="C226" s="77">
        <v>600</v>
      </c>
      <c r="D226" s="5" t="s">
        <v>117</v>
      </c>
      <c r="E226" s="85">
        <f>'№4'!F436</f>
        <v>86119</v>
      </c>
      <c r="F226" s="85">
        <f>'№4'!G436</f>
        <v>86119</v>
      </c>
      <c r="G226" s="85">
        <f>'№4'!H436</f>
        <v>86119</v>
      </c>
    </row>
    <row r="227" spans="1:7" ht="82.5">
      <c r="A227" s="6" t="s">
        <v>77</v>
      </c>
      <c r="B227" s="4" t="s">
        <v>294</v>
      </c>
      <c r="C227" s="4"/>
      <c r="D227" s="21" t="s">
        <v>115</v>
      </c>
      <c r="E227" s="85">
        <f>E228</f>
        <v>68391.1</v>
      </c>
      <c r="F227" s="85">
        <f aca="true" t="shared" si="104" ref="F227:G227">F228</f>
        <v>68391.1</v>
      </c>
      <c r="G227" s="85">
        <f t="shared" si="104"/>
        <v>68391.1</v>
      </c>
    </row>
    <row r="228" spans="1:7" ht="49.5">
      <c r="A228" s="6" t="s">
        <v>77</v>
      </c>
      <c r="B228" s="4" t="s">
        <v>294</v>
      </c>
      <c r="C228" s="77">
        <v>600</v>
      </c>
      <c r="D228" s="5" t="s">
        <v>117</v>
      </c>
      <c r="E228" s="85">
        <f>'№4'!F438</f>
        <v>68391.1</v>
      </c>
      <c r="F228" s="85">
        <f>'№4'!G438</f>
        <v>68391.1</v>
      </c>
      <c r="G228" s="85">
        <f>'№4'!H438</f>
        <v>68391.1</v>
      </c>
    </row>
    <row r="229" spans="1:7" ht="66">
      <c r="A229" s="124" t="s">
        <v>77</v>
      </c>
      <c r="B229" s="80" t="s">
        <v>295</v>
      </c>
      <c r="C229" s="80" t="s">
        <v>93</v>
      </c>
      <c r="D229" s="73" t="s">
        <v>492</v>
      </c>
      <c r="E229" s="85">
        <f>E230</f>
        <v>2625.1</v>
      </c>
      <c r="F229" s="85">
        <f aca="true" t="shared" si="105" ref="F229:G229">F230</f>
        <v>556.7</v>
      </c>
      <c r="G229" s="85">
        <f t="shared" si="105"/>
        <v>0</v>
      </c>
    </row>
    <row r="230" spans="1:7" ht="49.5">
      <c r="A230" s="124" t="s">
        <v>77</v>
      </c>
      <c r="B230" s="80" t="s">
        <v>295</v>
      </c>
      <c r="C230" s="80" t="s">
        <v>415</v>
      </c>
      <c r="D230" s="73" t="s">
        <v>416</v>
      </c>
      <c r="E230" s="85">
        <f>'№4'!F440</f>
        <v>2625.1</v>
      </c>
      <c r="F230" s="85">
        <f>'№4'!G440</f>
        <v>556.7</v>
      </c>
      <c r="G230" s="85">
        <f>'№4'!H440</f>
        <v>0</v>
      </c>
    </row>
    <row r="231" spans="1:7" ht="82.5">
      <c r="A231" s="124" t="s">
        <v>77</v>
      </c>
      <c r="B231" s="80" t="s">
        <v>296</v>
      </c>
      <c r="C231" s="80" t="s">
        <v>93</v>
      </c>
      <c r="D231" s="73" t="s">
        <v>121</v>
      </c>
      <c r="E231" s="85">
        <f>E232</f>
        <v>1685.5</v>
      </c>
      <c r="F231" s="85">
        <f aca="true" t="shared" si="106" ref="F231:G231">F232</f>
        <v>3488.7</v>
      </c>
      <c r="G231" s="85">
        <f t="shared" si="106"/>
        <v>0</v>
      </c>
    </row>
    <row r="232" spans="1:7" ht="49.5">
      <c r="A232" s="124" t="s">
        <v>77</v>
      </c>
      <c r="B232" s="80" t="s">
        <v>296</v>
      </c>
      <c r="C232" s="80" t="s">
        <v>415</v>
      </c>
      <c r="D232" s="73" t="s">
        <v>416</v>
      </c>
      <c r="E232" s="85">
        <f>'№4'!F442</f>
        <v>1685.5</v>
      </c>
      <c r="F232" s="85">
        <f>'№4'!G442</f>
        <v>3488.7</v>
      </c>
      <c r="G232" s="85">
        <f>'№4'!H442</f>
        <v>0</v>
      </c>
    </row>
    <row r="233" spans="1:7" ht="115.5">
      <c r="A233" s="124" t="s">
        <v>77</v>
      </c>
      <c r="B233" s="80" t="s">
        <v>762</v>
      </c>
      <c r="C233" s="80" t="s">
        <v>93</v>
      </c>
      <c r="D233" s="73" t="s">
        <v>763</v>
      </c>
      <c r="E233" s="85">
        <f>E234</f>
        <v>90.3</v>
      </c>
      <c r="F233" s="85">
        <f aca="true" t="shared" si="107" ref="F233:G233">F234</f>
        <v>0</v>
      </c>
      <c r="G233" s="85">
        <f t="shared" si="107"/>
        <v>0</v>
      </c>
    </row>
    <row r="234" spans="1:7" ht="49.5">
      <c r="A234" s="124" t="s">
        <v>77</v>
      </c>
      <c r="B234" s="80" t="s">
        <v>762</v>
      </c>
      <c r="C234" s="80" t="s">
        <v>415</v>
      </c>
      <c r="D234" s="73" t="s">
        <v>416</v>
      </c>
      <c r="E234" s="85">
        <f>'№4'!F444</f>
        <v>90.3</v>
      </c>
      <c r="F234" s="85">
        <f>'№4'!G444</f>
        <v>0</v>
      </c>
      <c r="G234" s="85">
        <f>'№4'!H444</f>
        <v>0</v>
      </c>
    </row>
    <row r="235" spans="1:7" ht="132">
      <c r="A235" s="124" t="s">
        <v>77</v>
      </c>
      <c r="B235" s="121" t="s">
        <v>826</v>
      </c>
      <c r="C235" s="121" t="s">
        <v>93</v>
      </c>
      <c r="D235" s="122" t="s">
        <v>829</v>
      </c>
      <c r="E235" s="85">
        <f>E236</f>
        <v>2855.7</v>
      </c>
      <c r="F235" s="85">
        <f aca="true" t="shared" si="108" ref="F235:G235">F236</f>
        <v>0</v>
      </c>
      <c r="G235" s="85">
        <f t="shared" si="108"/>
        <v>0</v>
      </c>
    </row>
    <row r="236" spans="1:7" ht="49.5">
      <c r="A236" s="124" t="s">
        <v>77</v>
      </c>
      <c r="B236" s="121" t="s">
        <v>826</v>
      </c>
      <c r="C236" s="121" t="s">
        <v>415</v>
      </c>
      <c r="D236" s="122" t="s">
        <v>416</v>
      </c>
      <c r="E236" s="85">
        <f>'№4'!F446</f>
        <v>2855.7</v>
      </c>
      <c r="F236" s="85">
        <f>'№4'!G446</f>
        <v>0</v>
      </c>
      <c r="G236" s="85">
        <f>'№4'!H446</f>
        <v>0</v>
      </c>
    </row>
    <row r="237" spans="1:7" ht="12.75">
      <c r="A237" s="124" t="s">
        <v>78</v>
      </c>
      <c r="B237" s="80" t="s">
        <v>93</v>
      </c>
      <c r="C237" s="80" t="s">
        <v>93</v>
      </c>
      <c r="D237" s="73" t="s">
        <v>16</v>
      </c>
      <c r="E237" s="85">
        <f>E238</f>
        <v>237042.69999999998</v>
      </c>
      <c r="F237" s="85">
        <f aca="true" t="shared" si="109" ref="F237:G238">F238</f>
        <v>224831.00000000003</v>
      </c>
      <c r="G237" s="85">
        <f t="shared" si="109"/>
        <v>224173.80000000002</v>
      </c>
    </row>
    <row r="238" spans="1:7" ht="66">
      <c r="A238" s="124" t="s">
        <v>78</v>
      </c>
      <c r="B238" s="80" t="s">
        <v>280</v>
      </c>
      <c r="C238" s="80" t="s">
        <v>93</v>
      </c>
      <c r="D238" s="73" t="s">
        <v>401</v>
      </c>
      <c r="E238" s="85">
        <f>E239</f>
        <v>237042.69999999998</v>
      </c>
      <c r="F238" s="85">
        <f t="shared" si="109"/>
        <v>224831.00000000003</v>
      </c>
      <c r="G238" s="85">
        <f t="shared" si="109"/>
        <v>224173.80000000002</v>
      </c>
    </row>
    <row r="239" spans="1:7" ht="49.5">
      <c r="A239" s="124" t="s">
        <v>78</v>
      </c>
      <c r="B239" s="80" t="s">
        <v>281</v>
      </c>
      <c r="C239" s="80" t="s">
        <v>93</v>
      </c>
      <c r="D239" s="73" t="s">
        <v>114</v>
      </c>
      <c r="E239" s="85">
        <f>E246+E248+E250+E256+E258+E264+E260+E254+E262+E252+E240+E242+E244</f>
        <v>237042.69999999998</v>
      </c>
      <c r="F239" s="85">
        <f aca="true" t="shared" si="110" ref="F239:G239">F246+F248+F250+F256+F258+F264+F260+F254+F262+F252+F240+F242+F244</f>
        <v>224831.00000000003</v>
      </c>
      <c r="G239" s="85">
        <f t="shared" si="110"/>
        <v>224173.80000000002</v>
      </c>
    </row>
    <row r="240" spans="1:7" ht="82.5">
      <c r="A240" s="6" t="s">
        <v>78</v>
      </c>
      <c r="B240" s="4" t="s">
        <v>793</v>
      </c>
      <c r="C240" s="4"/>
      <c r="D240" s="14" t="s">
        <v>794</v>
      </c>
      <c r="E240" s="85">
        <f>E241</f>
        <v>4212.5</v>
      </c>
      <c r="F240" s="85">
        <f aca="true" t="shared" si="111" ref="F240:G240">F241</f>
        <v>0</v>
      </c>
      <c r="G240" s="85">
        <f t="shared" si="111"/>
        <v>0</v>
      </c>
    </row>
    <row r="241" spans="1:7" ht="49.5">
      <c r="A241" s="6" t="s">
        <v>78</v>
      </c>
      <c r="B241" s="4" t="s">
        <v>793</v>
      </c>
      <c r="C241" s="77">
        <v>600</v>
      </c>
      <c r="D241" s="21" t="s">
        <v>117</v>
      </c>
      <c r="E241" s="85">
        <f>'№4'!F452</f>
        <v>4212.5</v>
      </c>
      <c r="F241" s="85">
        <f>'№4'!G452</f>
        <v>0</v>
      </c>
      <c r="G241" s="85">
        <f>'№4'!H452</f>
        <v>0</v>
      </c>
    </row>
    <row r="242" spans="1:7" ht="99">
      <c r="A242" s="6" t="s">
        <v>78</v>
      </c>
      <c r="B242" s="4" t="s">
        <v>798</v>
      </c>
      <c r="C242" s="4"/>
      <c r="D242" s="73" t="s">
        <v>800</v>
      </c>
      <c r="E242" s="85">
        <f>E243</f>
        <v>5153.9</v>
      </c>
      <c r="F242" s="85">
        <f aca="true" t="shared" si="112" ref="F242:G242">F243</f>
        <v>0</v>
      </c>
      <c r="G242" s="85">
        <f t="shared" si="112"/>
        <v>0</v>
      </c>
    </row>
    <row r="243" spans="1:7" ht="49.5">
      <c r="A243" s="6" t="s">
        <v>78</v>
      </c>
      <c r="B243" s="4" t="s">
        <v>798</v>
      </c>
      <c r="C243" s="77">
        <v>600</v>
      </c>
      <c r="D243" s="21" t="s">
        <v>117</v>
      </c>
      <c r="E243" s="85">
        <f>'№4'!F454</f>
        <v>5153.9</v>
      </c>
      <c r="F243" s="85">
        <f>'№4'!G454</f>
        <v>0</v>
      </c>
      <c r="G243" s="85">
        <f>'№4'!H454</f>
        <v>0</v>
      </c>
    </row>
    <row r="244" spans="1:7" ht="99">
      <c r="A244" s="124" t="s">
        <v>78</v>
      </c>
      <c r="B244" s="121" t="s">
        <v>825</v>
      </c>
      <c r="C244" s="121" t="s">
        <v>93</v>
      </c>
      <c r="D244" s="122" t="s">
        <v>828</v>
      </c>
      <c r="E244" s="85">
        <f>E245</f>
        <v>205.9</v>
      </c>
      <c r="F244" s="85">
        <f aca="true" t="shared" si="113" ref="F244:G244">F245</f>
        <v>0</v>
      </c>
      <c r="G244" s="85">
        <f t="shared" si="113"/>
        <v>0</v>
      </c>
    </row>
    <row r="245" spans="1:7" ht="49.5">
      <c r="A245" s="124" t="s">
        <v>78</v>
      </c>
      <c r="B245" s="121" t="s">
        <v>825</v>
      </c>
      <c r="C245" s="121" t="s">
        <v>415</v>
      </c>
      <c r="D245" s="122" t="s">
        <v>416</v>
      </c>
      <c r="E245" s="85">
        <f>'№4'!F456</f>
        <v>205.9</v>
      </c>
      <c r="F245" s="85">
        <f>'№4'!G456</f>
        <v>0</v>
      </c>
      <c r="G245" s="85">
        <f>'№4'!H456</f>
        <v>0</v>
      </c>
    </row>
    <row r="246" spans="1:7" ht="180.6" customHeight="1">
      <c r="A246" s="6" t="s">
        <v>78</v>
      </c>
      <c r="B246" s="4" t="s">
        <v>303</v>
      </c>
      <c r="C246" s="4"/>
      <c r="D246" s="21" t="s">
        <v>129</v>
      </c>
      <c r="E246" s="85">
        <f>E247</f>
        <v>176653</v>
      </c>
      <c r="F246" s="85">
        <f aca="true" t="shared" si="114" ref="F246:G246">F247</f>
        <v>176653</v>
      </c>
      <c r="G246" s="85">
        <f t="shared" si="114"/>
        <v>176653</v>
      </c>
    </row>
    <row r="247" spans="1:7" ht="58.9" customHeight="1">
      <c r="A247" s="6" t="s">
        <v>78</v>
      </c>
      <c r="B247" s="4" t="s">
        <v>303</v>
      </c>
      <c r="C247" s="77">
        <v>600</v>
      </c>
      <c r="D247" s="21" t="s">
        <v>117</v>
      </c>
      <c r="E247" s="85">
        <f>'№4'!F458</f>
        <v>176653</v>
      </c>
      <c r="F247" s="85">
        <f>'№4'!G458</f>
        <v>176653</v>
      </c>
      <c r="G247" s="85">
        <f>'№4'!H458</f>
        <v>176653</v>
      </c>
    </row>
    <row r="248" spans="1:7" ht="108.6" customHeight="1">
      <c r="A248" s="6" t="s">
        <v>78</v>
      </c>
      <c r="B248" s="4" t="s">
        <v>298</v>
      </c>
      <c r="C248" s="4"/>
      <c r="D248" s="21" t="s">
        <v>118</v>
      </c>
      <c r="E248" s="85">
        <f>E249</f>
        <v>38502.6</v>
      </c>
      <c r="F248" s="85">
        <f aca="true" t="shared" si="115" ref="F248:G248">F249</f>
        <v>38502.6</v>
      </c>
      <c r="G248" s="85">
        <f t="shared" si="115"/>
        <v>38502.6</v>
      </c>
    </row>
    <row r="249" spans="1:7" ht="49.5">
      <c r="A249" s="6" t="s">
        <v>78</v>
      </c>
      <c r="B249" s="4" t="s">
        <v>298</v>
      </c>
      <c r="C249" s="77">
        <v>600</v>
      </c>
      <c r="D249" s="5" t="s">
        <v>117</v>
      </c>
      <c r="E249" s="85">
        <f>'№4'!F460</f>
        <v>38502.6</v>
      </c>
      <c r="F249" s="85">
        <f>'№4'!G460</f>
        <v>38502.6</v>
      </c>
      <c r="G249" s="85">
        <f>'№4'!H460</f>
        <v>38502.6</v>
      </c>
    </row>
    <row r="250" spans="1:7" ht="49.5">
      <c r="A250" s="124" t="s">
        <v>78</v>
      </c>
      <c r="B250" s="80" t="s">
        <v>301</v>
      </c>
      <c r="C250" s="80" t="s">
        <v>93</v>
      </c>
      <c r="D250" s="73" t="s">
        <v>495</v>
      </c>
      <c r="E250" s="85">
        <f>E251</f>
        <v>0</v>
      </c>
      <c r="F250" s="85">
        <f aca="true" t="shared" si="116" ref="F250:G250">F251</f>
        <v>657.2</v>
      </c>
      <c r="G250" s="85">
        <f t="shared" si="116"/>
        <v>0</v>
      </c>
    </row>
    <row r="251" spans="1:7" ht="49.5">
      <c r="A251" s="124" t="s">
        <v>78</v>
      </c>
      <c r="B251" s="80" t="s">
        <v>301</v>
      </c>
      <c r="C251" s="80" t="s">
        <v>415</v>
      </c>
      <c r="D251" s="73" t="s">
        <v>416</v>
      </c>
      <c r="E251" s="85">
        <f>'№4'!F462</f>
        <v>0</v>
      </c>
      <c r="F251" s="85">
        <f>'№4'!G462</f>
        <v>657.2</v>
      </c>
      <c r="G251" s="85">
        <f>'№4'!H462</f>
        <v>0</v>
      </c>
    </row>
    <row r="252" spans="1:7" ht="66">
      <c r="A252" s="124" t="s">
        <v>78</v>
      </c>
      <c r="B252" s="80" t="s">
        <v>783</v>
      </c>
      <c r="C252" s="80" t="s">
        <v>93</v>
      </c>
      <c r="D252" s="73" t="s">
        <v>122</v>
      </c>
      <c r="E252" s="85">
        <f>E253</f>
        <v>173.2</v>
      </c>
      <c r="F252" s="85">
        <f aca="true" t="shared" si="117" ref="F252:G252">F253</f>
        <v>0</v>
      </c>
      <c r="G252" s="85">
        <f t="shared" si="117"/>
        <v>0</v>
      </c>
    </row>
    <row r="253" spans="1:7" ht="49.5">
      <c r="A253" s="124" t="s">
        <v>78</v>
      </c>
      <c r="B253" s="80" t="s">
        <v>783</v>
      </c>
      <c r="C253" s="80" t="s">
        <v>415</v>
      </c>
      <c r="D253" s="73" t="s">
        <v>416</v>
      </c>
      <c r="E253" s="85">
        <f>'№4'!F464</f>
        <v>173.2</v>
      </c>
      <c r="F253" s="85">
        <f>'№4'!G464</f>
        <v>0</v>
      </c>
      <c r="G253" s="85">
        <f>'№4'!H464</f>
        <v>0</v>
      </c>
    </row>
    <row r="254" spans="1:7" ht="33">
      <c r="A254" s="124" t="s">
        <v>78</v>
      </c>
      <c r="B254" s="80" t="s">
        <v>764</v>
      </c>
      <c r="C254" s="80" t="s">
        <v>93</v>
      </c>
      <c r="D254" s="73" t="s">
        <v>765</v>
      </c>
      <c r="E254" s="85">
        <f>E255</f>
        <v>735.3</v>
      </c>
      <c r="F254" s="85">
        <f aca="true" t="shared" si="118" ref="F254:G254">F255</f>
        <v>0</v>
      </c>
      <c r="G254" s="85">
        <f t="shared" si="118"/>
        <v>0</v>
      </c>
    </row>
    <row r="255" spans="1:7" ht="49.5">
      <c r="A255" s="124" t="s">
        <v>78</v>
      </c>
      <c r="B255" s="80" t="s">
        <v>764</v>
      </c>
      <c r="C255" s="80" t="s">
        <v>415</v>
      </c>
      <c r="D255" s="73" t="s">
        <v>416</v>
      </c>
      <c r="E255" s="85">
        <f>'№4'!F466</f>
        <v>735.3</v>
      </c>
      <c r="F255" s="85">
        <f>'№4'!G466</f>
        <v>0</v>
      </c>
      <c r="G255" s="85">
        <f>'№4'!H466</f>
        <v>0</v>
      </c>
    </row>
    <row r="256" spans="1:7" ht="66">
      <c r="A256" s="124" t="s">
        <v>78</v>
      </c>
      <c r="B256" s="80" t="s">
        <v>302</v>
      </c>
      <c r="C256" s="80" t="s">
        <v>93</v>
      </c>
      <c r="D256" s="73" t="s">
        <v>123</v>
      </c>
      <c r="E256" s="85">
        <f>E257</f>
        <v>4414</v>
      </c>
      <c r="F256" s="85">
        <f aca="true" t="shared" si="119" ref="F256:G256">F257</f>
        <v>5313.1</v>
      </c>
      <c r="G256" s="85">
        <f t="shared" si="119"/>
        <v>5313.1</v>
      </c>
    </row>
    <row r="257" spans="1:7" ht="49.5">
      <c r="A257" s="124" t="s">
        <v>78</v>
      </c>
      <c r="B257" s="80" t="s">
        <v>302</v>
      </c>
      <c r="C257" s="80" t="s">
        <v>415</v>
      </c>
      <c r="D257" s="73" t="s">
        <v>416</v>
      </c>
      <c r="E257" s="85">
        <f>'№4'!F468</f>
        <v>4414</v>
      </c>
      <c r="F257" s="85">
        <f>'№4'!G468</f>
        <v>5313.1</v>
      </c>
      <c r="G257" s="85">
        <f>'№4'!H468</f>
        <v>5313.1</v>
      </c>
    </row>
    <row r="258" spans="1:7" ht="66">
      <c r="A258" s="124" t="s">
        <v>78</v>
      </c>
      <c r="B258" s="80" t="s">
        <v>313</v>
      </c>
      <c r="C258" s="80" t="s">
        <v>93</v>
      </c>
      <c r="D258" s="73" t="s">
        <v>122</v>
      </c>
      <c r="E258" s="85">
        <f>E259</f>
        <v>1317.8</v>
      </c>
      <c r="F258" s="85">
        <f aca="true" t="shared" si="120" ref="F258:G258">F259</f>
        <v>0</v>
      </c>
      <c r="G258" s="85">
        <f t="shared" si="120"/>
        <v>0</v>
      </c>
    </row>
    <row r="259" spans="1:7" ht="49.5">
      <c r="A259" s="124" t="s">
        <v>78</v>
      </c>
      <c r="B259" s="80" t="s">
        <v>313</v>
      </c>
      <c r="C259" s="80" t="s">
        <v>415</v>
      </c>
      <c r="D259" s="73" t="s">
        <v>416</v>
      </c>
      <c r="E259" s="85">
        <f>'№4'!F470</f>
        <v>1317.8</v>
      </c>
      <c r="F259" s="85">
        <f>'№4'!G470</f>
        <v>0</v>
      </c>
      <c r="G259" s="85">
        <f>'№4'!H470</f>
        <v>0</v>
      </c>
    </row>
    <row r="260" spans="1:7" ht="82.5">
      <c r="A260" s="124" t="s">
        <v>78</v>
      </c>
      <c r="B260" s="80" t="s">
        <v>517</v>
      </c>
      <c r="C260" s="80" t="s">
        <v>93</v>
      </c>
      <c r="D260" s="73" t="s">
        <v>516</v>
      </c>
      <c r="E260" s="85">
        <f>E261</f>
        <v>1967.3</v>
      </c>
      <c r="F260" s="85">
        <f aca="true" t="shared" si="121" ref="F260:G260">F261</f>
        <v>0</v>
      </c>
      <c r="G260" s="85">
        <f t="shared" si="121"/>
        <v>0</v>
      </c>
    </row>
    <row r="261" spans="1:7" ht="49.5">
      <c r="A261" s="124" t="s">
        <v>78</v>
      </c>
      <c r="B261" s="80" t="s">
        <v>517</v>
      </c>
      <c r="C261" s="80" t="s">
        <v>415</v>
      </c>
      <c r="D261" s="73" t="s">
        <v>416</v>
      </c>
      <c r="E261" s="85">
        <f>'№4'!F472</f>
        <v>1967.3</v>
      </c>
      <c r="F261" s="85">
        <f>'№4'!G472</f>
        <v>0</v>
      </c>
      <c r="G261" s="85">
        <f>'№4'!H472</f>
        <v>0</v>
      </c>
    </row>
    <row r="262" spans="1:7" ht="66">
      <c r="A262" s="124" t="s">
        <v>78</v>
      </c>
      <c r="B262" s="80" t="s">
        <v>768</v>
      </c>
      <c r="C262" s="80" t="s">
        <v>93</v>
      </c>
      <c r="D262" s="73" t="s">
        <v>769</v>
      </c>
      <c r="E262" s="85">
        <f>E263</f>
        <v>2.1</v>
      </c>
      <c r="F262" s="85">
        <f aca="true" t="shared" si="122" ref="F262:G262">F263</f>
        <v>0</v>
      </c>
      <c r="G262" s="85">
        <f t="shared" si="122"/>
        <v>0</v>
      </c>
    </row>
    <row r="263" spans="1:7" ht="49.5">
      <c r="A263" s="124" t="s">
        <v>78</v>
      </c>
      <c r="B263" s="80" t="s">
        <v>768</v>
      </c>
      <c r="C263" s="80" t="s">
        <v>415</v>
      </c>
      <c r="D263" s="73" t="s">
        <v>416</v>
      </c>
      <c r="E263" s="85">
        <f>'№4'!F474</f>
        <v>2.1</v>
      </c>
      <c r="F263" s="85">
        <f>'№4'!G474</f>
        <v>0</v>
      </c>
      <c r="G263" s="85">
        <f>'№4'!H474</f>
        <v>0</v>
      </c>
    </row>
    <row r="264" spans="1:7" ht="66">
      <c r="A264" s="6" t="s">
        <v>78</v>
      </c>
      <c r="B264" s="4" t="s">
        <v>299</v>
      </c>
      <c r="C264" s="4"/>
      <c r="D264" s="21" t="s">
        <v>119</v>
      </c>
      <c r="E264" s="85">
        <f>E265</f>
        <v>3705.1</v>
      </c>
      <c r="F264" s="85">
        <f aca="true" t="shared" si="123" ref="F264:G264">F265</f>
        <v>3705.1</v>
      </c>
      <c r="G264" s="85">
        <f t="shared" si="123"/>
        <v>3705.1</v>
      </c>
    </row>
    <row r="265" spans="1:7" ht="49.5">
      <c r="A265" s="6" t="s">
        <v>78</v>
      </c>
      <c r="B265" s="4" t="s">
        <v>299</v>
      </c>
      <c r="C265" s="77">
        <v>600</v>
      </c>
      <c r="D265" s="5" t="s">
        <v>117</v>
      </c>
      <c r="E265" s="85">
        <f>'№4'!F477</f>
        <v>3705.1</v>
      </c>
      <c r="F265" s="85">
        <f>'№4'!G477</f>
        <v>3705.1</v>
      </c>
      <c r="G265" s="85">
        <f>'№4'!H477</f>
        <v>3705.1</v>
      </c>
    </row>
    <row r="266" spans="1:7" ht="12.75">
      <c r="A266" s="124" t="s">
        <v>332</v>
      </c>
      <c r="B266" s="80" t="s">
        <v>93</v>
      </c>
      <c r="C266" s="80" t="s">
        <v>93</v>
      </c>
      <c r="D266" s="73" t="s">
        <v>333</v>
      </c>
      <c r="E266" s="85">
        <f>E267+E273+E279</f>
        <v>36930.799999999996</v>
      </c>
      <c r="F266" s="85">
        <f aca="true" t="shared" si="124" ref="F266:G266">F267+F273+F279</f>
        <v>36780.2</v>
      </c>
      <c r="G266" s="85">
        <f t="shared" si="124"/>
        <v>36284.2</v>
      </c>
    </row>
    <row r="267" spans="1:7" ht="66">
      <c r="A267" s="124" t="s">
        <v>332</v>
      </c>
      <c r="B267" s="80" t="s">
        <v>280</v>
      </c>
      <c r="C267" s="80" t="s">
        <v>93</v>
      </c>
      <c r="D267" s="73" t="s">
        <v>401</v>
      </c>
      <c r="E267" s="85">
        <f>E268</f>
        <v>8315.8</v>
      </c>
      <c r="F267" s="85">
        <f aca="true" t="shared" si="125" ref="F267:G269">F268</f>
        <v>8282.4</v>
      </c>
      <c r="G267" s="85">
        <f t="shared" si="125"/>
        <v>8282.4</v>
      </c>
    </row>
    <row r="268" spans="1:7" ht="49.5">
      <c r="A268" s="124" t="s">
        <v>332</v>
      </c>
      <c r="B268" s="80" t="s">
        <v>281</v>
      </c>
      <c r="C268" s="80" t="s">
        <v>93</v>
      </c>
      <c r="D268" s="73" t="s">
        <v>114</v>
      </c>
      <c r="E268" s="85">
        <f>E269+E271</f>
        <v>8315.8</v>
      </c>
      <c r="F268" s="85">
        <f aca="true" t="shared" si="126" ref="F268:G268">F269+F271</f>
        <v>8282.4</v>
      </c>
      <c r="G268" s="85">
        <f t="shared" si="126"/>
        <v>8282.4</v>
      </c>
    </row>
    <row r="269" spans="1:7" ht="82.5">
      <c r="A269" s="124" t="s">
        <v>332</v>
      </c>
      <c r="B269" s="4" t="s">
        <v>300</v>
      </c>
      <c r="C269" s="4"/>
      <c r="D269" s="21" t="s">
        <v>120</v>
      </c>
      <c r="E269" s="85">
        <f>E270</f>
        <v>8282.4</v>
      </c>
      <c r="F269" s="85">
        <f t="shared" si="125"/>
        <v>8282.4</v>
      </c>
      <c r="G269" s="85">
        <f t="shared" si="125"/>
        <v>8282.4</v>
      </c>
    </row>
    <row r="270" spans="1:7" ht="49.5">
      <c r="A270" s="124" t="s">
        <v>332</v>
      </c>
      <c r="B270" s="4" t="s">
        <v>300</v>
      </c>
      <c r="C270" s="77">
        <v>600</v>
      </c>
      <c r="D270" s="5" t="s">
        <v>117</v>
      </c>
      <c r="E270" s="85">
        <f>'№4'!F483</f>
        <v>8282.4</v>
      </c>
      <c r="F270" s="85">
        <f>'№4'!G483</f>
        <v>8282.4</v>
      </c>
      <c r="G270" s="85">
        <f>'№4'!H483</f>
        <v>8282.4</v>
      </c>
    </row>
    <row r="271" spans="1:7" ht="82.5">
      <c r="A271" s="124" t="s">
        <v>332</v>
      </c>
      <c r="B271" s="4" t="s">
        <v>766</v>
      </c>
      <c r="C271" s="4"/>
      <c r="D271" s="21" t="s">
        <v>767</v>
      </c>
      <c r="E271" s="85">
        <f>E272</f>
        <v>33.4</v>
      </c>
      <c r="F271" s="85">
        <f aca="true" t="shared" si="127" ref="F271:G271">F272</f>
        <v>0</v>
      </c>
      <c r="G271" s="85">
        <f t="shared" si="127"/>
        <v>0</v>
      </c>
    </row>
    <row r="272" spans="1:7" ht="49.5">
      <c r="A272" s="124" t="s">
        <v>332</v>
      </c>
      <c r="B272" s="4" t="s">
        <v>766</v>
      </c>
      <c r="C272" s="77">
        <v>600</v>
      </c>
      <c r="D272" s="5" t="s">
        <v>117</v>
      </c>
      <c r="E272" s="85">
        <f>'№4'!F485</f>
        <v>33.4</v>
      </c>
      <c r="F272" s="85">
        <f>'№4'!G485</f>
        <v>0</v>
      </c>
      <c r="G272" s="85">
        <f>'№4'!H485</f>
        <v>0</v>
      </c>
    </row>
    <row r="273" spans="1:7" ht="66">
      <c r="A273" s="15" t="s">
        <v>332</v>
      </c>
      <c r="B273" s="4" t="s">
        <v>242</v>
      </c>
      <c r="C273" s="4"/>
      <c r="D273" s="21" t="s">
        <v>150</v>
      </c>
      <c r="E273" s="85">
        <f>E274</f>
        <v>15486.099999999999</v>
      </c>
      <c r="F273" s="85">
        <f aca="true" t="shared" si="128" ref="F273:G275">F274</f>
        <v>15444.3</v>
      </c>
      <c r="G273" s="85">
        <f t="shared" si="128"/>
        <v>15444.3</v>
      </c>
    </row>
    <row r="274" spans="1:7" ht="49.5">
      <c r="A274" s="15" t="s">
        <v>332</v>
      </c>
      <c r="B274" s="4" t="s">
        <v>243</v>
      </c>
      <c r="C274" s="4"/>
      <c r="D274" s="21" t="s">
        <v>151</v>
      </c>
      <c r="E274" s="85">
        <f>E275+E277</f>
        <v>15486.099999999999</v>
      </c>
      <c r="F274" s="85">
        <f aca="true" t="shared" si="129" ref="F274:G274">F275+F277</f>
        <v>15444.3</v>
      </c>
      <c r="G274" s="85">
        <f t="shared" si="129"/>
        <v>15444.3</v>
      </c>
    </row>
    <row r="275" spans="1:7" ht="33">
      <c r="A275" s="15" t="s">
        <v>332</v>
      </c>
      <c r="B275" s="4" t="s">
        <v>244</v>
      </c>
      <c r="C275" s="4"/>
      <c r="D275" s="21" t="s">
        <v>179</v>
      </c>
      <c r="E275" s="85">
        <f>E276</f>
        <v>15444.3</v>
      </c>
      <c r="F275" s="85">
        <f t="shared" si="128"/>
        <v>15444.3</v>
      </c>
      <c r="G275" s="85">
        <f t="shared" si="128"/>
        <v>15444.3</v>
      </c>
    </row>
    <row r="276" spans="1:7" ht="49.5">
      <c r="A276" s="15" t="s">
        <v>332</v>
      </c>
      <c r="B276" s="4" t="s">
        <v>244</v>
      </c>
      <c r="C276" s="77">
        <v>600</v>
      </c>
      <c r="D276" s="5" t="s">
        <v>117</v>
      </c>
      <c r="E276" s="85">
        <f>'№4'!F188</f>
        <v>15444.3</v>
      </c>
      <c r="F276" s="85">
        <f>'№4'!G188</f>
        <v>15444.3</v>
      </c>
      <c r="G276" s="85">
        <f>'№4'!H188</f>
        <v>15444.3</v>
      </c>
    </row>
    <row r="277" spans="1:7" ht="49.5">
      <c r="A277" s="15" t="s">
        <v>332</v>
      </c>
      <c r="B277" s="88" t="s">
        <v>790</v>
      </c>
      <c r="C277" s="88" t="s">
        <v>93</v>
      </c>
      <c r="D277" s="89" t="s">
        <v>791</v>
      </c>
      <c r="E277" s="85">
        <f>E278</f>
        <v>41.8</v>
      </c>
      <c r="F277" s="85">
        <f aca="true" t="shared" si="130" ref="F277:G277">F278</f>
        <v>0</v>
      </c>
      <c r="G277" s="85">
        <f t="shared" si="130"/>
        <v>0</v>
      </c>
    </row>
    <row r="278" spans="1:7" ht="49.5">
      <c r="A278" s="15" t="s">
        <v>332</v>
      </c>
      <c r="B278" s="88" t="s">
        <v>790</v>
      </c>
      <c r="C278" s="88" t="s">
        <v>415</v>
      </c>
      <c r="D278" s="89" t="s">
        <v>416</v>
      </c>
      <c r="E278" s="85">
        <f>'№4'!F190</f>
        <v>41.8</v>
      </c>
      <c r="F278" s="85">
        <f>'№4'!G190</f>
        <v>0</v>
      </c>
      <c r="G278" s="85">
        <f>'№4'!H190</f>
        <v>0</v>
      </c>
    </row>
    <row r="279" spans="1:7" ht="82.5">
      <c r="A279" s="124" t="s">
        <v>332</v>
      </c>
      <c r="B279" s="80" t="s">
        <v>276</v>
      </c>
      <c r="C279" s="80" t="s">
        <v>93</v>
      </c>
      <c r="D279" s="73" t="s">
        <v>466</v>
      </c>
      <c r="E279" s="85">
        <f>E280</f>
        <v>13128.9</v>
      </c>
      <c r="F279" s="85">
        <f aca="true" t="shared" si="131" ref="F279:G279">F280</f>
        <v>13053.5</v>
      </c>
      <c r="G279" s="85">
        <f t="shared" si="131"/>
        <v>12557.5</v>
      </c>
    </row>
    <row r="280" spans="1:7" ht="33">
      <c r="A280" s="124" t="s">
        <v>332</v>
      </c>
      <c r="B280" s="80" t="s">
        <v>277</v>
      </c>
      <c r="C280" s="80" t="s">
        <v>93</v>
      </c>
      <c r="D280" s="73" t="s">
        <v>139</v>
      </c>
      <c r="E280" s="85">
        <f>E281+E283+E285+E287</f>
        <v>13128.9</v>
      </c>
      <c r="F280" s="85">
        <f aca="true" t="shared" si="132" ref="F280:G280">F281+F283+F285+F287</f>
        <v>13053.5</v>
      </c>
      <c r="G280" s="85">
        <f t="shared" si="132"/>
        <v>12557.5</v>
      </c>
    </row>
    <row r="281" spans="1:7" ht="82.5">
      <c r="A281" s="6" t="s">
        <v>332</v>
      </c>
      <c r="B281" s="6" t="s">
        <v>278</v>
      </c>
      <c r="C281" s="77"/>
      <c r="D281" s="5" t="s">
        <v>140</v>
      </c>
      <c r="E281" s="85">
        <f>E282</f>
        <v>12517.9</v>
      </c>
      <c r="F281" s="85">
        <f aca="true" t="shared" si="133" ref="F281:G281">F282</f>
        <v>12517.9</v>
      </c>
      <c r="G281" s="85">
        <f t="shared" si="133"/>
        <v>12517.9</v>
      </c>
    </row>
    <row r="282" spans="1:7" ht="49.5">
      <c r="A282" s="6" t="s">
        <v>332</v>
      </c>
      <c r="B282" s="6" t="s">
        <v>278</v>
      </c>
      <c r="C282" s="77">
        <v>600</v>
      </c>
      <c r="D282" s="5" t="s">
        <v>117</v>
      </c>
      <c r="E282" s="85">
        <f>'№4'!F362</f>
        <v>12517.9</v>
      </c>
      <c r="F282" s="85">
        <f>'№4'!G362</f>
        <v>12517.9</v>
      </c>
      <c r="G282" s="85">
        <f>'№4'!H362</f>
        <v>12517.9</v>
      </c>
    </row>
    <row r="283" spans="1:7" ht="82.5">
      <c r="A283" s="124" t="s">
        <v>332</v>
      </c>
      <c r="B283" s="80" t="s">
        <v>279</v>
      </c>
      <c r="C283" s="80" t="s">
        <v>93</v>
      </c>
      <c r="D283" s="73" t="s">
        <v>198</v>
      </c>
      <c r="E283" s="85">
        <f>E284</f>
        <v>433.59999999999997</v>
      </c>
      <c r="F283" s="85">
        <v>391.6</v>
      </c>
      <c r="G283" s="85">
        <v>0</v>
      </c>
    </row>
    <row r="284" spans="1:7" ht="49.5">
      <c r="A284" s="124" t="s">
        <v>332</v>
      </c>
      <c r="B284" s="80" t="s">
        <v>279</v>
      </c>
      <c r="C284" s="80" t="s">
        <v>415</v>
      </c>
      <c r="D284" s="73" t="s">
        <v>416</v>
      </c>
      <c r="E284" s="85">
        <f>'№4'!F364</f>
        <v>433.59999999999997</v>
      </c>
      <c r="F284" s="85">
        <v>391.6</v>
      </c>
      <c r="G284" s="85">
        <v>0</v>
      </c>
    </row>
    <row r="285" spans="1:7" ht="49.5">
      <c r="A285" s="124" t="s">
        <v>332</v>
      </c>
      <c r="B285" s="80" t="s">
        <v>469</v>
      </c>
      <c r="C285" s="80" t="s">
        <v>93</v>
      </c>
      <c r="D285" s="73" t="s">
        <v>470</v>
      </c>
      <c r="E285" s="85">
        <v>144</v>
      </c>
      <c r="F285" s="85">
        <v>144</v>
      </c>
      <c r="G285" s="85">
        <v>39.6</v>
      </c>
    </row>
    <row r="286" spans="1:7" ht="49.5">
      <c r="A286" s="124" t="s">
        <v>332</v>
      </c>
      <c r="B286" s="80" t="s">
        <v>469</v>
      </c>
      <c r="C286" s="80" t="s">
        <v>415</v>
      </c>
      <c r="D286" s="73" t="s">
        <v>416</v>
      </c>
      <c r="E286" s="85">
        <v>144</v>
      </c>
      <c r="F286" s="85">
        <v>144</v>
      </c>
      <c r="G286" s="85">
        <v>39.6</v>
      </c>
    </row>
    <row r="287" spans="1:7" ht="99">
      <c r="A287" s="124" t="s">
        <v>332</v>
      </c>
      <c r="B287" s="80" t="s">
        <v>520</v>
      </c>
      <c r="C287" s="80" t="s">
        <v>93</v>
      </c>
      <c r="D287" s="73" t="s">
        <v>519</v>
      </c>
      <c r="E287" s="85">
        <f>E288</f>
        <v>33.4</v>
      </c>
      <c r="F287" s="85">
        <f aca="true" t="shared" si="134" ref="F287:G287">F288</f>
        <v>0</v>
      </c>
      <c r="G287" s="85">
        <f t="shared" si="134"/>
        <v>0</v>
      </c>
    </row>
    <row r="288" spans="1:7" ht="49.5">
      <c r="A288" s="124" t="s">
        <v>332</v>
      </c>
      <c r="B288" s="80" t="s">
        <v>520</v>
      </c>
      <c r="C288" s="80" t="s">
        <v>415</v>
      </c>
      <c r="D288" s="73" t="s">
        <v>416</v>
      </c>
      <c r="E288" s="85">
        <f>'№4'!F368</f>
        <v>33.4</v>
      </c>
      <c r="F288" s="85">
        <f>'№4'!G368</f>
        <v>0</v>
      </c>
      <c r="G288" s="85">
        <f>'№4'!H368</f>
        <v>0</v>
      </c>
    </row>
    <row r="289" spans="1:7" ht="33">
      <c r="A289" s="124" t="s">
        <v>63</v>
      </c>
      <c r="B289" s="80" t="s">
        <v>93</v>
      </c>
      <c r="C289" s="80" t="s">
        <v>93</v>
      </c>
      <c r="D289" s="73" t="s">
        <v>54</v>
      </c>
      <c r="E289" s="85">
        <f>E290</f>
        <v>9454.4</v>
      </c>
      <c r="F289" s="85">
        <f aca="true" t="shared" si="135" ref="F289:G289">F290</f>
        <v>5332.8</v>
      </c>
      <c r="G289" s="85">
        <f t="shared" si="135"/>
        <v>5171.2</v>
      </c>
    </row>
    <row r="290" spans="1:7" ht="66">
      <c r="A290" s="124" t="s">
        <v>63</v>
      </c>
      <c r="B290" s="80" t="s">
        <v>280</v>
      </c>
      <c r="C290" s="80" t="s">
        <v>93</v>
      </c>
      <c r="D290" s="73" t="s">
        <v>401</v>
      </c>
      <c r="E290" s="85">
        <f>E291+E298+E313</f>
        <v>9454.4</v>
      </c>
      <c r="F290" s="85">
        <f>F291+F298+F313</f>
        <v>5332.8</v>
      </c>
      <c r="G290" s="85">
        <f>G291+G298+G313</f>
        <v>5171.2</v>
      </c>
    </row>
    <row r="291" spans="1:7" ht="49.5">
      <c r="A291" s="124" t="s">
        <v>63</v>
      </c>
      <c r="B291" s="80" t="s">
        <v>281</v>
      </c>
      <c r="C291" s="80" t="s">
        <v>93</v>
      </c>
      <c r="D291" s="73" t="s">
        <v>114</v>
      </c>
      <c r="E291" s="85">
        <f>E296+E292+E294</f>
        <v>3226.7999999999997</v>
      </c>
      <c r="F291" s="85">
        <f aca="true" t="shared" si="136" ref="F291:G291">F296+F292+F294</f>
        <v>168.7</v>
      </c>
      <c r="G291" s="85">
        <f t="shared" si="136"/>
        <v>0</v>
      </c>
    </row>
    <row r="292" spans="1:7" ht="66">
      <c r="A292" s="6" t="s">
        <v>63</v>
      </c>
      <c r="B292" s="6" t="s">
        <v>802</v>
      </c>
      <c r="C292" s="77"/>
      <c r="D292" s="5" t="s">
        <v>803</v>
      </c>
      <c r="E292" s="85">
        <f>E293</f>
        <v>90.7</v>
      </c>
      <c r="F292" s="85">
        <f aca="true" t="shared" si="137" ref="F292:G292">F293</f>
        <v>0</v>
      </c>
      <c r="G292" s="85">
        <f t="shared" si="137"/>
        <v>0</v>
      </c>
    </row>
    <row r="293" spans="1:7" ht="33">
      <c r="A293" s="6" t="s">
        <v>63</v>
      </c>
      <c r="B293" s="6" t="s">
        <v>802</v>
      </c>
      <c r="C293" s="77" t="s">
        <v>100</v>
      </c>
      <c r="D293" s="5" t="s">
        <v>101</v>
      </c>
      <c r="E293" s="85">
        <f>'№4'!F491</f>
        <v>90.7</v>
      </c>
      <c r="F293" s="85">
        <f>'№4'!G491</f>
        <v>0</v>
      </c>
      <c r="G293" s="85">
        <f>'№4'!H491</f>
        <v>0</v>
      </c>
    </row>
    <row r="294" spans="1:7" ht="49.5">
      <c r="A294" s="6" t="s">
        <v>63</v>
      </c>
      <c r="B294" s="6" t="s">
        <v>801</v>
      </c>
      <c r="C294" s="77"/>
      <c r="D294" s="5" t="s">
        <v>804</v>
      </c>
      <c r="E294" s="85">
        <f>E295</f>
        <v>2975.2</v>
      </c>
      <c r="F294" s="85">
        <f aca="true" t="shared" si="138" ref="F294:G294">F295</f>
        <v>0</v>
      </c>
      <c r="G294" s="85">
        <f t="shared" si="138"/>
        <v>0</v>
      </c>
    </row>
    <row r="295" spans="1:7" ht="49.5">
      <c r="A295" s="6" t="s">
        <v>63</v>
      </c>
      <c r="B295" s="6" t="s">
        <v>801</v>
      </c>
      <c r="C295" s="77">
        <v>600</v>
      </c>
      <c r="D295" s="5" t="s">
        <v>117</v>
      </c>
      <c r="E295" s="85">
        <f>'№4'!F493+'№4'!F374</f>
        <v>2975.2</v>
      </c>
      <c r="F295" s="85">
        <f>'№4'!G493+'№4'!G374</f>
        <v>0</v>
      </c>
      <c r="G295" s="85">
        <f>'№4'!H493+'№4'!H374</f>
        <v>0</v>
      </c>
    </row>
    <row r="296" spans="1:7" ht="33">
      <c r="A296" s="124" t="s">
        <v>63</v>
      </c>
      <c r="B296" s="80" t="s">
        <v>496</v>
      </c>
      <c r="C296" s="80" t="s">
        <v>93</v>
      </c>
      <c r="D296" s="73" t="s">
        <v>195</v>
      </c>
      <c r="E296" s="85">
        <f>E297</f>
        <v>160.9</v>
      </c>
      <c r="F296" s="85">
        <f aca="true" t="shared" si="139" ref="F296:G296">F297</f>
        <v>168.7</v>
      </c>
      <c r="G296" s="85">
        <f t="shared" si="139"/>
        <v>0</v>
      </c>
    </row>
    <row r="297" spans="1:7" ht="33">
      <c r="A297" s="124" t="s">
        <v>63</v>
      </c>
      <c r="B297" s="80" t="s">
        <v>496</v>
      </c>
      <c r="C297" s="80" t="s">
        <v>100</v>
      </c>
      <c r="D297" s="73" t="s">
        <v>101</v>
      </c>
      <c r="E297" s="85">
        <f>'№4'!F495</f>
        <v>160.9</v>
      </c>
      <c r="F297" s="85">
        <f>'№4'!G495</f>
        <v>168.7</v>
      </c>
      <c r="G297" s="85">
        <f>'№4'!H495</f>
        <v>0</v>
      </c>
    </row>
    <row r="298" spans="1:7" ht="82.5">
      <c r="A298" s="124" t="s">
        <v>63</v>
      </c>
      <c r="B298" s="80" t="s">
        <v>282</v>
      </c>
      <c r="C298" s="80" t="s">
        <v>93</v>
      </c>
      <c r="D298" s="73" t="s">
        <v>471</v>
      </c>
      <c r="E298" s="85">
        <f>E299+E301+E303+E305+E307+E309+E311</f>
        <v>5157</v>
      </c>
      <c r="F298" s="85">
        <f aca="true" t="shared" si="140" ref="F298:G298">F299+F301+F303+F305+F307+F309+F311</f>
        <v>5164.1</v>
      </c>
      <c r="G298" s="85">
        <f t="shared" si="140"/>
        <v>5171.2</v>
      </c>
    </row>
    <row r="299" spans="1:7" ht="33">
      <c r="A299" s="6" t="s">
        <v>63</v>
      </c>
      <c r="B299" s="4" t="s">
        <v>285</v>
      </c>
      <c r="C299" s="4"/>
      <c r="D299" s="21" t="s">
        <v>136</v>
      </c>
      <c r="E299" s="85">
        <f>E300</f>
        <v>4953.1</v>
      </c>
      <c r="F299" s="85">
        <f aca="true" t="shared" si="141" ref="F299:G299">F300</f>
        <v>4953.1</v>
      </c>
      <c r="G299" s="85">
        <f t="shared" si="141"/>
        <v>4953.1</v>
      </c>
    </row>
    <row r="300" spans="1:7" ht="49.5">
      <c r="A300" s="6" t="s">
        <v>63</v>
      </c>
      <c r="B300" s="4" t="s">
        <v>285</v>
      </c>
      <c r="C300" s="77">
        <v>600</v>
      </c>
      <c r="D300" s="5" t="s">
        <v>117</v>
      </c>
      <c r="E300" s="85">
        <f>'№4'!F378</f>
        <v>4953.1</v>
      </c>
      <c r="F300" s="85">
        <f>'№4'!G378</f>
        <v>4953.1</v>
      </c>
      <c r="G300" s="85">
        <f>'№4'!H378</f>
        <v>4953.1</v>
      </c>
    </row>
    <row r="301" spans="1:7" ht="33">
      <c r="A301" s="124" t="s">
        <v>63</v>
      </c>
      <c r="B301" s="80" t="s">
        <v>283</v>
      </c>
      <c r="C301" s="80" t="s">
        <v>93</v>
      </c>
      <c r="D301" s="73" t="s">
        <v>134</v>
      </c>
      <c r="E301" s="85">
        <f>E302</f>
        <v>19.9</v>
      </c>
      <c r="F301" s="85">
        <f aca="true" t="shared" si="142" ref="F301:G301">F302</f>
        <v>21.9</v>
      </c>
      <c r="G301" s="85">
        <f t="shared" si="142"/>
        <v>23.9</v>
      </c>
    </row>
    <row r="302" spans="1:7" ht="33">
      <c r="A302" s="124" t="s">
        <v>63</v>
      </c>
      <c r="B302" s="80" t="s">
        <v>283</v>
      </c>
      <c r="C302" s="80" t="s">
        <v>100</v>
      </c>
      <c r="D302" s="73" t="s">
        <v>101</v>
      </c>
      <c r="E302" s="85">
        <f>'№4'!F380</f>
        <v>19.9</v>
      </c>
      <c r="F302" s="85">
        <f>'№4'!G380</f>
        <v>21.9</v>
      </c>
      <c r="G302" s="85">
        <f>'№4'!H380</f>
        <v>23.9</v>
      </c>
    </row>
    <row r="303" spans="1:7" ht="49.5">
      <c r="A303" s="124" t="s">
        <v>63</v>
      </c>
      <c r="B303" s="80" t="s">
        <v>284</v>
      </c>
      <c r="C303" s="80" t="s">
        <v>93</v>
      </c>
      <c r="D303" s="73" t="s">
        <v>135</v>
      </c>
      <c r="E303" s="85">
        <f>E304</f>
        <v>13.5</v>
      </c>
      <c r="F303" s="85">
        <f aca="true" t="shared" si="143" ref="F303:G303">F304</f>
        <v>14</v>
      </c>
      <c r="G303" s="85">
        <f t="shared" si="143"/>
        <v>14.5</v>
      </c>
    </row>
    <row r="304" spans="1:7" ht="49.5">
      <c r="A304" s="124" t="s">
        <v>63</v>
      </c>
      <c r="B304" s="80" t="s">
        <v>284</v>
      </c>
      <c r="C304" s="80" t="s">
        <v>96</v>
      </c>
      <c r="D304" s="73" t="s">
        <v>344</v>
      </c>
      <c r="E304" s="85">
        <f>'№4'!F382</f>
        <v>13.5</v>
      </c>
      <c r="F304" s="85">
        <f>'№4'!G382</f>
        <v>14</v>
      </c>
      <c r="G304" s="85">
        <f>'№4'!H382</f>
        <v>14.5</v>
      </c>
    </row>
    <row r="305" spans="1:7" ht="33">
      <c r="A305" s="124" t="s">
        <v>63</v>
      </c>
      <c r="B305" s="80" t="s">
        <v>287</v>
      </c>
      <c r="C305" s="80" t="s">
        <v>93</v>
      </c>
      <c r="D305" s="73" t="s">
        <v>137</v>
      </c>
      <c r="E305" s="85">
        <f>E306</f>
        <v>47.6</v>
      </c>
      <c r="F305" s="85">
        <f aca="true" t="shared" si="144" ref="F305:G305">F306</f>
        <v>49.3</v>
      </c>
      <c r="G305" s="85">
        <f t="shared" si="144"/>
        <v>51</v>
      </c>
    </row>
    <row r="306" spans="1:7" ht="49.5">
      <c r="A306" s="124" t="s">
        <v>63</v>
      </c>
      <c r="B306" s="80" t="s">
        <v>287</v>
      </c>
      <c r="C306" s="80" t="s">
        <v>415</v>
      </c>
      <c r="D306" s="73" t="s">
        <v>416</v>
      </c>
      <c r="E306" s="85">
        <f>'№4'!F384</f>
        <v>47.6</v>
      </c>
      <c r="F306" s="85">
        <f>'№4'!G384</f>
        <v>49.3</v>
      </c>
      <c r="G306" s="85">
        <f>'№4'!H384</f>
        <v>51</v>
      </c>
    </row>
    <row r="307" spans="1:7" ht="49.5">
      <c r="A307" s="124" t="s">
        <v>63</v>
      </c>
      <c r="B307" s="80" t="s">
        <v>315</v>
      </c>
      <c r="C307" s="80" t="s">
        <v>93</v>
      </c>
      <c r="D307" s="73" t="s">
        <v>199</v>
      </c>
      <c r="E307" s="85">
        <f>E308</f>
        <v>21.7</v>
      </c>
      <c r="F307" s="85">
        <f aca="true" t="shared" si="145" ref="F307:G307">F308</f>
        <v>22.3</v>
      </c>
      <c r="G307" s="85">
        <f t="shared" si="145"/>
        <v>22.9</v>
      </c>
    </row>
    <row r="308" spans="1:7" ht="49.5">
      <c r="A308" s="124" t="s">
        <v>63</v>
      </c>
      <c r="B308" s="80" t="s">
        <v>315</v>
      </c>
      <c r="C308" s="80" t="s">
        <v>96</v>
      </c>
      <c r="D308" s="73" t="s">
        <v>344</v>
      </c>
      <c r="E308" s="85">
        <f>'№4'!F386</f>
        <v>21.7</v>
      </c>
      <c r="F308" s="85">
        <f>'№4'!G386</f>
        <v>22.3</v>
      </c>
      <c r="G308" s="85">
        <f>'№4'!H386</f>
        <v>22.9</v>
      </c>
    </row>
    <row r="309" spans="1:7" ht="49.5">
      <c r="A309" s="124" t="s">
        <v>63</v>
      </c>
      <c r="B309" s="80" t="s">
        <v>475</v>
      </c>
      <c r="C309" s="80" t="s">
        <v>93</v>
      </c>
      <c r="D309" s="73" t="s">
        <v>476</v>
      </c>
      <c r="E309" s="85">
        <f>E310</f>
        <v>36</v>
      </c>
      <c r="F309" s="85">
        <f aca="true" t="shared" si="146" ref="F309:G309">F310</f>
        <v>36</v>
      </c>
      <c r="G309" s="85">
        <f t="shared" si="146"/>
        <v>36</v>
      </c>
    </row>
    <row r="310" spans="1:7" ht="33">
      <c r="A310" s="124" t="s">
        <v>63</v>
      </c>
      <c r="B310" s="80" t="s">
        <v>475</v>
      </c>
      <c r="C310" s="80" t="s">
        <v>100</v>
      </c>
      <c r="D310" s="73" t="s">
        <v>101</v>
      </c>
      <c r="E310" s="85">
        <f>'№4'!F388</f>
        <v>36</v>
      </c>
      <c r="F310" s="85">
        <f>'№4'!G388</f>
        <v>36</v>
      </c>
      <c r="G310" s="85">
        <f>'№4'!H388</f>
        <v>36</v>
      </c>
    </row>
    <row r="311" spans="1:7" ht="66">
      <c r="A311" s="124" t="s">
        <v>63</v>
      </c>
      <c r="B311" s="80" t="s">
        <v>479</v>
      </c>
      <c r="C311" s="80" t="s">
        <v>93</v>
      </c>
      <c r="D311" s="73" t="s">
        <v>138</v>
      </c>
      <c r="E311" s="85">
        <f>E312</f>
        <v>65.2</v>
      </c>
      <c r="F311" s="85">
        <f aca="true" t="shared" si="147" ref="F311:G311">F312</f>
        <v>67.5</v>
      </c>
      <c r="G311" s="85">
        <f t="shared" si="147"/>
        <v>69.8</v>
      </c>
    </row>
    <row r="312" spans="1:7" ht="49.5">
      <c r="A312" s="124" t="s">
        <v>63</v>
      </c>
      <c r="B312" s="80" t="s">
        <v>479</v>
      </c>
      <c r="C312" s="80" t="s">
        <v>415</v>
      </c>
      <c r="D312" s="73" t="s">
        <v>416</v>
      </c>
      <c r="E312" s="85">
        <f>'№4'!F391</f>
        <v>65.2</v>
      </c>
      <c r="F312" s="85">
        <f>'№4'!G391</f>
        <v>67.5</v>
      </c>
      <c r="G312" s="85">
        <f>'№4'!H391</f>
        <v>69.8</v>
      </c>
    </row>
    <row r="313" spans="1:7" ht="132">
      <c r="A313" s="124" t="s">
        <v>63</v>
      </c>
      <c r="B313" s="80" t="s">
        <v>402</v>
      </c>
      <c r="C313" s="80" t="s">
        <v>93</v>
      </c>
      <c r="D313" s="73" t="s">
        <v>403</v>
      </c>
      <c r="E313" s="85">
        <f>E314</f>
        <v>1070.6</v>
      </c>
      <c r="F313" s="85">
        <f aca="true" t="shared" si="148" ref="F313:G314">F314</f>
        <v>0</v>
      </c>
      <c r="G313" s="85">
        <f t="shared" si="148"/>
        <v>0</v>
      </c>
    </row>
    <row r="314" spans="1:7" ht="132">
      <c r="A314" s="124" t="s">
        <v>63</v>
      </c>
      <c r="B314" s="80" t="s">
        <v>405</v>
      </c>
      <c r="C314" s="80" t="s">
        <v>93</v>
      </c>
      <c r="D314" s="73" t="s">
        <v>406</v>
      </c>
      <c r="E314" s="85">
        <f>E315</f>
        <v>1070.6</v>
      </c>
      <c r="F314" s="85">
        <f t="shared" si="148"/>
        <v>0</v>
      </c>
      <c r="G314" s="85">
        <f t="shared" si="148"/>
        <v>0</v>
      </c>
    </row>
    <row r="315" spans="1:7" ht="49.5">
      <c r="A315" s="124" t="s">
        <v>63</v>
      </c>
      <c r="B315" s="80" t="s">
        <v>405</v>
      </c>
      <c r="C315" s="80" t="s">
        <v>96</v>
      </c>
      <c r="D315" s="73" t="s">
        <v>344</v>
      </c>
      <c r="E315" s="85">
        <f>'№4'!F196</f>
        <v>1070.6</v>
      </c>
      <c r="F315" s="85">
        <f>'№4'!G196</f>
        <v>0</v>
      </c>
      <c r="G315" s="85">
        <f>'№4'!H196</f>
        <v>0</v>
      </c>
    </row>
    <row r="316" spans="1:7" ht="12.75">
      <c r="A316" s="124" t="s">
        <v>79</v>
      </c>
      <c r="B316" s="80" t="s">
        <v>93</v>
      </c>
      <c r="C316" s="80" t="s">
        <v>93</v>
      </c>
      <c r="D316" s="73" t="s">
        <v>17</v>
      </c>
      <c r="E316" s="85">
        <f>E317</f>
        <v>13928.199999999999</v>
      </c>
      <c r="F316" s="85">
        <f aca="true" t="shared" si="149" ref="F316:G316">F317</f>
        <v>13928.199999999999</v>
      </c>
      <c r="G316" s="85">
        <f t="shared" si="149"/>
        <v>13928.199999999999</v>
      </c>
    </row>
    <row r="317" spans="1:7" ht="66">
      <c r="A317" s="124" t="s">
        <v>79</v>
      </c>
      <c r="B317" s="80" t="s">
        <v>280</v>
      </c>
      <c r="C317" s="80" t="s">
        <v>93</v>
      </c>
      <c r="D317" s="73" t="s">
        <v>401</v>
      </c>
      <c r="E317" s="85">
        <f>E318</f>
        <v>13928.199999999999</v>
      </c>
      <c r="F317" s="85">
        <f aca="true" t="shared" si="150" ref="F317:G317">F318</f>
        <v>13928.199999999999</v>
      </c>
      <c r="G317" s="85">
        <f t="shared" si="150"/>
        <v>13928.199999999999</v>
      </c>
    </row>
    <row r="318" spans="1:7" ht="12.75">
      <c r="A318" s="124" t="s">
        <v>79</v>
      </c>
      <c r="B318" s="80" t="s">
        <v>304</v>
      </c>
      <c r="C318" s="80" t="s">
        <v>93</v>
      </c>
      <c r="D318" s="73" t="s">
        <v>2</v>
      </c>
      <c r="E318" s="85">
        <f>E319+E323+E326</f>
        <v>13928.199999999999</v>
      </c>
      <c r="F318" s="85">
        <f aca="true" t="shared" si="151" ref="F318:G318">F319+F323+F326</f>
        <v>13928.199999999999</v>
      </c>
      <c r="G318" s="85">
        <f t="shared" si="151"/>
        <v>13928.199999999999</v>
      </c>
    </row>
    <row r="319" spans="1:7" ht="66">
      <c r="A319" s="124" t="s">
        <v>79</v>
      </c>
      <c r="B319" s="80" t="s">
        <v>306</v>
      </c>
      <c r="C319" s="80" t="s">
        <v>93</v>
      </c>
      <c r="D319" s="73" t="s">
        <v>124</v>
      </c>
      <c r="E319" s="85">
        <f>E320+E321+E322</f>
        <v>8749.4</v>
      </c>
      <c r="F319" s="85">
        <f aca="true" t="shared" si="152" ref="F319:G319">F320+F321+F322</f>
        <v>8749.4</v>
      </c>
      <c r="G319" s="85">
        <f t="shared" si="152"/>
        <v>8749.4</v>
      </c>
    </row>
    <row r="320" spans="1:7" ht="99">
      <c r="A320" s="124" t="s">
        <v>79</v>
      </c>
      <c r="B320" s="80" t="s">
        <v>306</v>
      </c>
      <c r="C320" s="80" t="s">
        <v>95</v>
      </c>
      <c r="D320" s="73" t="s">
        <v>3</v>
      </c>
      <c r="E320" s="85">
        <f>'№4'!F501</f>
        <v>6262.2</v>
      </c>
      <c r="F320" s="85">
        <f>'№4'!G501</f>
        <v>6262.2</v>
      </c>
      <c r="G320" s="85">
        <f>'№4'!H501</f>
        <v>6262.2</v>
      </c>
    </row>
    <row r="321" spans="1:7" ht="49.5">
      <c r="A321" s="124" t="s">
        <v>79</v>
      </c>
      <c r="B321" s="80" t="s">
        <v>306</v>
      </c>
      <c r="C321" s="80" t="s">
        <v>96</v>
      </c>
      <c r="D321" s="73" t="s">
        <v>344</v>
      </c>
      <c r="E321" s="85">
        <f>'№4'!F502</f>
        <v>2293.4</v>
      </c>
      <c r="F321" s="85">
        <f>'№4'!G502</f>
        <v>2293.4</v>
      </c>
      <c r="G321" s="85">
        <f>'№4'!H502</f>
        <v>2293.4</v>
      </c>
    </row>
    <row r="322" spans="1:7" ht="12.75">
      <c r="A322" s="124" t="s">
        <v>79</v>
      </c>
      <c r="B322" s="80" t="s">
        <v>306</v>
      </c>
      <c r="C322" s="80" t="s">
        <v>97</v>
      </c>
      <c r="D322" s="73" t="s">
        <v>98</v>
      </c>
      <c r="E322" s="85">
        <f>'№4'!F503</f>
        <v>193.8</v>
      </c>
      <c r="F322" s="85">
        <f>'№4'!G503</f>
        <v>193.8</v>
      </c>
      <c r="G322" s="85">
        <f>'№4'!H503</f>
        <v>193.8</v>
      </c>
    </row>
    <row r="323" spans="1:7" ht="66">
      <c r="A323" s="124" t="s">
        <v>79</v>
      </c>
      <c r="B323" s="80" t="s">
        <v>307</v>
      </c>
      <c r="C323" s="80" t="s">
        <v>93</v>
      </c>
      <c r="D323" s="73" t="s">
        <v>125</v>
      </c>
      <c r="E323" s="85">
        <f>E324+E325</f>
        <v>3348.9</v>
      </c>
      <c r="F323" s="85">
        <f aca="true" t="shared" si="153" ref="F323:G323">F324+F325</f>
        <v>3348.9</v>
      </c>
      <c r="G323" s="85">
        <f t="shared" si="153"/>
        <v>3348.9</v>
      </c>
    </row>
    <row r="324" spans="1:7" ht="99">
      <c r="A324" s="124" t="s">
        <v>79</v>
      </c>
      <c r="B324" s="80" t="s">
        <v>307</v>
      </c>
      <c r="C324" s="80" t="s">
        <v>95</v>
      </c>
      <c r="D324" s="73" t="s">
        <v>3</v>
      </c>
      <c r="E324" s="85">
        <f>'№4'!F505</f>
        <v>2756.5</v>
      </c>
      <c r="F324" s="85">
        <f>'№4'!G505</f>
        <v>2756.5</v>
      </c>
      <c r="G324" s="85">
        <f>'№4'!H505</f>
        <v>2756.5</v>
      </c>
    </row>
    <row r="325" spans="1:7" ht="49.5">
      <c r="A325" s="124" t="s">
        <v>79</v>
      </c>
      <c r="B325" s="80" t="s">
        <v>307</v>
      </c>
      <c r="C325" s="80" t="s">
        <v>96</v>
      </c>
      <c r="D325" s="73" t="s">
        <v>344</v>
      </c>
      <c r="E325" s="85">
        <f>'№4'!F506</f>
        <v>592.4</v>
      </c>
      <c r="F325" s="85">
        <f>'№4'!G506</f>
        <v>592.4</v>
      </c>
      <c r="G325" s="85">
        <f>'№4'!H506</f>
        <v>592.4</v>
      </c>
    </row>
    <row r="326" spans="1:7" ht="115.5">
      <c r="A326" s="124" t="s">
        <v>79</v>
      </c>
      <c r="B326" s="80" t="s">
        <v>305</v>
      </c>
      <c r="C326" s="80" t="s">
        <v>93</v>
      </c>
      <c r="D326" s="73" t="s">
        <v>345</v>
      </c>
      <c r="E326" s="85">
        <f>E327</f>
        <v>1829.9</v>
      </c>
      <c r="F326" s="85">
        <f aca="true" t="shared" si="154" ref="F326:G326">F327</f>
        <v>1829.9</v>
      </c>
      <c r="G326" s="85">
        <f t="shared" si="154"/>
        <v>1829.9</v>
      </c>
    </row>
    <row r="327" spans="1:7" ht="99">
      <c r="A327" s="124" t="s">
        <v>79</v>
      </c>
      <c r="B327" s="80" t="s">
        <v>305</v>
      </c>
      <c r="C327" s="80" t="s">
        <v>95</v>
      </c>
      <c r="D327" s="73" t="s">
        <v>3</v>
      </c>
      <c r="E327" s="85">
        <f>'№4'!F508</f>
        <v>1829.9</v>
      </c>
      <c r="F327" s="85">
        <f>'№4'!G508</f>
        <v>1829.9</v>
      </c>
      <c r="G327" s="85">
        <f>'№4'!H508</f>
        <v>1829.9</v>
      </c>
    </row>
    <row r="328" spans="1:7" ht="12.75">
      <c r="A328" s="81" t="s">
        <v>66</v>
      </c>
      <c r="B328" s="81" t="s">
        <v>93</v>
      </c>
      <c r="C328" s="81" t="s">
        <v>93</v>
      </c>
      <c r="D328" s="3" t="s">
        <v>111</v>
      </c>
      <c r="E328" s="83">
        <f>E329</f>
        <v>23021.199999999997</v>
      </c>
      <c r="F328" s="83">
        <f aca="true" t="shared" si="155" ref="F328:G330">F329</f>
        <v>22473.2</v>
      </c>
      <c r="G328" s="83">
        <f t="shared" si="155"/>
        <v>22485.3</v>
      </c>
    </row>
    <row r="329" spans="1:7" ht="12.75">
      <c r="A329" s="124" t="s">
        <v>67</v>
      </c>
      <c r="B329" s="80" t="s">
        <v>93</v>
      </c>
      <c r="C329" s="80" t="s">
        <v>93</v>
      </c>
      <c r="D329" s="73" t="s">
        <v>18</v>
      </c>
      <c r="E329" s="85">
        <f>E330</f>
        <v>23021.199999999997</v>
      </c>
      <c r="F329" s="85">
        <f t="shared" si="155"/>
        <v>22473.2</v>
      </c>
      <c r="G329" s="85">
        <f t="shared" si="155"/>
        <v>22485.3</v>
      </c>
    </row>
    <row r="330" spans="1:7" ht="66">
      <c r="A330" s="124" t="s">
        <v>67</v>
      </c>
      <c r="B330" s="80" t="s">
        <v>242</v>
      </c>
      <c r="C330" s="80" t="s">
        <v>93</v>
      </c>
      <c r="D330" s="73" t="s">
        <v>407</v>
      </c>
      <c r="E330" s="85">
        <f>E331</f>
        <v>23021.199999999997</v>
      </c>
      <c r="F330" s="85">
        <f t="shared" si="155"/>
        <v>22473.2</v>
      </c>
      <c r="G330" s="85">
        <f t="shared" si="155"/>
        <v>22485.3</v>
      </c>
    </row>
    <row r="331" spans="1:7" ht="49.5">
      <c r="A331" s="124" t="s">
        <v>67</v>
      </c>
      <c r="B331" s="80" t="s">
        <v>243</v>
      </c>
      <c r="C331" s="80" t="s">
        <v>93</v>
      </c>
      <c r="D331" s="73" t="s">
        <v>151</v>
      </c>
      <c r="E331" s="85">
        <f>E332+E334+E336+E340+E348+E342+E344+E346</f>
        <v>23021.199999999997</v>
      </c>
      <c r="F331" s="85">
        <f aca="true" t="shared" si="156" ref="F331:G331">F332+F334+F336+F340+F348+F342+F344+F346</f>
        <v>22473.2</v>
      </c>
      <c r="G331" s="85">
        <f t="shared" si="156"/>
        <v>22485.3</v>
      </c>
    </row>
    <row r="332" spans="1:7" ht="49.5">
      <c r="A332" s="124" t="s">
        <v>67</v>
      </c>
      <c r="B332" s="80" t="s">
        <v>247</v>
      </c>
      <c r="C332" s="80" t="s">
        <v>93</v>
      </c>
      <c r="D332" s="73" t="s">
        <v>410</v>
      </c>
      <c r="E332" s="85">
        <f>E333</f>
        <v>155.1</v>
      </c>
      <c r="F332" s="85">
        <f aca="true" t="shared" si="157" ref="F332:G332">F333</f>
        <v>160.6</v>
      </c>
      <c r="G332" s="85">
        <f t="shared" si="157"/>
        <v>166.1</v>
      </c>
    </row>
    <row r="333" spans="1:7" ht="49.5">
      <c r="A333" s="124" t="s">
        <v>67</v>
      </c>
      <c r="B333" s="80" t="s">
        <v>247</v>
      </c>
      <c r="C333" s="80" t="s">
        <v>96</v>
      </c>
      <c r="D333" s="73" t="s">
        <v>344</v>
      </c>
      <c r="E333" s="85">
        <f>'№4'!F203</f>
        <v>155.1</v>
      </c>
      <c r="F333" s="85">
        <f>'№4'!G203</f>
        <v>160.6</v>
      </c>
      <c r="G333" s="85">
        <f>'№4'!H203</f>
        <v>166.1</v>
      </c>
    </row>
    <row r="334" spans="1:7" ht="49.5">
      <c r="A334" s="124" t="s">
        <v>67</v>
      </c>
      <c r="B334" s="80" t="s">
        <v>310</v>
      </c>
      <c r="C334" s="80" t="s">
        <v>93</v>
      </c>
      <c r="D334" s="73" t="s">
        <v>152</v>
      </c>
      <c r="E334" s="85">
        <f>E335</f>
        <v>155.3</v>
      </c>
      <c r="F334" s="85">
        <f aca="true" t="shared" si="158" ref="F334:G334">F335</f>
        <v>160.7</v>
      </c>
      <c r="G334" s="85">
        <f t="shared" si="158"/>
        <v>166.2</v>
      </c>
    </row>
    <row r="335" spans="1:7" ht="49.5">
      <c r="A335" s="124" t="s">
        <v>67</v>
      </c>
      <c r="B335" s="80" t="s">
        <v>310</v>
      </c>
      <c r="C335" s="80" t="s">
        <v>96</v>
      </c>
      <c r="D335" s="73" t="s">
        <v>344</v>
      </c>
      <c r="E335" s="85">
        <f>'№4'!F205</f>
        <v>155.3</v>
      </c>
      <c r="F335" s="85">
        <f>'№4'!G205</f>
        <v>160.7</v>
      </c>
      <c r="G335" s="85">
        <f>'№4'!H205</f>
        <v>166.2</v>
      </c>
    </row>
    <row r="336" spans="1:7" ht="33">
      <c r="A336" s="124" t="s">
        <v>67</v>
      </c>
      <c r="B336" s="80" t="s">
        <v>248</v>
      </c>
      <c r="C336" s="80" t="s">
        <v>93</v>
      </c>
      <c r="D336" s="73" t="s">
        <v>411</v>
      </c>
      <c r="E336" s="85">
        <f>E337+E338+E339</f>
        <v>8787.4</v>
      </c>
      <c r="F336" s="85">
        <f aca="true" t="shared" si="159" ref="F336:G336">F337+F338+F339</f>
        <v>8787.4</v>
      </c>
      <c r="G336" s="85">
        <f t="shared" si="159"/>
        <v>8787.4</v>
      </c>
    </row>
    <row r="337" spans="1:7" ht="99">
      <c r="A337" s="124" t="s">
        <v>67</v>
      </c>
      <c r="B337" s="80" t="s">
        <v>248</v>
      </c>
      <c r="C337" s="80" t="s">
        <v>95</v>
      </c>
      <c r="D337" s="73" t="s">
        <v>3</v>
      </c>
      <c r="E337" s="85">
        <f>'№4'!F207</f>
        <v>7092.8</v>
      </c>
      <c r="F337" s="85">
        <f>'№4'!G207</f>
        <v>7092.8</v>
      </c>
      <c r="G337" s="85">
        <f>'№4'!H207</f>
        <v>7092.8</v>
      </c>
    </row>
    <row r="338" spans="1:7" ht="49.5">
      <c r="A338" s="124" t="s">
        <v>67</v>
      </c>
      <c r="B338" s="80" t="s">
        <v>248</v>
      </c>
      <c r="C338" s="80" t="s">
        <v>96</v>
      </c>
      <c r="D338" s="73" t="s">
        <v>344</v>
      </c>
      <c r="E338" s="85">
        <f>'№4'!F208</f>
        <v>1600.7</v>
      </c>
      <c r="F338" s="85">
        <f>'№4'!G208</f>
        <v>1600.7</v>
      </c>
      <c r="G338" s="85">
        <f>'№4'!H208</f>
        <v>1600.7</v>
      </c>
    </row>
    <row r="339" spans="1:7" ht="12.75">
      <c r="A339" s="124" t="s">
        <v>67</v>
      </c>
      <c r="B339" s="80" t="s">
        <v>248</v>
      </c>
      <c r="C339" s="80" t="s">
        <v>97</v>
      </c>
      <c r="D339" s="73" t="s">
        <v>98</v>
      </c>
      <c r="E339" s="85">
        <f>'№4'!F209</f>
        <v>93.9</v>
      </c>
      <c r="F339" s="85">
        <f>'№4'!G209</f>
        <v>93.9</v>
      </c>
      <c r="G339" s="85">
        <f>'№4'!H209</f>
        <v>93.9</v>
      </c>
    </row>
    <row r="340" spans="1:7" ht="49.5">
      <c r="A340" s="15" t="s">
        <v>67</v>
      </c>
      <c r="B340" s="4" t="s">
        <v>245</v>
      </c>
      <c r="C340" s="4"/>
      <c r="D340" s="21" t="s">
        <v>153</v>
      </c>
      <c r="E340" s="85">
        <f>E341</f>
        <v>13331.3</v>
      </c>
      <c r="F340" s="85">
        <f aca="true" t="shared" si="160" ref="F340:G340">F341</f>
        <v>13331.3</v>
      </c>
      <c r="G340" s="85">
        <f t="shared" si="160"/>
        <v>13331.3</v>
      </c>
    </row>
    <row r="341" spans="1:7" ht="49.5">
      <c r="A341" s="15" t="s">
        <v>67</v>
      </c>
      <c r="B341" s="4" t="s">
        <v>245</v>
      </c>
      <c r="C341" s="77">
        <v>600</v>
      </c>
      <c r="D341" s="5" t="s">
        <v>117</v>
      </c>
      <c r="E341" s="85">
        <f>'№4'!F212</f>
        <v>13331.3</v>
      </c>
      <c r="F341" s="85">
        <f>'№4'!G212</f>
        <v>13331.3</v>
      </c>
      <c r="G341" s="85">
        <f>'№4'!H212</f>
        <v>13331.3</v>
      </c>
    </row>
    <row r="342" spans="1:7" ht="82.5">
      <c r="A342" s="15" t="s">
        <v>67</v>
      </c>
      <c r="B342" s="4" t="s">
        <v>784</v>
      </c>
      <c r="C342" s="77"/>
      <c r="D342" s="21" t="s">
        <v>785</v>
      </c>
      <c r="E342" s="85">
        <f>E343</f>
        <v>527</v>
      </c>
      <c r="F342" s="85">
        <f aca="true" t="shared" si="161" ref="F342:G342">F343</f>
        <v>0</v>
      </c>
      <c r="G342" s="85">
        <f t="shared" si="161"/>
        <v>0</v>
      </c>
    </row>
    <row r="343" spans="1:7" ht="49.5">
      <c r="A343" s="15" t="s">
        <v>67</v>
      </c>
      <c r="B343" s="4" t="s">
        <v>784</v>
      </c>
      <c r="C343" s="77">
        <v>600</v>
      </c>
      <c r="D343" s="5" t="s">
        <v>117</v>
      </c>
      <c r="E343" s="85">
        <f>'№4'!F214</f>
        <v>527</v>
      </c>
      <c r="F343" s="85">
        <f>'№4'!G214</f>
        <v>0</v>
      </c>
      <c r="G343" s="85">
        <f>'№4'!H214</f>
        <v>0</v>
      </c>
    </row>
    <row r="344" spans="1:7" ht="49.5">
      <c r="A344" s="15" t="s">
        <v>67</v>
      </c>
      <c r="B344" s="4" t="s">
        <v>786</v>
      </c>
      <c r="C344" s="77"/>
      <c r="D344" s="21" t="s">
        <v>787</v>
      </c>
      <c r="E344" s="85">
        <f>E345</f>
        <v>32</v>
      </c>
      <c r="F344" s="85">
        <f aca="true" t="shared" si="162" ref="F344:G344">F345</f>
        <v>0</v>
      </c>
      <c r="G344" s="85">
        <f t="shared" si="162"/>
        <v>0</v>
      </c>
    </row>
    <row r="345" spans="1:7" ht="49.5">
      <c r="A345" s="70" t="s">
        <v>67</v>
      </c>
      <c r="B345" s="4" t="s">
        <v>786</v>
      </c>
      <c r="C345" s="77">
        <v>600</v>
      </c>
      <c r="D345" s="5" t="s">
        <v>117</v>
      </c>
      <c r="E345" s="85">
        <f>'№4'!F216</f>
        <v>32</v>
      </c>
      <c r="F345" s="85">
        <f>'№4'!G216</f>
        <v>0</v>
      </c>
      <c r="G345" s="85">
        <f>'№4'!H216</f>
        <v>0</v>
      </c>
    </row>
    <row r="346" spans="1:7" ht="33">
      <c r="A346" s="71" t="s">
        <v>67</v>
      </c>
      <c r="B346" s="4" t="s">
        <v>788</v>
      </c>
      <c r="C346" s="77"/>
      <c r="D346" s="21" t="s">
        <v>789</v>
      </c>
      <c r="E346" s="85">
        <f>E347</f>
        <v>1</v>
      </c>
      <c r="F346" s="85">
        <f aca="true" t="shared" si="163" ref="F346:G346">F347</f>
        <v>0</v>
      </c>
      <c r="G346" s="85">
        <f t="shared" si="163"/>
        <v>0</v>
      </c>
    </row>
    <row r="347" spans="1:7" ht="49.5">
      <c r="A347" s="70" t="s">
        <v>67</v>
      </c>
      <c r="B347" s="4" t="s">
        <v>788</v>
      </c>
      <c r="C347" s="77">
        <v>600</v>
      </c>
      <c r="D347" s="5" t="s">
        <v>117</v>
      </c>
      <c r="E347" s="85">
        <f>'№4'!F218</f>
        <v>1</v>
      </c>
      <c r="F347" s="85">
        <f>'№4'!G218</f>
        <v>0</v>
      </c>
      <c r="G347" s="85">
        <f>'№4'!H218</f>
        <v>0</v>
      </c>
    </row>
    <row r="348" spans="1:7" ht="82.5">
      <c r="A348" s="124" t="s">
        <v>67</v>
      </c>
      <c r="B348" s="80" t="s">
        <v>246</v>
      </c>
      <c r="C348" s="80" t="s">
        <v>93</v>
      </c>
      <c r="D348" s="73" t="s">
        <v>414</v>
      </c>
      <c r="E348" s="85">
        <f>E349</f>
        <v>32.1</v>
      </c>
      <c r="F348" s="85">
        <f aca="true" t="shared" si="164" ref="F348:G348">F349</f>
        <v>33.2</v>
      </c>
      <c r="G348" s="85">
        <f t="shared" si="164"/>
        <v>34.3</v>
      </c>
    </row>
    <row r="349" spans="1:7" ht="49.5">
      <c r="A349" s="124" t="s">
        <v>67</v>
      </c>
      <c r="B349" s="80" t="s">
        <v>246</v>
      </c>
      <c r="C349" s="80" t="s">
        <v>415</v>
      </c>
      <c r="D349" s="73" t="s">
        <v>416</v>
      </c>
      <c r="E349" s="85">
        <f>'№4'!F220</f>
        <v>32.1</v>
      </c>
      <c r="F349" s="85">
        <f>'№4'!G220</f>
        <v>33.2</v>
      </c>
      <c r="G349" s="85">
        <f>'№4'!H220</f>
        <v>34.3</v>
      </c>
    </row>
    <row r="350" spans="1:7" ht="12.75">
      <c r="A350" s="81" t="s">
        <v>64</v>
      </c>
      <c r="B350" s="81" t="s">
        <v>93</v>
      </c>
      <c r="C350" s="81" t="s">
        <v>93</v>
      </c>
      <c r="D350" s="3" t="s">
        <v>56</v>
      </c>
      <c r="E350" s="83">
        <f>E351+E356+E372</f>
        <v>19485.2</v>
      </c>
      <c r="F350" s="83">
        <f aca="true" t="shared" si="165" ref="F350:G350">F351+F356+F372</f>
        <v>19891.4</v>
      </c>
      <c r="G350" s="83">
        <f t="shared" si="165"/>
        <v>18870.9</v>
      </c>
    </row>
    <row r="351" spans="1:7" ht="12.75">
      <c r="A351" s="124" t="s">
        <v>80</v>
      </c>
      <c r="B351" s="80" t="s">
        <v>93</v>
      </c>
      <c r="C351" s="80" t="s">
        <v>93</v>
      </c>
      <c r="D351" s="73" t="s">
        <v>57</v>
      </c>
      <c r="E351" s="85">
        <f>E352</f>
        <v>1773.5</v>
      </c>
      <c r="F351" s="85">
        <f aca="true" t="shared" si="166" ref="F351:G354">F352</f>
        <v>1773.5</v>
      </c>
      <c r="G351" s="85">
        <f t="shared" si="166"/>
        <v>1773.5</v>
      </c>
    </row>
    <row r="352" spans="1:7" ht="82.5">
      <c r="A352" s="124" t="s">
        <v>80</v>
      </c>
      <c r="B352" s="80" t="s">
        <v>200</v>
      </c>
      <c r="C352" s="80" t="s">
        <v>93</v>
      </c>
      <c r="D352" s="73" t="s">
        <v>341</v>
      </c>
      <c r="E352" s="85">
        <f>E353</f>
        <v>1773.5</v>
      </c>
      <c r="F352" s="85">
        <f t="shared" si="166"/>
        <v>1773.5</v>
      </c>
      <c r="G352" s="85">
        <f t="shared" si="166"/>
        <v>1773.5</v>
      </c>
    </row>
    <row r="353" spans="1:7" ht="33">
      <c r="A353" s="124" t="s">
        <v>80</v>
      </c>
      <c r="B353" s="80" t="s">
        <v>249</v>
      </c>
      <c r="C353" s="80" t="s">
        <v>93</v>
      </c>
      <c r="D353" s="73" t="s">
        <v>154</v>
      </c>
      <c r="E353" s="85">
        <f>E354</f>
        <v>1773.5</v>
      </c>
      <c r="F353" s="85">
        <f t="shared" si="166"/>
        <v>1773.5</v>
      </c>
      <c r="G353" s="85">
        <f t="shared" si="166"/>
        <v>1773.5</v>
      </c>
    </row>
    <row r="354" spans="1:7" ht="82.5">
      <c r="A354" s="124" t="s">
        <v>80</v>
      </c>
      <c r="B354" s="80" t="s">
        <v>250</v>
      </c>
      <c r="C354" s="80" t="s">
        <v>93</v>
      </c>
      <c r="D354" s="73" t="s">
        <v>94</v>
      </c>
      <c r="E354" s="85">
        <f>E355</f>
        <v>1773.5</v>
      </c>
      <c r="F354" s="85">
        <f t="shared" si="166"/>
        <v>1773.5</v>
      </c>
      <c r="G354" s="85">
        <f t="shared" si="166"/>
        <v>1773.5</v>
      </c>
    </row>
    <row r="355" spans="1:7" ht="33">
      <c r="A355" s="124" t="s">
        <v>80</v>
      </c>
      <c r="B355" s="80" t="s">
        <v>250</v>
      </c>
      <c r="C355" s="80" t="s">
        <v>100</v>
      </c>
      <c r="D355" s="73" t="s">
        <v>101</v>
      </c>
      <c r="E355" s="85">
        <f>'№4'!F228</f>
        <v>1773.5</v>
      </c>
      <c r="F355" s="85">
        <v>1773.5</v>
      </c>
      <c r="G355" s="85">
        <v>1773.5</v>
      </c>
    </row>
    <row r="356" spans="1:7" ht="12.75">
      <c r="A356" s="124" t="s">
        <v>65</v>
      </c>
      <c r="B356" s="80" t="s">
        <v>93</v>
      </c>
      <c r="C356" s="80" t="s">
        <v>93</v>
      </c>
      <c r="D356" s="73" t="s">
        <v>59</v>
      </c>
      <c r="E356" s="85">
        <f>E357+E363</f>
        <v>4360</v>
      </c>
      <c r="F356" s="85">
        <f aca="true" t="shared" si="167" ref="F356:G356">F357+F363</f>
        <v>2625</v>
      </c>
      <c r="G356" s="85">
        <f t="shared" si="167"/>
        <v>2675.1</v>
      </c>
    </row>
    <row r="357" spans="1:7" ht="99">
      <c r="A357" s="124" t="s">
        <v>65</v>
      </c>
      <c r="B357" s="80" t="s">
        <v>236</v>
      </c>
      <c r="C357" s="80" t="s">
        <v>93</v>
      </c>
      <c r="D357" s="73" t="s">
        <v>458</v>
      </c>
      <c r="E357" s="85">
        <f>E358</f>
        <v>3618.3</v>
      </c>
      <c r="F357" s="85">
        <f aca="true" t="shared" si="168" ref="F357:G359">F358</f>
        <v>1870.8</v>
      </c>
      <c r="G357" s="85">
        <f t="shared" si="168"/>
        <v>1908.3</v>
      </c>
    </row>
    <row r="358" spans="1:7" ht="33">
      <c r="A358" s="124" t="s">
        <v>65</v>
      </c>
      <c r="B358" s="80" t="s">
        <v>288</v>
      </c>
      <c r="C358" s="80" t="s">
        <v>93</v>
      </c>
      <c r="D358" s="73" t="s">
        <v>169</v>
      </c>
      <c r="E358" s="85">
        <f>E359+E361</f>
        <v>3618.3</v>
      </c>
      <c r="F358" s="85">
        <f aca="true" t="shared" si="169" ref="F358:G358">F359+F361</f>
        <v>1870.8</v>
      </c>
      <c r="G358" s="85">
        <f t="shared" si="169"/>
        <v>1908.3</v>
      </c>
    </row>
    <row r="359" spans="1:7" ht="49.5">
      <c r="A359" s="124" t="s">
        <v>65</v>
      </c>
      <c r="B359" s="80" t="s">
        <v>482</v>
      </c>
      <c r="C359" s="80" t="s">
        <v>93</v>
      </c>
      <c r="D359" s="73" t="s">
        <v>170</v>
      </c>
      <c r="E359" s="85">
        <f>E360</f>
        <v>1834.2</v>
      </c>
      <c r="F359" s="85">
        <f t="shared" si="168"/>
        <v>1870.8</v>
      </c>
      <c r="G359" s="85">
        <f t="shared" si="168"/>
        <v>1908.3</v>
      </c>
    </row>
    <row r="360" spans="1:7" ht="33">
      <c r="A360" s="124" t="s">
        <v>65</v>
      </c>
      <c r="B360" s="80" t="s">
        <v>482</v>
      </c>
      <c r="C360" s="80" t="s">
        <v>100</v>
      </c>
      <c r="D360" s="73" t="s">
        <v>101</v>
      </c>
      <c r="E360" s="85">
        <f>'№4'!F397</f>
        <v>1834.2</v>
      </c>
      <c r="F360" s="85">
        <f>'№4'!G397</f>
        <v>1870.8</v>
      </c>
      <c r="G360" s="85">
        <f>'№4'!H397</f>
        <v>1908.3</v>
      </c>
    </row>
    <row r="361" spans="1:7" ht="66">
      <c r="A361" s="124" t="s">
        <v>65</v>
      </c>
      <c r="B361" s="80" t="s">
        <v>808</v>
      </c>
      <c r="C361" s="80" t="s">
        <v>93</v>
      </c>
      <c r="D361" s="73" t="s">
        <v>809</v>
      </c>
      <c r="E361" s="85">
        <f>E362</f>
        <v>1784.1</v>
      </c>
      <c r="F361" s="85">
        <f aca="true" t="shared" si="170" ref="F361:G361">F362</f>
        <v>0</v>
      </c>
      <c r="G361" s="85">
        <f t="shared" si="170"/>
        <v>0</v>
      </c>
    </row>
    <row r="362" spans="1:7" ht="33">
      <c r="A362" s="124" t="s">
        <v>65</v>
      </c>
      <c r="B362" s="80" t="s">
        <v>808</v>
      </c>
      <c r="C362" s="80" t="s">
        <v>100</v>
      </c>
      <c r="D362" s="73" t="s">
        <v>101</v>
      </c>
      <c r="E362" s="85">
        <f>'№4'!F400</f>
        <v>1784.1</v>
      </c>
      <c r="F362" s="85">
        <f>'№4'!G400</f>
        <v>0</v>
      </c>
      <c r="G362" s="85">
        <f>'№4'!H400</f>
        <v>0</v>
      </c>
    </row>
    <row r="363" spans="1:7" ht="82.5">
      <c r="A363" s="124" t="s">
        <v>65</v>
      </c>
      <c r="B363" s="80" t="s">
        <v>200</v>
      </c>
      <c r="C363" s="80" t="s">
        <v>93</v>
      </c>
      <c r="D363" s="73" t="s">
        <v>341</v>
      </c>
      <c r="E363" s="85">
        <f>E364+E367</f>
        <v>741.7</v>
      </c>
      <c r="F363" s="85">
        <f aca="true" t="shared" si="171" ref="F363:G363">F364+F367</f>
        <v>754.2</v>
      </c>
      <c r="G363" s="85">
        <f t="shared" si="171"/>
        <v>766.8</v>
      </c>
    </row>
    <row r="364" spans="1:7" ht="99">
      <c r="A364" s="124" t="s">
        <v>65</v>
      </c>
      <c r="B364" s="80" t="s">
        <v>213</v>
      </c>
      <c r="C364" s="80" t="s">
        <v>93</v>
      </c>
      <c r="D364" s="73" t="s">
        <v>155</v>
      </c>
      <c r="E364" s="85">
        <f>E365</f>
        <v>408</v>
      </c>
      <c r="F364" s="85">
        <f aca="true" t="shared" si="172" ref="F364:G365">F365</f>
        <v>416.2</v>
      </c>
      <c r="G364" s="85">
        <f t="shared" si="172"/>
        <v>424.5</v>
      </c>
    </row>
    <row r="365" spans="1:7" ht="66">
      <c r="A365" s="124" t="s">
        <v>65</v>
      </c>
      <c r="B365" s="80" t="s">
        <v>251</v>
      </c>
      <c r="C365" s="80" t="s">
        <v>93</v>
      </c>
      <c r="D365" s="73" t="s">
        <v>419</v>
      </c>
      <c r="E365" s="85">
        <f>E366</f>
        <v>408</v>
      </c>
      <c r="F365" s="85">
        <f t="shared" si="172"/>
        <v>416.2</v>
      </c>
      <c r="G365" s="85">
        <f t="shared" si="172"/>
        <v>424.5</v>
      </c>
    </row>
    <row r="366" spans="1:7" ht="49.5">
      <c r="A366" s="124" t="s">
        <v>65</v>
      </c>
      <c r="B366" s="80" t="s">
        <v>251</v>
      </c>
      <c r="C366" s="80" t="s">
        <v>415</v>
      </c>
      <c r="D366" s="73" t="s">
        <v>416</v>
      </c>
      <c r="E366" s="85">
        <f>'№4'!F234</f>
        <v>408</v>
      </c>
      <c r="F366" s="85">
        <f>'№4'!G234</f>
        <v>416.2</v>
      </c>
      <c r="G366" s="85">
        <f>'№4'!H234</f>
        <v>424.5</v>
      </c>
    </row>
    <row r="367" spans="1:7" ht="33">
      <c r="A367" s="124" t="s">
        <v>65</v>
      </c>
      <c r="B367" s="80" t="s">
        <v>249</v>
      </c>
      <c r="C367" s="80" t="s">
        <v>93</v>
      </c>
      <c r="D367" s="73" t="s">
        <v>154</v>
      </c>
      <c r="E367" s="85">
        <f>E368+E370</f>
        <v>333.7</v>
      </c>
      <c r="F367" s="85">
        <f aca="true" t="shared" si="173" ref="F367:G367">F368+F370</f>
        <v>338</v>
      </c>
      <c r="G367" s="85">
        <f t="shared" si="173"/>
        <v>342.3</v>
      </c>
    </row>
    <row r="368" spans="1:7" ht="49.5">
      <c r="A368" s="124" t="s">
        <v>65</v>
      </c>
      <c r="B368" s="80" t="s">
        <v>253</v>
      </c>
      <c r="C368" s="80" t="s">
        <v>93</v>
      </c>
      <c r="D368" s="73" t="s">
        <v>420</v>
      </c>
      <c r="E368" s="85">
        <f>E369</f>
        <v>121</v>
      </c>
      <c r="F368" s="85">
        <f aca="true" t="shared" si="174" ref="F368:G368">F369</f>
        <v>121</v>
      </c>
      <c r="G368" s="85">
        <f t="shared" si="174"/>
        <v>121</v>
      </c>
    </row>
    <row r="369" spans="1:7" ht="33">
      <c r="A369" s="124" t="s">
        <v>65</v>
      </c>
      <c r="B369" s="80" t="s">
        <v>253</v>
      </c>
      <c r="C369" s="80" t="s">
        <v>100</v>
      </c>
      <c r="D369" s="73" t="s">
        <v>101</v>
      </c>
      <c r="E369" s="85">
        <f>'№4'!F237</f>
        <v>121</v>
      </c>
      <c r="F369" s="85">
        <f>'№4'!G237</f>
        <v>121</v>
      </c>
      <c r="G369" s="85">
        <f>'№4'!H237</f>
        <v>121</v>
      </c>
    </row>
    <row r="370" spans="1:7" ht="33">
      <c r="A370" s="124" t="s">
        <v>65</v>
      </c>
      <c r="B370" s="80" t="s">
        <v>252</v>
      </c>
      <c r="C370" s="80" t="s">
        <v>93</v>
      </c>
      <c r="D370" s="73" t="s">
        <v>196</v>
      </c>
      <c r="E370" s="85">
        <f>E371</f>
        <v>212.7</v>
      </c>
      <c r="F370" s="85">
        <f aca="true" t="shared" si="175" ref="F370:G370">F371</f>
        <v>217</v>
      </c>
      <c r="G370" s="85">
        <f t="shared" si="175"/>
        <v>221.3</v>
      </c>
    </row>
    <row r="371" spans="1:7" ht="33">
      <c r="A371" s="124" t="s">
        <v>65</v>
      </c>
      <c r="B371" s="80" t="s">
        <v>252</v>
      </c>
      <c r="C371" s="80" t="s">
        <v>100</v>
      </c>
      <c r="D371" s="73" t="s">
        <v>101</v>
      </c>
      <c r="E371" s="85">
        <f>'№4'!F239</f>
        <v>212.7</v>
      </c>
      <c r="F371" s="85">
        <f>'№4'!G239</f>
        <v>217</v>
      </c>
      <c r="G371" s="85">
        <f>'№4'!H239</f>
        <v>221.3</v>
      </c>
    </row>
    <row r="372" spans="1:7" ht="12.75">
      <c r="A372" s="124" t="s">
        <v>126</v>
      </c>
      <c r="B372" s="80" t="s">
        <v>93</v>
      </c>
      <c r="C372" s="80" t="s">
        <v>93</v>
      </c>
      <c r="D372" s="73" t="s">
        <v>127</v>
      </c>
      <c r="E372" s="85">
        <f>E373+E378</f>
        <v>13351.7</v>
      </c>
      <c r="F372" s="85">
        <f aca="true" t="shared" si="176" ref="F372:G372">F373+F378</f>
        <v>15492.900000000001</v>
      </c>
      <c r="G372" s="85">
        <f t="shared" si="176"/>
        <v>14422.300000000001</v>
      </c>
    </row>
    <row r="373" spans="1:7" ht="66">
      <c r="A373" s="124" t="s">
        <v>126</v>
      </c>
      <c r="B373" s="80" t="s">
        <v>280</v>
      </c>
      <c r="C373" s="80" t="s">
        <v>93</v>
      </c>
      <c r="D373" s="73" t="s">
        <v>401</v>
      </c>
      <c r="E373" s="85">
        <f>E374</f>
        <v>9069.300000000001</v>
      </c>
      <c r="F373" s="85">
        <f aca="true" t="shared" si="177" ref="F373:G374">F374</f>
        <v>9069.300000000001</v>
      </c>
      <c r="G373" s="85">
        <f t="shared" si="177"/>
        <v>9069.300000000001</v>
      </c>
    </row>
    <row r="374" spans="1:7" ht="49.5">
      <c r="A374" s="124" t="s">
        <v>126</v>
      </c>
      <c r="B374" s="80" t="s">
        <v>281</v>
      </c>
      <c r="C374" s="80" t="s">
        <v>93</v>
      </c>
      <c r="D374" s="73" t="s">
        <v>114</v>
      </c>
      <c r="E374" s="85">
        <f>E375</f>
        <v>9069.300000000001</v>
      </c>
      <c r="F374" s="85">
        <f t="shared" si="177"/>
        <v>9069.300000000001</v>
      </c>
      <c r="G374" s="85">
        <f t="shared" si="177"/>
        <v>9069.300000000001</v>
      </c>
    </row>
    <row r="375" spans="1:7" ht="99">
      <c r="A375" s="124" t="s">
        <v>126</v>
      </c>
      <c r="B375" s="80" t="s">
        <v>308</v>
      </c>
      <c r="C375" s="80" t="s">
        <v>93</v>
      </c>
      <c r="D375" s="73" t="s">
        <v>128</v>
      </c>
      <c r="E375" s="85">
        <f>E376+E377</f>
        <v>9069.300000000001</v>
      </c>
      <c r="F375" s="85">
        <f aca="true" t="shared" si="178" ref="F375:G375">F376+F377</f>
        <v>9069.300000000001</v>
      </c>
      <c r="G375" s="85">
        <f t="shared" si="178"/>
        <v>9069.300000000001</v>
      </c>
    </row>
    <row r="376" spans="1:7" ht="49.5">
      <c r="A376" s="124" t="s">
        <v>126</v>
      </c>
      <c r="B376" s="80" t="s">
        <v>308</v>
      </c>
      <c r="C376" s="80" t="s">
        <v>96</v>
      </c>
      <c r="D376" s="73" t="s">
        <v>344</v>
      </c>
      <c r="E376" s="85">
        <f>'№4'!F515</f>
        <v>264.2</v>
      </c>
      <c r="F376" s="85">
        <f>'№4'!G515</f>
        <v>264.2</v>
      </c>
      <c r="G376" s="85">
        <f>'№4'!H515</f>
        <v>264.2</v>
      </c>
    </row>
    <row r="377" spans="1:7" ht="33">
      <c r="A377" s="124" t="s">
        <v>126</v>
      </c>
      <c r="B377" s="80" t="s">
        <v>308</v>
      </c>
      <c r="C377" s="80" t="s">
        <v>100</v>
      </c>
      <c r="D377" s="73" t="s">
        <v>101</v>
      </c>
      <c r="E377" s="85">
        <f>'№4'!F516</f>
        <v>8805.1</v>
      </c>
      <c r="F377" s="85">
        <f>'№4'!G516</f>
        <v>8805.1</v>
      </c>
      <c r="G377" s="85">
        <f>'№4'!H516</f>
        <v>8805.1</v>
      </c>
    </row>
    <row r="378" spans="1:7" ht="99">
      <c r="A378" s="124" t="s">
        <v>126</v>
      </c>
      <c r="B378" s="80" t="s">
        <v>236</v>
      </c>
      <c r="C378" s="80" t="s">
        <v>93</v>
      </c>
      <c r="D378" s="73" t="s">
        <v>458</v>
      </c>
      <c r="E378" s="85">
        <f>E379</f>
        <v>4282.4</v>
      </c>
      <c r="F378" s="85">
        <f aca="true" t="shared" si="179" ref="F378:G380">F379</f>
        <v>6423.599999999999</v>
      </c>
      <c r="G378" s="85">
        <f t="shared" si="179"/>
        <v>5353</v>
      </c>
    </row>
    <row r="379" spans="1:7" ht="82.5">
      <c r="A379" s="124" t="s">
        <v>126</v>
      </c>
      <c r="B379" s="80" t="s">
        <v>272</v>
      </c>
      <c r="C379" s="80" t="s">
        <v>93</v>
      </c>
      <c r="D379" s="73" t="s">
        <v>459</v>
      </c>
      <c r="E379" s="85">
        <f>E380</f>
        <v>4282.4</v>
      </c>
      <c r="F379" s="85">
        <f t="shared" si="179"/>
        <v>6423.599999999999</v>
      </c>
      <c r="G379" s="85">
        <f t="shared" si="179"/>
        <v>5353</v>
      </c>
    </row>
    <row r="380" spans="1:7" ht="115.5">
      <c r="A380" s="124" t="s">
        <v>126</v>
      </c>
      <c r="B380" s="80" t="s">
        <v>318</v>
      </c>
      <c r="C380" s="80" t="s">
        <v>93</v>
      </c>
      <c r="D380" s="183" t="s">
        <v>847</v>
      </c>
      <c r="E380" s="85">
        <f>E381</f>
        <v>4282.4</v>
      </c>
      <c r="F380" s="85">
        <f t="shared" si="179"/>
        <v>6423.599999999999</v>
      </c>
      <c r="G380" s="85">
        <f t="shared" si="179"/>
        <v>5353</v>
      </c>
    </row>
    <row r="381" spans="1:7" ht="66">
      <c r="A381" s="124" t="s">
        <v>126</v>
      </c>
      <c r="B381" s="80" t="s">
        <v>318</v>
      </c>
      <c r="C381" s="80" t="s">
        <v>99</v>
      </c>
      <c r="D381" s="73" t="s">
        <v>392</v>
      </c>
      <c r="E381" s="85">
        <f>'№4'!F333</f>
        <v>4282.4</v>
      </c>
      <c r="F381" s="85">
        <f>'№4'!G333</f>
        <v>6423.599999999999</v>
      </c>
      <c r="G381" s="85">
        <f>'№4'!H333</f>
        <v>5353</v>
      </c>
    </row>
    <row r="382" spans="1:7" ht="12.75">
      <c r="A382" s="81" t="s">
        <v>88</v>
      </c>
      <c r="B382" s="81" t="s">
        <v>93</v>
      </c>
      <c r="C382" s="81" t="s">
        <v>93</v>
      </c>
      <c r="D382" s="3" t="s">
        <v>55</v>
      </c>
      <c r="E382" s="83">
        <f>E383+E400</f>
        <v>16821</v>
      </c>
      <c r="F382" s="83">
        <f aca="true" t="shared" si="180" ref="F382:G382">F383+F400</f>
        <v>13457.1</v>
      </c>
      <c r="G382" s="83">
        <f t="shared" si="180"/>
        <v>13503.7</v>
      </c>
    </row>
    <row r="383" spans="1:7" ht="12.75">
      <c r="A383" s="124" t="s">
        <v>141</v>
      </c>
      <c r="B383" s="80" t="s">
        <v>93</v>
      </c>
      <c r="C383" s="80" t="s">
        <v>93</v>
      </c>
      <c r="D383" s="73" t="s">
        <v>89</v>
      </c>
      <c r="E383" s="85">
        <f>E384</f>
        <v>14531.5</v>
      </c>
      <c r="F383" s="85">
        <f aca="true" t="shared" si="181" ref="F383:G384">F384</f>
        <v>11167.6</v>
      </c>
      <c r="G383" s="85">
        <f t="shared" si="181"/>
        <v>11214.2</v>
      </c>
    </row>
    <row r="384" spans="1:7" ht="82.5">
      <c r="A384" s="124" t="s">
        <v>141</v>
      </c>
      <c r="B384" s="80" t="s">
        <v>276</v>
      </c>
      <c r="C384" s="80" t="s">
        <v>93</v>
      </c>
      <c r="D384" s="73" t="s">
        <v>466</v>
      </c>
      <c r="E384" s="85">
        <f>E385</f>
        <v>14531.5</v>
      </c>
      <c r="F384" s="85">
        <f t="shared" si="181"/>
        <v>11167.6</v>
      </c>
      <c r="G384" s="85">
        <f t="shared" si="181"/>
        <v>11214.2</v>
      </c>
    </row>
    <row r="385" spans="1:7" ht="33">
      <c r="A385" s="124" t="s">
        <v>141</v>
      </c>
      <c r="B385" s="80" t="s">
        <v>277</v>
      </c>
      <c r="C385" s="80" t="s">
        <v>93</v>
      </c>
      <c r="D385" s="73" t="s">
        <v>139</v>
      </c>
      <c r="E385" s="85">
        <f>E388+E390+E394+E396+E398+E386</f>
        <v>14531.5</v>
      </c>
      <c r="F385" s="85">
        <f aca="true" t="shared" si="182" ref="F385:G385">F388+F390+F394+F396+F398+F386</f>
        <v>11167.6</v>
      </c>
      <c r="G385" s="85">
        <f t="shared" si="182"/>
        <v>11214.2</v>
      </c>
    </row>
    <row r="386" spans="1:7" ht="99">
      <c r="A386" s="124" t="s">
        <v>141</v>
      </c>
      <c r="B386" s="116" t="s">
        <v>822</v>
      </c>
      <c r="C386" s="116" t="s">
        <v>93</v>
      </c>
      <c r="D386" s="117" t="s">
        <v>823</v>
      </c>
      <c r="E386" s="85">
        <f>E387</f>
        <v>2467.2</v>
      </c>
      <c r="F386" s="85">
        <f aca="true" t="shared" si="183" ref="F386:G386">F387</f>
        <v>0</v>
      </c>
      <c r="G386" s="85">
        <f t="shared" si="183"/>
        <v>0</v>
      </c>
    </row>
    <row r="387" spans="1:7" ht="49.5">
      <c r="A387" s="124" t="s">
        <v>141</v>
      </c>
      <c r="B387" s="116" t="s">
        <v>822</v>
      </c>
      <c r="C387" s="116" t="s">
        <v>96</v>
      </c>
      <c r="D387" s="117" t="s">
        <v>344</v>
      </c>
      <c r="E387" s="85">
        <f>'№4'!F416</f>
        <v>2467.2</v>
      </c>
      <c r="F387" s="85">
        <f>'№4'!G416</f>
        <v>0</v>
      </c>
      <c r="G387" s="85">
        <f>'№4'!H416</f>
        <v>0</v>
      </c>
    </row>
    <row r="388" spans="1:7" ht="82.5">
      <c r="A388" s="6" t="s">
        <v>141</v>
      </c>
      <c r="B388" s="6" t="s">
        <v>290</v>
      </c>
      <c r="C388" s="77"/>
      <c r="D388" s="5" t="s">
        <v>143</v>
      </c>
      <c r="E388" s="85">
        <f>E389</f>
        <v>9799.1</v>
      </c>
      <c r="F388" s="85">
        <f aca="true" t="shared" si="184" ref="F388:G388">F389</f>
        <v>9799.1</v>
      </c>
      <c r="G388" s="85">
        <f t="shared" si="184"/>
        <v>9799.1</v>
      </c>
    </row>
    <row r="389" spans="1:7" ht="49.5">
      <c r="A389" s="6" t="s">
        <v>141</v>
      </c>
      <c r="B389" s="6" t="s">
        <v>290</v>
      </c>
      <c r="C389" s="77">
        <v>600</v>
      </c>
      <c r="D389" s="5" t="s">
        <v>117</v>
      </c>
      <c r="E389" s="85">
        <f>'№4'!F407</f>
        <v>9799.1</v>
      </c>
      <c r="F389" s="85">
        <f>'№4'!G407</f>
        <v>9799.1</v>
      </c>
      <c r="G389" s="85">
        <f>'№4'!H407</f>
        <v>9799.1</v>
      </c>
    </row>
    <row r="390" spans="1:7" ht="33">
      <c r="A390" s="124" t="s">
        <v>141</v>
      </c>
      <c r="B390" s="80" t="s">
        <v>289</v>
      </c>
      <c r="C390" s="80" t="s">
        <v>93</v>
      </c>
      <c r="D390" s="73" t="s">
        <v>142</v>
      </c>
      <c r="E390" s="85">
        <f>E391+E392+E393</f>
        <v>1070.4</v>
      </c>
      <c r="F390" s="85">
        <f aca="true" t="shared" si="185" ref="F390:G390">F391+F392+F393</f>
        <v>1116.6</v>
      </c>
      <c r="G390" s="85">
        <f t="shared" si="185"/>
        <v>1163.2</v>
      </c>
    </row>
    <row r="391" spans="1:7" ht="99">
      <c r="A391" s="124" t="s">
        <v>141</v>
      </c>
      <c r="B391" s="80" t="s">
        <v>289</v>
      </c>
      <c r="C391" s="80" t="s">
        <v>95</v>
      </c>
      <c r="D391" s="73" t="s">
        <v>3</v>
      </c>
      <c r="E391" s="85">
        <f>'№4'!F409</f>
        <v>544.5</v>
      </c>
      <c r="F391" s="85">
        <f>'№4'!G409</f>
        <v>544.5</v>
      </c>
      <c r="G391" s="85">
        <f>'№4'!H409</f>
        <v>562.1</v>
      </c>
    </row>
    <row r="392" spans="1:7" ht="49.5">
      <c r="A392" s="124" t="s">
        <v>141</v>
      </c>
      <c r="B392" s="80" t="s">
        <v>289</v>
      </c>
      <c r="C392" s="80" t="s">
        <v>96</v>
      </c>
      <c r="D392" s="73" t="s">
        <v>344</v>
      </c>
      <c r="E392" s="85">
        <f>'№4'!F410</f>
        <v>455.1</v>
      </c>
      <c r="F392" s="85">
        <f>'№4'!G410</f>
        <v>501.3</v>
      </c>
      <c r="G392" s="85">
        <f>'№4'!H410</f>
        <v>530.3</v>
      </c>
    </row>
    <row r="393" spans="1:7" ht="12.75">
      <c r="A393" s="124" t="s">
        <v>141</v>
      </c>
      <c r="B393" s="80" t="s">
        <v>289</v>
      </c>
      <c r="C393" s="80" t="s">
        <v>97</v>
      </c>
      <c r="D393" s="73" t="s">
        <v>98</v>
      </c>
      <c r="E393" s="85">
        <f>'№4'!F411</f>
        <v>70.8</v>
      </c>
      <c r="F393" s="85">
        <f>'№4'!G411</f>
        <v>70.8</v>
      </c>
      <c r="G393" s="85">
        <f>'№4'!H411</f>
        <v>70.8</v>
      </c>
    </row>
    <row r="394" spans="1:7" ht="66">
      <c r="A394" s="124" t="s">
        <v>141</v>
      </c>
      <c r="B394" s="80" t="s">
        <v>291</v>
      </c>
      <c r="C394" s="80" t="s">
        <v>93</v>
      </c>
      <c r="D394" s="73" t="s">
        <v>144</v>
      </c>
      <c r="E394" s="85">
        <f>E395</f>
        <v>251.9</v>
      </c>
      <c r="F394" s="85">
        <f aca="true" t="shared" si="186" ref="F394:G394">F395</f>
        <v>251.9</v>
      </c>
      <c r="G394" s="85">
        <f t="shared" si="186"/>
        <v>251.9</v>
      </c>
    </row>
    <row r="395" spans="1:7" ht="49.5">
      <c r="A395" s="124" t="s">
        <v>141</v>
      </c>
      <c r="B395" s="80" t="s">
        <v>291</v>
      </c>
      <c r="C395" s="80" t="s">
        <v>415</v>
      </c>
      <c r="D395" s="73" t="s">
        <v>416</v>
      </c>
      <c r="E395" s="85">
        <f>'№4'!F412</f>
        <v>251.9</v>
      </c>
      <c r="F395" s="85">
        <f>'№4'!G412</f>
        <v>251.9</v>
      </c>
      <c r="G395" s="85">
        <f>'№4'!H412</f>
        <v>251.9</v>
      </c>
    </row>
    <row r="396" spans="1:7" ht="107.45" customHeight="1">
      <c r="A396" s="124" t="s">
        <v>141</v>
      </c>
      <c r="B396" s="80" t="s">
        <v>518</v>
      </c>
      <c r="C396" s="80" t="s">
        <v>93</v>
      </c>
      <c r="D396" s="73" t="s">
        <v>818</v>
      </c>
      <c r="E396" s="85">
        <f>E397</f>
        <v>782.9</v>
      </c>
      <c r="F396" s="85">
        <f aca="true" t="shared" si="187" ref="F396:G396">F397</f>
        <v>0</v>
      </c>
      <c r="G396" s="85">
        <f t="shared" si="187"/>
        <v>0</v>
      </c>
    </row>
    <row r="397" spans="1:7" ht="49.5">
      <c r="A397" s="124" t="s">
        <v>141</v>
      </c>
      <c r="B397" s="80" t="s">
        <v>518</v>
      </c>
      <c r="C397" s="80" t="s">
        <v>96</v>
      </c>
      <c r="D397" s="73" t="s">
        <v>344</v>
      </c>
      <c r="E397" s="85">
        <f>'№4'!F417</f>
        <v>782.9</v>
      </c>
      <c r="F397" s="85">
        <f>'№4'!G417</f>
        <v>0</v>
      </c>
      <c r="G397" s="85">
        <f>'№4'!H417</f>
        <v>0</v>
      </c>
    </row>
    <row r="398" spans="1:7" ht="115.5">
      <c r="A398" s="124" t="s">
        <v>141</v>
      </c>
      <c r="B398" s="80" t="s">
        <v>487</v>
      </c>
      <c r="C398" s="80" t="s">
        <v>93</v>
      </c>
      <c r="D398" s="73" t="s">
        <v>488</v>
      </c>
      <c r="E398" s="85">
        <f>E399</f>
        <v>160</v>
      </c>
      <c r="F398" s="85">
        <f aca="true" t="shared" si="188" ref="F398:G398">F399</f>
        <v>0</v>
      </c>
      <c r="G398" s="85">
        <f t="shared" si="188"/>
        <v>0</v>
      </c>
    </row>
    <row r="399" spans="1:7" ht="49.5">
      <c r="A399" s="124" t="s">
        <v>141</v>
      </c>
      <c r="B399" s="80" t="s">
        <v>487</v>
      </c>
      <c r="C399" s="80" t="s">
        <v>415</v>
      </c>
      <c r="D399" s="73" t="s">
        <v>416</v>
      </c>
      <c r="E399" s="85">
        <f>'№4'!F419</f>
        <v>160</v>
      </c>
      <c r="F399" s="85">
        <f>'№4'!G419</f>
        <v>0</v>
      </c>
      <c r="G399" s="85">
        <f>'№4'!H419</f>
        <v>0</v>
      </c>
    </row>
    <row r="400" spans="1:7" ht="33">
      <c r="A400" s="124" t="s">
        <v>145</v>
      </c>
      <c r="B400" s="80" t="s">
        <v>93</v>
      </c>
      <c r="C400" s="80" t="s">
        <v>93</v>
      </c>
      <c r="D400" s="73" t="s">
        <v>0</v>
      </c>
      <c r="E400" s="85">
        <f>E401</f>
        <v>2289.5</v>
      </c>
      <c r="F400" s="85">
        <f aca="true" t="shared" si="189" ref="F400:G402">F401</f>
        <v>2289.5</v>
      </c>
      <c r="G400" s="85">
        <f t="shared" si="189"/>
        <v>2289.5</v>
      </c>
    </row>
    <row r="401" spans="1:7" ht="82.5">
      <c r="A401" s="124" t="s">
        <v>145</v>
      </c>
      <c r="B401" s="80" t="s">
        <v>276</v>
      </c>
      <c r="C401" s="80" t="s">
        <v>93</v>
      </c>
      <c r="D401" s="73" t="s">
        <v>466</v>
      </c>
      <c r="E401" s="85">
        <f>E402</f>
        <v>2289.5</v>
      </c>
      <c r="F401" s="85">
        <f t="shared" si="189"/>
        <v>2289.5</v>
      </c>
      <c r="G401" s="85">
        <f t="shared" si="189"/>
        <v>2289.5</v>
      </c>
    </row>
    <row r="402" spans="1:7" ht="12.75">
      <c r="A402" s="124" t="s">
        <v>145</v>
      </c>
      <c r="B402" s="80" t="s">
        <v>292</v>
      </c>
      <c r="C402" s="80" t="s">
        <v>93</v>
      </c>
      <c r="D402" s="73" t="s">
        <v>2</v>
      </c>
      <c r="E402" s="85">
        <f>E403</f>
        <v>2289.5</v>
      </c>
      <c r="F402" s="85">
        <f t="shared" si="189"/>
        <v>2289.5</v>
      </c>
      <c r="G402" s="85">
        <f t="shared" si="189"/>
        <v>2289.5</v>
      </c>
    </row>
    <row r="403" spans="1:7" ht="115.5">
      <c r="A403" s="124" t="s">
        <v>145</v>
      </c>
      <c r="B403" s="80" t="s">
        <v>293</v>
      </c>
      <c r="C403" s="80" t="s">
        <v>93</v>
      </c>
      <c r="D403" s="73" t="s">
        <v>345</v>
      </c>
      <c r="E403" s="85">
        <f>E404+E405+E406</f>
        <v>2289.5</v>
      </c>
      <c r="F403" s="85">
        <f aca="true" t="shared" si="190" ref="F403:G403">F404+F405+F406</f>
        <v>2289.5</v>
      </c>
      <c r="G403" s="85">
        <f t="shared" si="190"/>
        <v>2289.5</v>
      </c>
    </row>
    <row r="404" spans="1:7" ht="99">
      <c r="A404" s="124" t="s">
        <v>145</v>
      </c>
      <c r="B404" s="80" t="s">
        <v>293</v>
      </c>
      <c r="C404" s="80" t="s">
        <v>95</v>
      </c>
      <c r="D404" s="73" t="s">
        <v>3</v>
      </c>
      <c r="E404" s="85">
        <f>'№4'!F426</f>
        <v>2035.7</v>
      </c>
      <c r="F404" s="85">
        <f>'№4'!G426</f>
        <v>2035.7</v>
      </c>
      <c r="G404" s="85">
        <f>'№4'!H426</f>
        <v>2035.7</v>
      </c>
    </row>
    <row r="405" spans="1:7" ht="49.5">
      <c r="A405" s="124" t="s">
        <v>145</v>
      </c>
      <c r="B405" s="80" t="s">
        <v>293</v>
      </c>
      <c r="C405" s="80" t="s">
        <v>96</v>
      </c>
      <c r="D405" s="73" t="s">
        <v>344</v>
      </c>
      <c r="E405" s="85">
        <f>'№4'!F427</f>
        <v>253.2</v>
      </c>
      <c r="F405" s="85">
        <f>'№4'!G427</f>
        <v>253.2</v>
      </c>
      <c r="G405" s="85">
        <f>'№4'!H427</f>
        <v>253.2</v>
      </c>
    </row>
    <row r="406" spans="1:7" ht="12.75">
      <c r="A406" s="124" t="s">
        <v>145</v>
      </c>
      <c r="B406" s="80" t="s">
        <v>293</v>
      </c>
      <c r="C406" s="80" t="s">
        <v>97</v>
      </c>
      <c r="D406" s="73" t="s">
        <v>98</v>
      </c>
      <c r="E406" s="85">
        <f>'№4'!F428</f>
        <v>0.6</v>
      </c>
      <c r="F406" s="85">
        <f>'№4'!G428</f>
        <v>0.6</v>
      </c>
      <c r="G406" s="85">
        <f>'№4'!H428</f>
        <v>0.6</v>
      </c>
    </row>
    <row r="407" spans="1:7" ht="12.75">
      <c r="A407" s="81" t="s">
        <v>334</v>
      </c>
      <c r="B407" s="81" t="s">
        <v>93</v>
      </c>
      <c r="C407" s="81" t="s">
        <v>93</v>
      </c>
      <c r="D407" s="3" t="s">
        <v>90</v>
      </c>
      <c r="E407" s="83">
        <f>E408</f>
        <v>2554.5</v>
      </c>
      <c r="F407" s="83">
        <f aca="true" t="shared" si="191" ref="F407:G407">F408</f>
        <v>2110</v>
      </c>
      <c r="G407" s="83">
        <f t="shared" si="191"/>
        <v>2152.2</v>
      </c>
    </row>
    <row r="408" spans="1:7" ht="33">
      <c r="A408" s="124" t="s">
        <v>91</v>
      </c>
      <c r="B408" s="80" t="s">
        <v>93</v>
      </c>
      <c r="C408" s="80" t="s">
        <v>93</v>
      </c>
      <c r="D408" s="73" t="s">
        <v>92</v>
      </c>
      <c r="E408" s="85">
        <f>E409</f>
        <v>2554.5</v>
      </c>
      <c r="F408" s="85">
        <f aca="true" t="shared" si="192" ref="F408:G409">F409</f>
        <v>2110</v>
      </c>
      <c r="G408" s="85">
        <f t="shared" si="192"/>
        <v>2152.2</v>
      </c>
    </row>
    <row r="409" spans="1:7" ht="82.5">
      <c r="A409" s="124" t="s">
        <v>91</v>
      </c>
      <c r="B409" s="80" t="s">
        <v>200</v>
      </c>
      <c r="C409" s="80" t="s">
        <v>93</v>
      </c>
      <c r="D409" s="73" t="s">
        <v>341</v>
      </c>
      <c r="E409" s="85">
        <f>E410</f>
        <v>2554.5</v>
      </c>
      <c r="F409" s="85">
        <f t="shared" si="192"/>
        <v>2110</v>
      </c>
      <c r="G409" s="85">
        <f t="shared" si="192"/>
        <v>2152.2</v>
      </c>
    </row>
    <row r="410" spans="1:7" ht="99">
      <c r="A410" s="124" t="s">
        <v>91</v>
      </c>
      <c r="B410" s="80" t="s">
        <v>213</v>
      </c>
      <c r="C410" s="80" t="s">
        <v>93</v>
      </c>
      <c r="D410" s="73" t="s">
        <v>155</v>
      </c>
      <c r="E410" s="85">
        <f>E413+E415+E417+E411</f>
        <v>2554.5</v>
      </c>
      <c r="F410" s="85">
        <f aca="true" t="shared" si="193" ref="F410:G410">F413+F415+F417+F411</f>
        <v>2110</v>
      </c>
      <c r="G410" s="85">
        <f t="shared" si="193"/>
        <v>2152.2</v>
      </c>
    </row>
    <row r="411" spans="1:7" ht="132">
      <c r="A411" s="15" t="s">
        <v>91</v>
      </c>
      <c r="B411" s="6" t="s">
        <v>805</v>
      </c>
      <c r="C411" s="77"/>
      <c r="D411" s="5" t="s">
        <v>806</v>
      </c>
      <c r="E411" s="85">
        <f>E412</f>
        <v>485.9</v>
      </c>
      <c r="F411" s="85">
        <f aca="true" t="shared" si="194" ref="F411:G411">F412</f>
        <v>0</v>
      </c>
      <c r="G411" s="85">
        <f t="shared" si="194"/>
        <v>0</v>
      </c>
    </row>
    <row r="412" spans="1:7" ht="12.75">
      <c r="A412" s="15" t="s">
        <v>91</v>
      </c>
      <c r="B412" s="6" t="s">
        <v>805</v>
      </c>
      <c r="C412" s="77" t="s">
        <v>97</v>
      </c>
      <c r="D412" s="5" t="s">
        <v>98</v>
      </c>
      <c r="E412" s="85">
        <f>'№4'!F248</f>
        <v>485.9</v>
      </c>
      <c r="F412" s="85">
        <f>'№4'!G248</f>
        <v>0</v>
      </c>
      <c r="G412" s="85">
        <f>'№4'!H248</f>
        <v>0</v>
      </c>
    </row>
    <row r="413" spans="1:7" ht="148.5">
      <c r="A413" s="124" t="s">
        <v>91</v>
      </c>
      <c r="B413" s="80" t="s">
        <v>254</v>
      </c>
      <c r="C413" s="80" t="s">
        <v>93</v>
      </c>
      <c r="D413" s="73" t="s">
        <v>425</v>
      </c>
      <c r="E413" s="85">
        <f>E414</f>
        <v>942.5</v>
      </c>
      <c r="F413" s="85">
        <f aca="true" t="shared" si="195" ref="F413:G413">F414</f>
        <v>961.4</v>
      </c>
      <c r="G413" s="85">
        <f t="shared" si="195"/>
        <v>980.6</v>
      </c>
    </row>
    <row r="414" spans="1:7" ht="12.75">
      <c r="A414" s="124" t="s">
        <v>91</v>
      </c>
      <c r="B414" s="80" t="s">
        <v>254</v>
      </c>
      <c r="C414" s="80" t="s">
        <v>97</v>
      </c>
      <c r="D414" s="73" t="s">
        <v>98</v>
      </c>
      <c r="E414" s="85">
        <f>'№4'!F250</f>
        <v>942.5</v>
      </c>
      <c r="F414" s="85">
        <f>'№4'!G250</f>
        <v>961.4</v>
      </c>
      <c r="G414" s="85">
        <f>'№4'!H250</f>
        <v>980.6</v>
      </c>
    </row>
    <row r="415" spans="1:7" ht="142.15" customHeight="1">
      <c r="A415" s="124" t="s">
        <v>91</v>
      </c>
      <c r="B415" s="80" t="s">
        <v>255</v>
      </c>
      <c r="C415" s="80" t="s">
        <v>93</v>
      </c>
      <c r="D415" s="73" t="s">
        <v>193</v>
      </c>
      <c r="E415" s="85">
        <f>E416</f>
        <v>489.6</v>
      </c>
      <c r="F415" s="85">
        <f aca="true" t="shared" si="196" ref="F415:G415">F416</f>
        <v>499.4</v>
      </c>
      <c r="G415" s="85">
        <f t="shared" si="196"/>
        <v>509.4</v>
      </c>
    </row>
    <row r="416" spans="1:7" ht="12.75">
      <c r="A416" s="124" t="s">
        <v>91</v>
      </c>
      <c r="B416" s="80" t="s">
        <v>255</v>
      </c>
      <c r="C416" s="80" t="s">
        <v>97</v>
      </c>
      <c r="D416" s="73" t="s">
        <v>98</v>
      </c>
      <c r="E416" s="85">
        <f>'№4'!F251</f>
        <v>489.6</v>
      </c>
      <c r="F416" s="85">
        <f>'№4'!G251</f>
        <v>499.4</v>
      </c>
      <c r="G416" s="85">
        <f>'№4'!H251</f>
        <v>509.4</v>
      </c>
    </row>
    <row r="417" spans="1:7" ht="115.5">
      <c r="A417" s="124" t="s">
        <v>91</v>
      </c>
      <c r="B417" s="80" t="s">
        <v>426</v>
      </c>
      <c r="C417" s="80" t="s">
        <v>93</v>
      </c>
      <c r="D417" s="73" t="s">
        <v>427</v>
      </c>
      <c r="E417" s="85">
        <f>E418</f>
        <v>636.5</v>
      </c>
      <c r="F417" s="85">
        <f aca="true" t="shared" si="197" ref="F417:G417">F418</f>
        <v>649.2</v>
      </c>
      <c r="G417" s="85">
        <f t="shared" si="197"/>
        <v>662.2</v>
      </c>
    </row>
    <row r="418" spans="1:7" ht="12.75">
      <c r="A418" s="124" t="s">
        <v>91</v>
      </c>
      <c r="B418" s="80" t="s">
        <v>426</v>
      </c>
      <c r="C418" s="80" t="s">
        <v>97</v>
      </c>
      <c r="D418" s="73" t="s">
        <v>98</v>
      </c>
      <c r="E418" s="85">
        <f>'№4'!F253</f>
        <v>636.5</v>
      </c>
      <c r="F418" s="85">
        <f>'№4'!G253</f>
        <v>649.2</v>
      </c>
      <c r="G418" s="85">
        <f>'№4'!H253</f>
        <v>662.2</v>
      </c>
    </row>
    <row r="419" spans="1:7" ht="33">
      <c r="A419" s="81" t="s">
        <v>335</v>
      </c>
      <c r="B419" s="81" t="s">
        <v>93</v>
      </c>
      <c r="C419" s="81" t="s">
        <v>93</v>
      </c>
      <c r="D419" s="3" t="s">
        <v>508</v>
      </c>
      <c r="E419" s="83">
        <f>E420</f>
        <v>700</v>
      </c>
      <c r="F419" s="83">
        <f aca="true" t="shared" si="198" ref="F419:G423">F420</f>
        <v>237.3</v>
      </c>
      <c r="G419" s="83">
        <f t="shared" si="198"/>
        <v>0</v>
      </c>
    </row>
    <row r="420" spans="1:7" ht="33">
      <c r="A420" s="124" t="s">
        <v>336</v>
      </c>
      <c r="B420" s="80" t="s">
        <v>93</v>
      </c>
      <c r="C420" s="80" t="s">
        <v>93</v>
      </c>
      <c r="D420" s="73" t="s">
        <v>337</v>
      </c>
      <c r="E420" s="85">
        <f>E421</f>
        <v>700</v>
      </c>
      <c r="F420" s="85">
        <f t="shared" si="198"/>
        <v>237.3</v>
      </c>
      <c r="G420" s="85">
        <f t="shared" si="198"/>
        <v>0</v>
      </c>
    </row>
    <row r="421" spans="1:7" ht="66">
      <c r="A421" s="124" t="s">
        <v>336</v>
      </c>
      <c r="B421" s="80" t="s">
        <v>256</v>
      </c>
      <c r="C421" s="80" t="s">
        <v>93</v>
      </c>
      <c r="D421" s="73" t="s">
        <v>428</v>
      </c>
      <c r="E421" s="85">
        <f>E422</f>
        <v>700</v>
      </c>
      <c r="F421" s="85">
        <f t="shared" si="198"/>
        <v>237.3</v>
      </c>
      <c r="G421" s="85">
        <f t="shared" si="198"/>
        <v>0</v>
      </c>
    </row>
    <row r="422" spans="1:7" ht="66">
      <c r="A422" s="124" t="s">
        <v>336</v>
      </c>
      <c r="B422" s="80" t="s">
        <v>442</v>
      </c>
      <c r="C422" s="80" t="s">
        <v>93</v>
      </c>
      <c r="D422" s="73" t="s">
        <v>443</v>
      </c>
      <c r="E422" s="85">
        <f>E423</f>
        <v>700</v>
      </c>
      <c r="F422" s="85">
        <f t="shared" si="198"/>
        <v>237.3</v>
      </c>
      <c r="G422" s="85">
        <f t="shared" si="198"/>
        <v>0</v>
      </c>
    </row>
    <row r="423" spans="1:7" ht="12.75">
      <c r="A423" s="124" t="s">
        <v>336</v>
      </c>
      <c r="B423" s="80" t="s">
        <v>446</v>
      </c>
      <c r="C423" s="80" t="s">
        <v>93</v>
      </c>
      <c r="D423" s="73" t="s">
        <v>447</v>
      </c>
      <c r="E423" s="85">
        <f>E424</f>
        <v>700</v>
      </c>
      <c r="F423" s="85">
        <f t="shared" si="198"/>
        <v>237.3</v>
      </c>
      <c r="G423" s="85">
        <f t="shared" si="198"/>
        <v>0</v>
      </c>
    </row>
    <row r="424" spans="1:7" ht="33">
      <c r="A424" s="124" t="s">
        <v>336</v>
      </c>
      <c r="B424" s="80" t="s">
        <v>446</v>
      </c>
      <c r="C424" s="80" t="s">
        <v>448</v>
      </c>
      <c r="D424" s="73" t="s">
        <v>449</v>
      </c>
      <c r="E424" s="85">
        <f>'№4'!F290</f>
        <v>700</v>
      </c>
      <c r="F424" s="85">
        <f>'№4'!G290</f>
        <v>237.3</v>
      </c>
      <c r="G424" s="85">
        <f>'№4'!H290</f>
        <v>0</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fitToWidth="0" horizontalDpi="600" verticalDpi="600" orientation="portrait" paperSize="9" scale="90" r:id="rId1"/>
  <headerFooter>
    <oddFooter>&amp;C&amp;Ф</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81"/>
  <sheetViews>
    <sheetView workbookViewId="0" topLeftCell="A1">
      <selection activeCell="A2" sqref="A2:G2"/>
    </sheetView>
  </sheetViews>
  <sheetFormatPr defaultColWidth="8.875" defaultRowHeight="12.75"/>
  <cols>
    <col min="1" max="1" width="9.00390625" style="105" customWidth="1"/>
    <col min="2" max="2" width="5.75390625" style="105" customWidth="1"/>
    <col min="3" max="3" width="8.75390625" style="105" customWidth="1"/>
    <col min="4" max="4" width="52.875" style="105" customWidth="1"/>
    <col min="5" max="5" width="11.75390625" style="105" customWidth="1"/>
    <col min="6" max="6" width="11.25390625" style="105" customWidth="1"/>
    <col min="7" max="7" width="12.75390625" style="105" customWidth="1"/>
    <col min="8" max="16384" width="8.875" style="105" customWidth="1"/>
  </cols>
  <sheetData>
    <row r="1" spans="1:7" ht="51.6" customHeight="1">
      <c r="A1" s="216" t="s">
        <v>857</v>
      </c>
      <c r="B1" s="216"/>
      <c r="C1" s="216"/>
      <c r="D1" s="216"/>
      <c r="E1" s="216"/>
      <c r="F1" s="216"/>
      <c r="G1" s="216"/>
    </row>
    <row r="2" spans="1:7" ht="63" customHeight="1">
      <c r="A2" s="217" t="s">
        <v>499</v>
      </c>
      <c r="B2" s="217"/>
      <c r="C2" s="217"/>
      <c r="D2" s="217"/>
      <c r="E2" s="217"/>
      <c r="F2" s="217"/>
      <c r="G2" s="217"/>
    </row>
    <row r="3" spans="1:7" ht="20.65" customHeight="1">
      <c r="A3" s="218" t="s">
        <v>181</v>
      </c>
      <c r="B3" s="218" t="s">
        <v>180</v>
      </c>
      <c r="C3" s="218" t="s">
        <v>21</v>
      </c>
      <c r="D3" s="218" t="s">
        <v>24</v>
      </c>
      <c r="E3" s="218" t="s">
        <v>311</v>
      </c>
      <c r="F3" s="218"/>
      <c r="G3" s="218"/>
    </row>
    <row r="4" spans="1:7" ht="19.5" customHeight="1">
      <c r="A4" s="218" t="s">
        <v>93</v>
      </c>
      <c r="B4" s="218" t="s">
        <v>93</v>
      </c>
      <c r="C4" s="218" t="s">
        <v>93</v>
      </c>
      <c r="D4" s="218" t="s">
        <v>93</v>
      </c>
      <c r="E4" s="218" t="s">
        <v>320</v>
      </c>
      <c r="F4" s="218" t="s">
        <v>330</v>
      </c>
      <c r="G4" s="218"/>
    </row>
    <row r="5" spans="1:7" ht="22.9" customHeight="1">
      <c r="A5" s="218" t="s">
        <v>93</v>
      </c>
      <c r="B5" s="218" t="s">
        <v>93</v>
      </c>
      <c r="C5" s="218" t="s">
        <v>93</v>
      </c>
      <c r="D5" s="218" t="s">
        <v>93</v>
      </c>
      <c r="E5" s="218" t="s">
        <v>320</v>
      </c>
      <c r="F5" s="106" t="s">
        <v>321</v>
      </c>
      <c r="G5" s="106" t="s">
        <v>322</v>
      </c>
    </row>
    <row r="6" spans="1:7" ht="20.85" customHeight="1">
      <c r="A6" s="106" t="s">
        <v>6</v>
      </c>
      <c r="B6" s="106" t="s">
        <v>104</v>
      </c>
      <c r="C6" s="106" t="s">
        <v>105</v>
      </c>
      <c r="D6" s="106" t="s">
        <v>106</v>
      </c>
      <c r="E6" s="106" t="s">
        <v>107</v>
      </c>
      <c r="F6" s="106" t="s">
        <v>108</v>
      </c>
      <c r="G6" s="106" t="s">
        <v>339</v>
      </c>
    </row>
    <row r="7" spans="1:7" ht="21" customHeight="1">
      <c r="A7" s="106" t="s">
        <v>93</v>
      </c>
      <c r="B7" s="106" t="s">
        <v>93</v>
      </c>
      <c r="C7" s="106" t="s">
        <v>93</v>
      </c>
      <c r="D7" s="107" t="s">
        <v>1</v>
      </c>
      <c r="E7" s="108">
        <f>E8+E17+E20+E25+E30+E35+E40+E45+E60+E65+E74</f>
        <v>760016.4000000001</v>
      </c>
      <c r="F7" s="108">
        <f aca="true" t="shared" si="0" ref="F7:G7">F8+F17+F20+F25+F30+F35+F40+F45+F60+F65+F74</f>
        <v>624418.9</v>
      </c>
      <c r="G7" s="108">
        <f t="shared" si="0"/>
        <v>598970.5</v>
      </c>
    </row>
    <row r="8" spans="1:7" ht="66">
      <c r="A8" s="109" t="s">
        <v>182</v>
      </c>
      <c r="B8" s="110" t="s">
        <v>93</v>
      </c>
      <c r="C8" s="110" t="s">
        <v>93</v>
      </c>
      <c r="D8" s="110" t="s">
        <v>401</v>
      </c>
      <c r="E8" s="108">
        <f>E9+E11+E13+E15</f>
        <v>439833.7</v>
      </c>
      <c r="F8" s="108">
        <f aca="true" t="shared" si="1" ref="F8:G8">F9+F11+F13+F15</f>
        <v>420175.60000000003</v>
      </c>
      <c r="G8" s="108">
        <f t="shared" si="1"/>
        <v>415317.39999999997</v>
      </c>
    </row>
    <row r="9" spans="1:7" ht="49.5">
      <c r="A9" s="106" t="s">
        <v>182</v>
      </c>
      <c r="B9" s="106" t="s">
        <v>6</v>
      </c>
      <c r="C9" s="111" t="s">
        <v>93</v>
      </c>
      <c r="D9" s="112" t="s">
        <v>114</v>
      </c>
      <c r="E9" s="113">
        <f>E10</f>
        <v>419421.30000000005</v>
      </c>
      <c r="F9" s="113">
        <f aca="true" t="shared" si="2" ref="F9:G9">F10</f>
        <v>400906.9</v>
      </c>
      <c r="G9" s="113">
        <f t="shared" si="2"/>
        <v>396035.6</v>
      </c>
    </row>
    <row r="10" spans="1:7" ht="33">
      <c r="A10" s="106" t="s">
        <v>182</v>
      </c>
      <c r="B10" s="106" t="s">
        <v>6</v>
      </c>
      <c r="C10" s="106" t="s">
        <v>14</v>
      </c>
      <c r="D10" s="73" t="s">
        <v>528</v>
      </c>
      <c r="E10" s="113">
        <f>'№7'!D9</f>
        <v>419421.30000000005</v>
      </c>
      <c r="F10" s="113">
        <f>'№7'!E9</f>
        <v>400906.9</v>
      </c>
      <c r="G10" s="113">
        <f>'№7'!F9</f>
        <v>396035.6</v>
      </c>
    </row>
    <row r="11" spans="1:7" ht="66">
      <c r="A11" s="106" t="s">
        <v>182</v>
      </c>
      <c r="B11" s="106" t="s">
        <v>104</v>
      </c>
      <c r="C11" s="111" t="s">
        <v>93</v>
      </c>
      <c r="D11" s="112" t="s">
        <v>471</v>
      </c>
      <c r="E11" s="113">
        <f>E12</f>
        <v>5413.6</v>
      </c>
      <c r="F11" s="113">
        <f aca="true" t="shared" si="3" ref="F11:G11">F12</f>
        <v>5340.5</v>
      </c>
      <c r="G11" s="113">
        <f t="shared" si="3"/>
        <v>5353.599999999999</v>
      </c>
    </row>
    <row r="12" spans="1:7" ht="49.5">
      <c r="A12" s="106" t="s">
        <v>182</v>
      </c>
      <c r="B12" s="106" t="s">
        <v>104</v>
      </c>
      <c r="C12" s="106" t="s">
        <v>7</v>
      </c>
      <c r="D12" s="112" t="s">
        <v>11</v>
      </c>
      <c r="E12" s="113">
        <f>'№7'!D61</f>
        <v>5413.6</v>
      </c>
      <c r="F12" s="113">
        <f>'№7'!E61</f>
        <v>5340.5</v>
      </c>
      <c r="G12" s="113">
        <f>'№7'!F61</f>
        <v>5353.599999999999</v>
      </c>
    </row>
    <row r="13" spans="1:7" ht="99">
      <c r="A13" s="106" t="s">
        <v>182</v>
      </c>
      <c r="B13" s="106" t="s">
        <v>105</v>
      </c>
      <c r="C13" s="111" t="s">
        <v>93</v>
      </c>
      <c r="D13" s="112" t="s">
        <v>403</v>
      </c>
      <c r="E13" s="113">
        <f>E14</f>
        <v>1070.6</v>
      </c>
      <c r="F13" s="113">
        <f aca="true" t="shared" si="4" ref="F13:G13">F14</f>
        <v>0</v>
      </c>
      <c r="G13" s="113">
        <f t="shared" si="4"/>
        <v>0</v>
      </c>
    </row>
    <row r="14" spans="1:7" ht="33">
      <c r="A14" s="106" t="s">
        <v>182</v>
      </c>
      <c r="B14" s="106" t="s">
        <v>105</v>
      </c>
      <c r="C14" s="106" t="s">
        <v>25</v>
      </c>
      <c r="D14" s="112" t="s">
        <v>112</v>
      </c>
      <c r="E14" s="113">
        <f>'№7'!D78</f>
        <v>1070.6</v>
      </c>
      <c r="F14" s="113">
        <f>'№7'!E78</f>
        <v>0</v>
      </c>
      <c r="G14" s="113">
        <f>'№7'!F78</f>
        <v>0</v>
      </c>
    </row>
    <row r="15" spans="1:7" ht="12.75">
      <c r="A15" s="106" t="s">
        <v>182</v>
      </c>
      <c r="B15" s="106" t="s">
        <v>109</v>
      </c>
      <c r="C15" s="111" t="s">
        <v>93</v>
      </c>
      <c r="D15" s="112" t="s">
        <v>2</v>
      </c>
      <c r="E15" s="113">
        <f>E16</f>
        <v>13928.199999999999</v>
      </c>
      <c r="F15" s="113">
        <f aca="true" t="shared" si="5" ref="F15:G15">F16</f>
        <v>13928.199999999999</v>
      </c>
      <c r="G15" s="113">
        <f t="shared" si="5"/>
        <v>13928.199999999999</v>
      </c>
    </row>
    <row r="16" spans="1:7" ht="33">
      <c r="A16" s="106" t="s">
        <v>182</v>
      </c>
      <c r="B16" s="106" t="s">
        <v>109</v>
      </c>
      <c r="C16" s="106" t="s">
        <v>14</v>
      </c>
      <c r="D16" s="73" t="s">
        <v>528</v>
      </c>
      <c r="E16" s="113">
        <f>'№7'!D81</f>
        <v>13928.199999999999</v>
      </c>
      <c r="F16" s="113">
        <f>'№7'!E81</f>
        <v>13928.199999999999</v>
      </c>
      <c r="G16" s="113">
        <f>'№7'!F81</f>
        <v>13928.199999999999</v>
      </c>
    </row>
    <row r="17" spans="1:7" ht="66">
      <c r="A17" s="109" t="s">
        <v>183</v>
      </c>
      <c r="B17" s="110" t="s">
        <v>93</v>
      </c>
      <c r="C17" s="110" t="s">
        <v>93</v>
      </c>
      <c r="D17" s="110" t="s">
        <v>407</v>
      </c>
      <c r="E17" s="108">
        <f>E18</f>
        <v>38507.3</v>
      </c>
      <c r="F17" s="108">
        <f aca="true" t="shared" si="6" ref="F17:G18">F18</f>
        <v>37917.5</v>
      </c>
      <c r="G17" s="108">
        <f t="shared" si="6"/>
        <v>37929.59999999999</v>
      </c>
    </row>
    <row r="18" spans="1:7" ht="49.5">
      <c r="A18" s="106" t="s">
        <v>183</v>
      </c>
      <c r="B18" s="106" t="s">
        <v>6</v>
      </c>
      <c r="C18" s="111" t="s">
        <v>93</v>
      </c>
      <c r="D18" s="112" t="s">
        <v>151</v>
      </c>
      <c r="E18" s="113">
        <f>E19</f>
        <v>38507.3</v>
      </c>
      <c r="F18" s="113">
        <f t="shared" si="6"/>
        <v>37917.5</v>
      </c>
      <c r="G18" s="113">
        <f t="shared" si="6"/>
        <v>37929.59999999999</v>
      </c>
    </row>
    <row r="19" spans="1:7" ht="33">
      <c r="A19" s="106" t="s">
        <v>183</v>
      </c>
      <c r="B19" s="106" t="s">
        <v>6</v>
      </c>
      <c r="C19" s="106" t="s">
        <v>25</v>
      </c>
      <c r="D19" s="112" t="s">
        <v>112</v>
      </c>
      <c r="E19" s="113">
        <f>'№7'!D89</f>
        <v>38507.3</v>
      </c>
      <c r="F19" s="113">
        <f>'№7'!E89</f>
        <v>37917.5</v>
      </c>
      <c r="G19" s="113">
        <f>'№7'!F89</f>
        <v>37929.59999999999</v>
      </c>
    </row>
    <row r="20" spans="1:7" ht="66">
      <c r="A20" s="109" t="s">
        <v>184</v>
      </c>
      <c r="B20" s="110" t="s">
        <v>93</v>
      </c>
      <c r="C20" s="110" t="s">
        <v>93</v>
      </c>
      <c r="D20" s="110" t="s">
        <v>466</v>
      </c>
      <c r="E20" s="108">
        <f>E21+E23</f>
        <v>29949.900000000005</v>
      </c>
      <c r="F20" s="108">
        <f aca="true" t="shared" si="7" ref="F20:G20">F21+F23</f>
        <v>26510.6</v>
      </c>
      <c r="G20" s="108">
        <f t="shared" si="7"/>
        <v>26061.2</v>
      </c>
    </row>
    <row r="21" spans="1:7" ht="33">
      <c r="A21" s="106" t="s">
        <v>184</v>
      </c>
      <c r="B21" s="106" t="s">
        <v>6</v>
      </c>
      <c r="C21" s="111" t="s">
        <v>93</v>
      </c>
      <c r="D21" s="112" t="s">
        <v>139</v>
      </c>
      <c r="E21" s="113">
        <f>E22</f>
        <v>27660.400000000005</v>
      </c>
      <c r="F21" s="113">
        <f aca="true" t="shared" si="8" ref="F21:G21">F22</f>
        <v>24221.1</v>
      </c>
      <c r="G21" s="113">
        <f t="shared" si="8"/>
        <v>23771.7</v>
      </c>
    </row>
    <row r="22" spans="1:7" ht="49.5">
      <c r="A22" s="106" t="s">
        <v>184</v>
      </c>
      <c r="B22" s="106" t="s">
        <v>6</v>
      </c>
      <c r="C22" s="106" t="s">
        <v>7</v>
      </c>
      <c r="D22" s="112" t="s">
        <v>11</v>
      </c>
      <c r="E22" s="113">
        <f>'№7'!D111</f>
        <v>27660.400000000005</v>
      </c>
      <c r="F22" s="113">
        <f>'№7'!E111</f>
        <v>24221.1</v>
      </c>
      <c r="G22" s="113">
        <f>'№7'!F111</f>
        <v>23771.7</v>
      </c>
    </row>
    <row r="23" spans="1:7" ht="12.75">
      <c r="A23" s="106" t="s">
        <v>184</v>
      </c>
      <c r="B23" s="106" t="s">
        <v>109</v>
      </c>
      <c r="C23" s="111" t="s">
        <v>93</v>
      </c>
      <c r="D23" s="112" t="s">
        <v>2</v>
      </c>
      <c r="E23" s="113">
        <f>E24</f>
        <v>2289.5</v>
      </c>
      <c r="F23" s="113">
        <f aca="true" t="shared" si="9" ref="F23:G23">F24</f>
        <v>2289.5</v>
      </c>
      <c r="G23" s="113">
        <f t="shared" si="9"/>
        <v>2289.5</v>
      </c>
    </row>
    <row r="24" spans="1:7" ht="49.5">
      <c r="A24" s="106" t="s">
        <v>184</v>
      </c>
      <c r="B24" s="106" t="s">
        <v>109</v>
      </c>
      <c r="C24" s="106" t="s">
        <v>7</v>
      </c>
      <c r="D24" s="112" t="s">
        <v>11</v>
      </c>
      <c r="E24" s="113">
        <f>'№7'!D132</f>
        <v>2289.5</v>
      </c>
      <c r="F24" s="113">
        <f>'№7'!E132</f>
        <v>2289.5</v>
      </c>
      <c r="G24" s="113">
        <f>'№7'!F132</f>
        <v>2289.5</v>
      </c>
    </row>
    <row r="25" spans="1:7" ht="99">
      <c r="A25" s="109" t="s">
        <v>185</v>
      </c>
      <c r="B25" s="110" t="s">
        <v>93</v>
      </c>
      <c r="C25" s="110" t="s">
        <v>93</v>
      </c>
      <c r="D25" s="110" t="s">
        <v>458</v>
      </c>
      <c r="E25" s="108">
        <f>E26+E28</f>
        <v>7900.7</v>
      </c>
      <c r="F25" s="108">
        <f aca="true" t="shared" si="10" ref="F25:G25">F26+F28</f>
        <v>8294.4</v>
      </c>
      <c r="G25" s="108">
        <f t="shared" si="10"/>
        <v>7261.3</v>
      </c>
    </row>
    <row r="26" spans="1:7" ht="33">
      <c r="A26" s="106" t="s">
        <v>185</v>
      </c>
      <c r="B26" s="106" t="s">
        <v>104</v>
      </c>
      <c r="C26" s="111" t="s">
        <v>93</v>
      </c>
      <c r="D26" s="112" t="s">
        <v>169</v>
      </c>
      <c r="E26" s="113">
        <f>E27</f>
        <v>3618.3</v>
      </c>
      <c r="F26" s="113">
        <f aca="true" t="shared" si="11" ref="F26:G26">F27</f>
        <v>1870.8</v>
      </c>
      <c r="G26" s="113">
        <f t="shared" si="11"/>
        <v>1908.3</v>
      </c>
    </row>
    <row r="27" spans="1:7" ht="49.5">
      <c r="A27" s="106" t="s">
        <v>185</v>
      </c>
      <c r="B27" s="106" t="s">
        <v>104</v>
      </c>
      <c r="C27" s="106" t="s">
        <v>7</v>
      </c>
      <c r="D27" s="112" t="s">
        <v>11</v>
      </c>
      <c r="E27" s="113">
        <f>'№7'!D136</f>
        <v>3618.3</v>
      </c>
      <c r="F27" s="113">
        <f>'№7'!E136</f>
        <v>1870.8</v>
      </c>
      <c r="G27" s="113">
        <f>'№7'!F136</f>
        <v>1908.3</v>
      </c>
    </row>
    <row r="28" spans="1:7" ht="82.5">
      <c r="A28" s="106" t="s">
        <v>185</v>
      </c>
      <c r="B28" s="106" t="s">
        <v>105</v>
      </c>
      <c r="C28" s="111" t="s">
        <v>93</v>
      </c>
      <c r="D28" s="112" t="s">
        <v>459</v>
      </c>
      <c r="E28" s="113">
        <f>E29</f>
        <v>4282.4</v>
      </c>
      <c r="F28" s="113">
        <f aca="true" t="shared" si="12" ref="F28:G28">F29</f>
        <v>6423.599999999999</v>
      </c>
      <c r="G28" s="113">
        <f t="shared" si="12"/>
        <v>5353</v>
      </c>
    </row>
    <row r="29" spans="1:7" ht="33">
      <c r="A29" s="106" t="s">
        <v>185</v>
      </c>
      <c r="B29" s="106" t="s">
        <v>105</v>
      </c>
      <c r="C29" s="106" t="s">
        <v>58</v>
      </c>
      <c r="D29" s="112" t="s">
        <v>450</v>
      </c>
      <c r="E29" s="113">
        <f>'№7'!D143</f>
        <v>4282.4</v>
      </c>
      <c r="F29" s="113">
        <f>'№7'!E143</f>
        <v>6423.599999999999</v>
      </c>
      <c r="G29" s="113">
        <f>'№7'!F143</f>
        <v>5353</v>
      </c>
    </row>
    <row r="30" spans="1:7" ht="66">
      <c r="A30" s="109" t="s">
        <v>146</v>
      </c>
      <c r="B30" s="110" t="s">
        <v>93</v>
      </c>
      <c r="C30" s="110" t="s">
        <v>93</v>
      </c>
      <c r="D30" s="110" t="s">
        <v>362</v>
      </c>
      <c r="E30" s="108">
        <f>E31+E33</f>
        <v>34230.899999999994</v>
      </c>
      <c r="F30" s="108">
        <f aca="true" t="shared" si="13" ref="F30:G30">F31+F33</f>
        <v>23756.6</v>
      </c>
      <c r="G30" s="108">
        <f t="shared" si="13"/>
        <v>15049.099999999999</v>
      </c>
    </row>
    <row r="31" spans="1:7" ht="49.5">
      <c r="A31" s="106" t="s">
        <v>146</v>
      </c>
      <c r="B31" s="106" t="s">
        <v>104</v>
      </c>
      <c r="C31" s="111" t="s">
        <v>93</v>
      </c>
      <c r="D31" s="112" t="s">
        <v>387</v>
      </c>
      <c r="E31" s="113">
        <f>E32</f>
        <v>12893.7</v>
      </c>
      <c r="F31" s="113">
        <f aca="true" t="shared" si="14" ref="F31:G31">F32</f>
        <v>9000</v>
      </c>
      <c r="G31" s="113">
        <f t="shared" si="14"/>
        <v>0</v>
      </c>
    </row>
    <row r="32" spans="1:7" ht="33">
      <c r="A32" s="106" t="s">
        <v>146</v>
      </c>
      <c r="B32" s="106" t="s">
        <v>104</v>
      </c>
      <c r="C32" s="106" t="s">
        <v>25</v>
      </c>
      <c r="D32" s="112" t="s">
        <v>112</v>
      </c>
      <c r="E32" s="113">
        <f>'№7'!D145</f>
        <v>12893.7</v>
      </c>
      <c r="F32" s="113">
        <f>'№7'!E145</f>
        <v>9000</v>
      </c>
      <c r="G32" s="113">
        <f>'№7'!F145</f>
        <v>0</v>
      </c>
    </row>
    <row r="33" spans="1:7" ht="49.5">
      <c r="A33" s="106" t="s">
        <v>146</v>
      </c>
      <c r="B33" s="106" t="s">
        <v>106</v>
      </c>
      <c r="C33" s="111" t="s">
        <v>93</v>
      </c>
      <c r="D33" s="112" t="s">
        <v>171</v>
      </c>
      <c r="E33" s="113">
        <f>E34</f>
        <v>21337.199999999997</v>
      </c>
      <c r="F33" s="113">
        <f aca="true" t="shared" si="15" ref="F33:G33">F34</f>
        <v>14756.599999999999</v>
      </c>
      <c r="G33" s="113">
        <f t="shared" si="15"/>
        <v>15049.099999999999</v>
      </c>
    </row>
    <row r="34" spans="1:7" ht="33">
      <c r="A34" s="106" t="s">
        <v>146</v>
      </c>
      <c r="B34" s="106" t="s">
        <v>106</v>
      </c>
      <c r="C34" s="106" t="s">
        <v>25</v>
      </c>
      <c r="D34" s="112" t="s">
        <v>112</v>
      </c>
      <c r="E34" s="113">
        <f>'№7'!D154</f>
        <v>21337.199999999997</v>
      </c>
      <c r="F34" s="113">
        <f>'№7'!E154</f>
        <v>14756.599999999999</v>
      </c>
      <c r="G34" s="113">
        <f>'№7'!F154</f>
        <v>15049.099999999999</v>
      </c>
    </row>
    <row r="35" spans="1:7" ht="82.5">
      <c r="A35" s="109" t="s">
        <v>186</v>
      </c>
      <c r="B35" s="110" t="s">
        <v>93</v>
      </c>
      <c r="C35" s="110" t="s">
        <v>93</v>
      </c>
      <c r="D35" s="110" t="s">
        <v>365</v>
      </c>
      <c r="E35" s="108">
        <f>E36+E38</f>
        <v>121738.29999999999</v>
      </c>
      <c r="F35" s="108">
        <f aca="true" t="shared" si="16" ref="F35:G35">F36+F38</f>
        <v>31128.9</v>
      </c>
      <c r="G35" s="108">
        <f t="shared" si="16"/>
        <v>20859.3</v>
      </c>
    </row>
    <row r="36" spans="1:7" ht="49.5">
      <c r="A36" s="106" t="s">
        <v>186</v>
      </c>
      <c r="B36" s="106" t="s">
        <v>6</v>
      </c>
      <c r="C36" s="111" t="s">
        <v>93</v>
      </c>
      <c r="D36" s="73" t="s">
        <v>515</v>
      </c>
      <c r="E36" s="113">
        <f>E37</f>
        <v>118058.29999999999</v>
      </c>
      <c r="F36" s="113">
        <f aca="true" t="shared" si="17" ref="F36:G36">F37</f>
        <v>27628.9</v>
      </c>
      <c r="G36" s="113">
        <f t="shared" si="17"/>
        <v>20859.3</v>
      </c>
    </row>
    <row r="37" spans="1:7" ht="33">
      <c r="A37" s="106" t="s">
        <v>186</v>
      </c>
      <c r="B37" s="106" t="s">
        <v>6</v>
      </c>
      <c r="C37" s="106" t="s">
        <v>25</v>
      </c>
      <c r="D37" s="112" t="s">
        <v>112</v>
      </c>
      <c r="E37" s="113">
        <f>'№7'!D178</f>
        <v>118058.29999999999</v>
      </c>
      <c r="F37" s="113">
        <f>'№7'!E178</f>
        <v>27628.9</v>
      </c>
      <c r="G37" s="113">
        <f>'№7'!F178</f>
        <v>20859.3</v>
      </c>
    </row>
    <row r="38" spans="1:7" ht="49.5">
      <c r="A38" s="106" t="s">
        <v>186</v>
      </c>
      <c r="B38" s="106" t="s">
        <v>104</v>
      </c>
      <c r="C38" s="111" t="s">
        <v>93</v>
      </c>
      <c r="D38" s="112" t="s">
        <v>373</v>
      </c>
      <c r="E38" s="113">
        <f>E39</f>
        <v>3680</v>
      </c>
      <c r="F38" s="113">
        <f aca="true" t="shared" si="18" ref="F38:G38">F39</f>
        <v>3500</v>
      </c>
      <c r="G38" s="113">
        <f t="shared" si="18"/>
        <v>0</v>
      </c>
    </row>
    <row r="39" spans="1:7" ht="33">
      <c r="A39" s="106" t="s">
        <v>186</v>
      </c>
      <c r="B39" s="106" t="s">
        <v>104</v>
      </c>
      <c r="C39" s="106" t="s">
        <v>25</v>
      </c>
      <c r="D39" s="112" t="s">
        <v>112</v>
      </c>
      <c r="E39" s="113">
        <f>'№7'!D199</f>
        <v>3680</v>
      </c>
      <c r="F39" s="113">
        <f>'№7'!E199</f>
        <v>3500</v>
      </c>
      <c r="G39" s="113">
        <f>'№7'!F199</f>
        <v>0</v>
      </c>
    </row>
    <row r="40" spans="1:7" ht="82.5">
      <c r="A40" s="109" t="s">
        <v>187</v>
      </c>
      <c r="B40" s="110" t="s">
        <v>93</v>
      </c>
      <c r="C40" s="110" t="s">
        <v>93</v>
      </c>
      <c r="D40" s="110" t="s">
        <v>377</v>
      </c>
      <c r="E40" s="108">
        <f>E41+E43</f>
        <v>691</v>
      </c>
      <c r="F40" s="108">
        <f aca="true" t="shared" si="19" ref="F40:G40">F41+F43</f>
        <v>243</v>
      </c>
      <c r="G40" s="108">
        <f t="shared" si="19"/>
        <v>247.9</v>
      </c>
    </row>
    <row r="41" spans="1:7" ht="49.5">
      <c r="A41" s="106" t="s">
        <v>187</v>
      </c>
      <c r="B41" s="106" t="s">
        <v>6</v>
      </c>
      <c r="C41" s="111" t="s">
        <v>93</v>
      </c>
      <c r="D41" s="112" t="s">
        <v>164</v>
      </c>
      <c r="E41" s="113">
        <f>E42</f>
        <v>82.5</v>
      </c>
      <c r="F41" s="113">
        <f aca="true" t="shared" si="20" ref="F41:G41">F42</f>
        <v>66.5</v>
      </c>
      <c r="G41" s="113">
        <f t="shared" si="20"/>
        <v>67.9</v>
      </c>
    </row>
    <row r="42" spans="1:7" ht="33">
      <c r="A42" s="106" t="s">
        <v>187</v>
      </c>
      <c r="B42" s="106" t="s">
        <v>6</v>
      </c>
      <c r="C42" s="106" t="s">
        <v>25</v>
      </c>
      <c r="D42" s="112" t="s">
        <v>112</v>
      </c>
      <c r="E42" s="113">
        <f>'№7'!D205</f>
        <v>82.5</v>
      </c>
      <c r="F42" s="113">
        <f>'№7'!E205</f>
        <v>66.5</v>
      </c>
      <c r="G42" s="113">
        <f>'№7'!F205</f>
        <v>67.9</v>
      </c>
    </row>
    <row r="43" spans="1:7" ht="33">
      <c r="A43" s="106" t="s">
        <v>187</v>
      </c>
      <c r="B43" s="106" t="s">
        <v>104</v>
      </c>
      <c r="C43" s="111" t="s">
        <v>93</v>
      </c>
      <c r="D43" s="112" t="s">
        <v>166</v>
      </c>
      <c r="E43" s="113">
        <f>E44</f>
        <v>608.5</v>
      </c>
      <c r="F43" s="113">
        <f aca="true" t="shared" si="21" ref="F43:G43">F44</f>
        <v>176.5</v>
      </c>
      <c r="G43" s="113">
        <f t="shared" si="21"/>
        <v>180</v>
      </c>
    </row>
    <row r="44" spans="1:7" ht="33">
      <c r="A44" s="106" t="s">
        <v>187</v>
      </c>
      <c r="B44" s="106" t="s">
        <v>104</v>
      </c>
      <c r="C44" s="106" t="s">
        <v>25</v>
      </c>
      <c r="D44" s="112" t="s">
        <v>112</v>
      </c>
      <c r="E44" s="113">
        <f>'№7'!D212</f>
        <v>608.5</v>
      </c>
      <c r="F44" s="113">
        <f>'№7'!E212</f>
        <v>176.5</v>
      </c>
      <c r="G44" s="113">
        <f>'№7'!F212</f>
        <v>180</v>
      </c>
    </row>
    <row r="45" spans="1:7" ht="66">
      <c r="A45" s="109" t="s">
        <v>133</v>
      </c>
      <c r="B45" s="110" t="s">
        <v>93</v>
      </c>
      <c r="C45" s="110" t="s">
        <v>93</v>
      </c>
      <c r="D45" s="110" t="s">
        <v>341</v>
      </c>
      <c r="E45" s="108">
        <f>E46+E48+E50+E52+E54+E56+E58</f>
        <v>52017.899999999994</v>
      </c>
      <c r="F45" s="108">
        <f aca="true" t="shared" si="22" ref="F45:G45">F46+F48+F50+F52+F54+F56+F58</f>
        <v>50827</v>
      </c>
      <c r="G45" s="108">
        <f t="shared" si="22"/>
        <v>50893.5</v>
      </c>
    </row>
    <row r="46" spans="1:7" ht="82.5">
      <c r="A46" s="106" t="s">
        <v>133</v>
      </c>
      <c r="B46" s="106" t="s">
        <v>6</v>
      </c>
      <c r="C46" s="111" t="s">
        <v>93</v>
      </c>
      <c r="D46" s="112" t="s">
        <v>347</v>
      </c>
      <c r="E46" s="113">
        <f>E47</f>
        <v>969.7</v>
      </c>
      <c r="F46" s="113">
        <f aca="true" t="shared" si="23" ref="F46:G46">F47</f>
        <v>421.9</v>
      </c>
      <c r="G46" s="113">
        <f t="shared" si="23"/>
        <v>428.5</v>
      </c>
    </row>
    <row r="47" spans="1:7" ht="33">
      <c r="A47" s="106" t="s">
        <v>133</v>
      </c>
      <c r="B47" s="106" t="s">
        <v>6</v>
      </c>
      <c r="C47" s="106" t="s">
        <v>25</v>
      </c>
      <c r="D47" s="112" t="s">
        <v>112</v>
      </c>
      <c r="E47" s="113">
        <f>'№7'!D218</f>
        <v>969.7</v>
      </c>
      <c r="F47" s="113">
        <f>'№7'!E218</f>
        <v>421.9</v>
      </c>
      <c r="G47" s="113">
        <f>'№7'!F218</f>
        <v>428.5</v>
      </c>
    </row>
    <row r="48" spans="1:7" ht="115.5">
      <c r="A48" s="106" t="s">
        <v>133</v>
      </c>
      <c r="B48" s="106" t="s">
        <v>104</v>
      </c>
      <c r="C48" s="111" t="s">
        <v>93</v>
      </c>
      <c r="D48" s="112" t="s">
        <v>158</v>
      </c>
      <c r="E48" s="113">
        <f>E49</f>
        <v>76.5</v>
      </c>
      <c r="F48" s="113">
        <f aca="true" t="shared" si="24" ref="F48:G48">F49</f>
        <v>78</v>
      </c>
      <c r="G48" s="113">
        <f t="shared" si="24"/>
        <v>79.5</v>
      </c>
    </row>
    <row r="49" spans="1:7" ht="33">
      <c r="A49" s="106" t="s">
        <v>133</v>
      </c>
      <c r="B49" s="106" t="s">
        <v>104</v>
      </c>
      <c r="C49" s="106" t="s">
        <v>25</v>
      </c>
      <c r="D49" s="112" t="s">
        <v>112</v>
      </c>
      <c r="E49" s="113">
        <f>'№7'!D223</f>
        <v>76.5</v>
      </c>
      <c r="F49" s="113">
        <f>'№7'!E223</f>
        <v>78</v>
      </c>
      <c r="G49" s="113">
        <f>'№7'!F223</f>
        <v>79.5</v>
      </c>
    </row>
    <row r="50" spans="1:7" ht="33">
      <c r="A50" s="106" t="s">
        <v>133</v>
      </c>
      <c r="B50" s="106" t="s">
        <v>105</v>
      </c>
      <c r="C50" s="111" t="s">
        <v>93</v>
      </c>
      <c r="D50" s="112" t="s">
        <v>161</v>
      </c>
      <c r="E50" s="113">
        <f>E51</f>
        <v>107.1</v>
      </c>
      <c r="F50" s="113">
        <f aca="true" t="shared" si="25" ref="F50:G50">F51</f>
        <v>109.2</v>
      </c>
      <c r="G50" s="113">
        <f t="shared" si="25"/>
        <v>111.4</v>
      </c>
    </row>
    <row r="51" spans="1:7" ht="33">
      <c r="A51" s="106" t="s">
        <v>133</v>
      </c>
      <c r="B51" s="106" t="s">
        <v>105</v>
      </c>
      <c r="C51" s="106" t="s">
        <v>25</v>
      </c>
      <c r="D51" s="112" t="s">
        <v>112</v>
      </c>
      <c r="E51" s="113">
        <f>'№7'!D228</f>
        <v>107.1</v>
      </c>
      <c r="F51" s="113">
        <f>'№7'!E228</f>
        <v>109.2</v>
      </c>
      <c r="G51" s="113">
        <f>'№7'!F228</f>
        <v>111.4</v>
      </c>
    </row>
    <row r="52" spans="1:7" ht="49.5">
      <c r="A52" s="106" t="s">
        <v>133</v>
      </c>
      <c r="B52" s="106">
        <v>4</v>
      </c>
      <c r="C52" s="111" t="s">
        <v>93</v>
      </c>
      <c r="D52" s="112" t="s">
        <v>162</v>
      </c>
      <c r="E52" s="113">
        <f>E53</f>
        <v>6535</v>
      </c>
      <c r="F52" s="113">
        <f aca="true" t="shared" si="26" ref="F52:G52">F53</f>
        <v>6535</v>
      </c>
      <c r="G52" s="113">
        <f t="shared" si="26"/>
        <v>6535</v>
      </c>
    </row>
    <row r="53" spans="1:7" ht="33">
      <c r="A53" s="106" t="s">
        <v>133</v>
      </c>
      <c r="B53" s="106">
        <v>4</v>
      </c>
      <c r="C53" s="106" t="s">
        <v>25</v>
      </c>
      <c r="D53" s="112" t="s">
        <v>112</v>
      </c>
      <c r="E53" s="113">
        <f>'№7'!D231</f>
        <v>6535</v>
      </c>
      <c r="F53" s="113">
        <f>'№7'!E231</f>
        <v>6535</v>
      </c>
      <c r="G53" s="113">
        <f>'№7'!F231</f>
        <v>6535</v>
      </c>
    </row>
    <row r="54" spans="1:7" ht="66">
      <c r="A54" s="106" t="s">
        <v>133</v>
      </c>
      <c r="B54" s="106" t="s">
        <v>107</v>
      </c>
      <c r="C54" s="111" t="s">
        <v>93</v>
      </c>
      <c r="D54" s="112" t="s">
        <v>155</v>
      </c>
      <c r="E54" s="113">
        <f>E55</f>
        <v>3024.7</v>
      </c>
      <c r="F54" s="113">
        <f aca="true" t="shared" si="27" ref="F54:G54">F55</f>
        <v>2588.6</v>
      </c>
      <c r="G54" s="113">
        <f t="shared" si="27"/>
        <v>2640.7999999999997</v>
      </c>
    </row>
    <row r="55" spans="1:7" ht="33">
      <c r="A55" s="106" t="s">
        <v>133</v>
      </c>
      <c r="B55" s="106" t="s">
        <v>107</v>
      </c>
      <c r="C55" s="106" t="s">
        <v>25</v>
      </c>
      <c r="D55" s="112" t="s">
        <v>112</v>
      </c>
      <c r="E55" s="113">
        <f>'№7'!D234</f>
        <v>3024.7</v>
      </c>
      <c r="F55" s="113">
        <f>'№7'!E234</f>
        <v>2588.6</v>
      </c>
      <c r="G55" s="113">
        <f>'№7'!F234</f>
        <v>2640.7999999999997</v>
      </c>
    </row>
    <row r="56" spans="1:7" ht="33">
      <c r="A56" s="106" t="s">
        <v>133</v>
      </c>
      <c r="B56" s="106" t="s">
        <v>108</v>
      </c>
      <c r="C56" s="111" t="s">
        <v>93</v>
      </c>
      <c r="D56" s="112" t="s">
        <v>154</v>
      </c>
      <c r="E56" s="113">
        <f>E57</f>
        <v>2107.2</v>
      </c>
      <c r="F56" s="113">
        <f aca="true" t="shared" si="28" ref="F56:G56">F57</f>
        <v>2111.5</v>
      </c>
      <c r="G56" s="113">
        <f t="shared" si="28"/>
        <v>2115.8</v>
      </c>
    </row>
    <row r="57" spans="1:7" ht="33">
      <c r="A57" s="106" t="s">
        <v>133</v>
      </c>
      <c r="B57" s="106" t="s">
        <v>108</v>
      </c>
      <c r="C57" s="106" t="s">
        <v>25</v>
      </c>
      <c r="D57" s="112" t="s">
        <v>112</v>
      </c>
      <c r="E57" s="113">
        <f>'№7'!D247</f>
        <v>2107.2</v>
      </c>
      <c r="F57" s="113">
        <f>'№7'!E247</f>
        <v>2111.5</v>
      </c>
      <c r="G57" s="113">
        <f>'№7'!F247</f>
        <v>2115.8</v>
      </c>
    </row>
    <row r="58" spans="1:7" ht="12.75">
      <c r="A58" s="106" t="s">
        <v>133</v>
      </c>
      <c r="B58" s="106" t="s">
        <v>109</v>
      </c>
      <c r="C58" s="111" t="s">
        <v>93</v>
      </c>
      <c r="D58" s="112" t="s">
        <v>2</v>
      </c>
      <c r="E58" s="113">
        <f>E59</f>
        <v>39197.7</v>
      </c>
      <c r="F58" s="113">
        <f aca="true" t="shared" si="29" ref="F58:G58">F59</f>
        <v>38982.8</v>
      </c>
      <c r="G58" s="113">
        <f t="shared" si="29"/>
        <v>38982.5</v>
      </c>
    </row>
    <row r="59" spans="1:7" ht="33">
      <c r="A59" s="106" t="s">
        <v>133</v>
      </c>
      <c r="B59" s="106" t="s">
        <v>109</v>
      </c>
      <c r="C59" s="106" t="s">
        <v>25</v>
      </c>
      <c r="D59" s="112" t="s">
        <v>112</v>
      </c>
      <c r="E59" s="113">
        <f>'№7'!D254</f>
        <v>39197.7</v>
      </c>
      <c r="F59" s="113">
        <f>'№7'!E254</f>
        <v>38982.8</v>
      </c>
      <c r="G59" s="113">
        <f>'№7'!F254</f>
        <v>38982.5</v>
      </c>
    </row>
    <row r="60" spans="1:7" ht="82.5">
      <c r="A60" s="109" t="s">
        <v>188</v>
      </c>
      <c r="B60" s="110" t="s">
        <v>93</v>
      </c>
      <c r="C60" s="110" t="s">
        <v>93</v>
      </c>
      <c r="D60" s="110" t="s">
        <v>451</v>
      </c>
      <c r="E60" s="108">
        <f>E61+E63</f>
        <v>16896.9</v>
      </c>
      <c r="F60" s="108">
        <f aca="true" t="shared" si="30" ref="F60:G60">F61+F63</f>
        <v>10037.4</v>
      </c>
      <c r="G60" s="108">
        <f t="shared" si="30"/>
        <v>10037.4</v>
      </c>
    </row>
    <row r="61" spans="1:7" ht="49.5">
      <c r="A61" s="106" t="s">
        <v>188</v>
      </c>
      <c r="B61" s="106" t="s">
        <v>6</v>
      </c>
      <c r="C61" s="111" t="s">
        <v>93</v>
      </c>
      <c r="D61" s="112" t="s">
        <v>147</v>
      </c>
      <c r="E61" s="113">
        <f>E62</f>
        <v>11123.400000000001</v>
      </c>
      <c r="F61" s="113">
        <f aca="true" t="shared" si="31" ref="F61:G61">F62</f>
        <v>4263.9</v>
      </c>
      <c r="G61" s="113">
        <f t="shared" si="31"/>
        <v>4263.9</v>
      </c>
    </row>
    <row r="62" spans="1:7" ht="49.5">
      <c r="A62" s="106" t="s">
        <v>188</v>
      </c>
      <c r="B62" s="106" t="s">
        <v>6</v>
      </c>
      <c r="C62" s="106" t="s">
        <v>58</v>
      </c>
      <c r="D62" s="73" t="s">
        <v>761</v>
      </c>
      <c r="E62" s="113">
        <f>'№7'!D270</f>
        <v>11123.400000000001</v>
      </c>
      <c r="F62" s="113">
        <f>'№7'!E270</f>
        <v>4263.9</v>
      </c>
      <c r="G62" s="113">
        <f>'№7'!F270</f>
        <v>4263.9</v>
      </c>
    </row>
    <row r="63" spans="1:7" ht="12.75">
      <c r="A63" s="106" t="s">
        <v>188</v>
      </c>
      <c r="B63" s="106" t="s">
        <v>109</v>
      </c>
      <c r="C63" s="111" t="s">
        <v>93</v>
      </c>
      <c r="D63" s="112" t="s">
        <v>2</v>
      </c>
      <c r="E63" s="113">
        <f>E64</f>
        <v>5773.5</v>
      </c>
      <c r="F63" s="113">
        <f aca="true" t="shared" si="32" ref="F63:G63">F64</f>
        <v>5773.5</v>
      </c>
      <c r="G63" s="113">
        <f t="shared" si="32"/>
        <v>5773.5</v>
      </c>
    </row>
    <row r="64" spans="1:7" ht="49.5">
      <c r="A64" s="106" t="s">
        <v>188</v>
      </c>
      <c r="B64" s="106" t="s">
        <v>109</v>
      </c>
      <c r="C64" s="106" t="s">
        <v>58</v>
      </c>
      <c r="D64" s="73" t="s">
        <v>761</v>
      </c>
      <c r="E64" s="113">
        <f>'№7'!D283</f>
        <v>5773.5</v>
      </c>
      <c r="F64" s="113">
        <f>'№7'!E283</f>
        <v>5773.5</v>
      </c>
      <c r="G64" s="113">
        <f>'№7'!F283</f>
        <v>5773.5</v>
      </c>
    </row>
    <row r="65" spans="1:7" ht="66">
      <c r="A65" s="109" t="s">
        <v>110</v>
      </c>
      <c r="B65" s="110" t="s">
        <v>93</v>
      </c>
      <c r="C65" s="110" t="s">
        <v>93</v>
      </c>
      <c r="D65" s="110" t="s">
        <v>428</v>
      </c>
      <c r="E65" s="108">
        <f>E66+E68+E70+E72</f>
        <v>11362.5</v>
      </c>
      <c r="F65" s="108">
        <f aca="true" t="shared" si="33" ref="F65:G65">F66+F68+F70+F72</f>
        <v>10922.6</v>
      </c>
      <c r="G65" s="108">
        <f t="shared" si="33"/>
        <v>10708.5</v>
      </c>
    </row>
    <row r="66" spans="1:7" ht="33">
      <c r="A66" s="106" t="s">
        <v>110</v>
      </c>
      <c r="B66" s="106" t="s">
        <v>6</v>
      </c>
      <c r="C66" s="111" t="s">
        <v>93</v>
      </c>
      <c r="D66" s="112" t="s">
        <v>433</v>
      </c>
      <c r="E66" s="113">
        <f>E67</f>
        <v>1114.7</v>
      </c>
      <c r="F66" s="113">
        <f aca="true" t="shared" si="34" ref="F66:G66">F67</f>
        <v>1133.8</v>
      </c>
      <c r="G66" s="113">
        <f t="shared" si="34"/>
        <v>1156</v>
      </c>
    </row>
    <row r="67" spans="1:7" ht="33">
      <c r="A67" s="106" t="s">
        <v>110</v>
      </c>
      <c r="B67" s="106" t="s">
        <v>6</v>
      </c>
      <c r="C67" s="106" t="s">
        <v>60</v>
      </c>
      <c r="D67" s="73" t="s">
        <v>815</v>
      </c>
      <c r="E67" s="113">
        <f>'№7'!D287</f>
        <v>1114.7</v>
      </c>
      <c r="F67" s="113">
        <f>'№7'!E287</f>
        <v>1133.8</v>
      </c>
      <c r="G67" s="113">
        <f>'№7'!F287</f>
        <v>1156</v>
      </c>
    </row>
    <row r="68" spans="1:7" ht="66">
      <c r="A68" s="106" t="s">
        <v>110</v>
      </c>
      <c r="B68" s="106" t="s">
        <v>104</v>
      </c>
      <c r="C68" s="111" t="s">
        <v>93</v>
      </c>
      <c r="D68" s="112" t="s">
        <v>443</v>
      </c>
      <c r="E68" s="113">
        <f>E69</f>
        <v>700</v>
      </c>
      <c r="F68" s="113">
        <f aca="true" t="shared" si="35" ref="F68:G68">F69</f>
        <v>237.3</v>
      </c>
      <c r="G68" s="113">
        <f t="shared" si="35"/>
        <v>0</v>
      </c>
    </row>
    <row r="69" spans="1:7" ht="33">
      <c r="A69" s="106" t="s">
        <v>110</v>
      </c>
      <c r="B69" s="106" t="s">
        <v>104</v>
      </c>
      <c r="C69" s="106" t="s">
        <v>60</v>
      </c>
      <c r="D69" s="73" t="s">
        <v>815</v>
      </c>
      <c r="E69" s="113">
        <f>'№7'!D290</f>
        <v>700</v>
      </c>
      <c r="F69" s="113">
        <f>'№7'!E290</f>
        <v>237.3</v>
      </c>
      <c r="G69" s="113">
        <f>'№7'!F290</f>
        <v>0</v>
      </c>
    </row>
    <row r="70" spans="1:7" ht="33">
      <c r="A70" s="106" t="s">
        <v>110</v>
      </c>
      <c r="B70" s="106" t="s">
        <v>105</v>
      </c>
      <c r="C70" s="111" t="s">
        <v>93</v>
      </c>
      <c r="D70" s="112" t="s">
        <v>130</v>
      </c>
      <c r="E70" s="113">
        <f>E71</f>
        <v>26.3</v>
      </c>
      <c r="F70" s="113">
        <f aca="true" t="shared" si="36" ref="F70:G70">F71</f>
        <v>30</v>
      </c>
      <c r="G70" s="113">
        <f t="shared" si="36"/>
        <v>31</v>
      </c>
    </row>
    <row r="71" spans="1:7" ht="33">
      <c r="A71" s="106" t="s">
        <v>110</v>
      </c>
      <c r="B71" s="106" t="s">
        <v>105</v>
      </c>
      <c r="C71" s="106" t="s">
        <v>60</v>
      </c>
      <c r="D71" s="73" t="s">
        <v>815</v>
      </c>
      <c r="E71" s="113">
        <f>'№7'!D293</f>
        <v>26.3</v>
      </c>
      <c r="F71" s="113">
        <f>'№7'!E293</f>
        <v>30</v>
      </c>
      <c r="G71" s="113">
        <f>'№7'!F293</f>
        <v>31</v>
      </c>
    </row>
    <row r="72" spans="1:7" ht="12.75">
      <c r="A72" s="106" t="s">
        <v>110</v>
      </c>
      <c r="B72" s="106" t="s">
        <v>109</v>
      </c>
      <c r="C72" s="111" t="s">
        <v>93</v>
      </c>
      <c r="D72" s="112" t="s">
        <v>2</v>
      </c>
      <c r="E72" s="113">
        <f>E73</f>
        <v>9521.5</v>
      </c>
      <c r="F72" s="113">
        <f aca="true" t="shared" si="37" ref="F72:G72">F73</f>
        <v>9521.5</v>
      </c>
      <c r="G72" s="113">
        <f t="shared" si="37"/>
        <v>9521.5</v>
      </c>
    </row>
    <row r="73" spans="1:7" ht="33">
      <c r="A73" s="106" t="s">
        <v>110</v>
      </c>
      <c r="B73" s="106" t="s">
        <v>109</v>
      </c>
      <c r="C73" s="106" t="s">
        <v>60</v>
      </c>
      <c r="D73" s="73" t="s">
        <v>815</v>
      </c>
      <c r="E73" s="113">
        <f>'№7'!D296</f>
        <v>9521.5</v>
      </c>
      <c r="F73" s="113">
        <f>'№7'!E296</f>
        <v>9521.5</v>
      </c>
      <c r="G73" s="113">
        <f>'№7'!F296</f>
        <v>9521.5</v>
      </c>
    </row>
    <row r="74" spans="1:7" ht="33">
      <c r="A74" s="109" t="s">
        <v>189</v>
      </c>
      <c r="B74" s="110" t="s">
        <v>93</v>
      </c>
      <c r="C74" s="110" t="s">
        <v>93</v>
      </c>
      <c r="D74" s="110" t="s">
        <v>431</v>
      </c>
      <c r="E74" s="108">
        <f>E75+E77+E80</f>
        <v>6887.3</v>
      </c>
      <c r="F74" s="108">
        <f>F75+F77+F80</f>
        <v>4605.3</v>
      </c>
      <c r="G74" s="108">
        <f>G75+G77+G80</f>
        <v>4605.3</v>
      </c>
    </row>
    <row r="75" spans="1:7" ht="12.75">
      <c r="A75" s="106" t="s">
        <v>189</v>
      </c>
      <c r="B75" s="106" t="s">
        <v>104</v>
      </c>
      <c r="C75" s="111" t="s">
        <v>93</v>
      </c>
      <c r="D75" s="112" t="s">
        <v>13</v>
      </c>
      <c r="E75" s="113">
        <f>E76</f>
        <v>2000</v>
      </c>
      <c r="F75" s="113">
        <f aca="true" t="shared" si="38" ref="F75:G75">F76</f>
        <v>500</v>
      </c>
      <c r="G75" s="113">
        <f t="shared" si="38"/>
        <v>500</v>
      </c>
    </row>
    <row r="76" spans="1:7" ht="33">
      <c r="A76" s="106" t="s">
        <v>189</v>
      </c>
      <c r="B76" s="106" t="s">
        <v>104</v>
      </c>
      <c r="C76" s="106" t="s">
        <v>60</v>
      </c>
      <c r="D76" s="73" t="s">
        <v>815</v>
      </c>
      <c r="E76" s="113">
        <f>'№7'!D301</f>
        <v>2000</v>
      </c>
      <c r="F76" s="113">
        <f>'№7'!E301</f>
        <v>500</v>
      </c>
      <c r="G76" s="113">
        <f>'№7'!F301</f>
        <v>500</v>
      </c>
    </row>
    <row r="77" spans="1:7" ht="49.5">
      <c r="A77" s="106" t="s">
        <v>189</v>
      </c>
      <c r="B77" s="106" t="s">
        <v>106</v>
      </c>
      <c r="C77" s="111" t="s">
        <v>93</v>
      </c>
      <c r="D77" s="112" t="s">
        <v>439</v>
      </c>
      <c r="E77" s="113">
        <f>E78+E79</f>
        <v>782</v>
      </c>
      <c r="F77" s="113">
        <f aca="true" t="shared" si="39" ref="F77:G77">F78+F79</f>
        <v>0</v>
      </c>
      <c r="G77" s="113">
        <f t="shared" si="39"/>
        <v>0</v>
      </c>
    </row>
    <row r="78" spans="1:7" ht="33">
      <c r="A78" s="106" t="s">
        <v>189</v>
      </c>
      <c r="B78" s="106" t="s">
        <v>106</v>
      </c>
      <c r="C78" s="106" t="s">
        <v>25</v>
      </c>
      <c r="D78" s="112" t="s">
        <v>112</v>
      </c>
      <c r="E78" s="113">
        <f>'№7'!D304+'№7'!D306</f>
        <v>282</v>
      </c>
      <c r="F78" s="113">
        <f>'№7'!E303</f>
        <v>0</v>
      </c>
      <c r="G78" s="113">
        <f>'№7'!F303</f>
        <v>0</v>
      </c>
    </row>
    <row r="79" spans="1:7" ht="33">
      <c r="A79" s="106" t="s">
        <v>189</v>
      </c>
      <c r="B79" s="106" t="s">
        <v>106</v>
      </c>
      <c r="C79" s="106" t="s">
        <v>60</v>
      </c>
      <c r="D79" s="73" t="s">
        <v>815</v>
      </c>
      <c r="E79" s="113">
        <f>'№7'!D309</f>
        <v>500</v>
      </c>
      <c r="F79" s="113">
        <f>'№7'!E309</f>
        <v>0</v>
      </c>
      <c r="G79" s="113">
        <f>'№7'!F309</f>
        <v>0</v>
      </c>
    </row>
    <row r="80" spans="1:7" ht="49.5">
      <c r="A80" s="106" t="s">
        <v>189</v>
      </c>
      <c r="B80" s="106" t="s">
        <v>109</v>
      </c>
      <c r="C80" s="111" t="s">
        <v>93</v>
      </c>
      <c r="D80" s="112" t="s">
        <v>5</v>
      </c>
      <c r="E80" s="113">
        <f>E81</f>
        <v>4105.3</v>
      </c>
      <c r="F80" s="113">
        <f aca="true" t="shared" si="40" ref="F80:G80">F81</f>
        <v>4105.3</v>
      </c>
      <c r="G80" s="113">
        <f t="shared" si="40"/>
        <v>4105.3</v>
      </c>
    </row>
    <row r="81" spans="1:7" ht="12.75">
      <c r="A81" s="106" t="s">
        <v>189</v>
      </c>
      <c r="B81" s="106" t="s">
        <v>109</v>
      </c>
      <c r="C81" s="106" t="s">
        <v>19</v>
      </c>
      <c r="D81" s="112" t="s">
        <v>4</v>
      </c>
      <c r="E81" s="113">
        <f>'№7'!D310</f>
        <v>4105.3</v>
      </c>
      <c r="F81" s="113">
        <f>'№7'!E310</f>
        <v>4105.3</v>
      </c>
      <c r="G81" s="113">
        <f>'№7'!F310</f>
        <v>4105.3</v>
      </c>
    </row>
  </sheetData>
  <mergeCells count="9">
    <mergeCell ref="A1:G1"/>
    <mergeCell ref="A2:G2"/>
    <mergeCell ref="A3:A5"/>
    <mergeCell ref="B3:B5"/>
    <mergeCell ref="C3:C5"/>
    <mergeCell ref="D3:D5"/>
    <mergeCell ref="E3:G3"/>
    <mergeCell ref="E4:E5"/>
    <mergeCell ref="F4:G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316"/>
  <sheetViews>
    <sheetView workbookViewId="0" topLeftCell="A151">
      <selection activeCell="C42" sqref="C42"/>
    </sheetView>
  </sheetViews>
  <sheetFormatPr defaultColWidth="8.875" defaultRowHeight="12.75"/>
  <cols>
    <col min="1" max="1" width="15.00390625" style="105" customWidth="1"/>
    <col min="2" max="2" width="8.75390625" style="105" customWidth="1"/>
    <col min="3" max="3" width="56.75390625" style="105" customWidth="1"/>
    <col min="4" max="4" width="12.25390625" style="105" customWidth="1"/>
    <col min="5" max="5" width="13.125" style="105" customWidth="1"/>
    <col min="6" max="6" width="12.75390625" style="105" customWidth="1"/>
    <col min="7" max="16384" width="8.875" style="105" customWidth="1"/>
  </cols>
  <sheetData>
    <row r="1" spans="1:6" ht="51.6" customHeight="1">
      <c r="A1" s="216" t="s">
        <v>858</v>
      </c>
      <c r="B1" s="216"/>
      <c r="C1" s="216"/>
      <c r="D1" s="216"/>
      <c r="E1" s="216"/>
      <c r="F1" s="216"/>
    </row>
    <row r="2" spans="1:6" ht="66.75" customHeight="1">
      <c r="A2" s="217" t="s">
        <v>500</v>
      </c>
      <c r="B2" s="217"/>
      <c r="C2" s="217"/>
      <c r="D2" s="217"/>
      <c r="E2" s="217"/>
      <c r="F2" s="217"/>
    </row>
    <row r="3" spans="1:6" ht="12.75">
      <c r="A3" s="218" t="s">
        <v>22</v>
      </c>
      <c r="B3" s="218" t="s">
        <v>21</v>
      </c>
      <c r="C3" s="218" t="s">
        <v>24</v>
      </c>
      <c r="D3" s="218" t="s">
        <v>311</v>
      </c>
      <c r="E3" s="218"/>
      <c r="F3" s="218"/>
    </row>
    <row r="4" spans="1:6" ht="12.75">
      <c r="A4" s="218" t="s">
        <v>93</v>
      </c>
      <c r="B4" s="218" t="s">
        <v>93</v>
      </c>
      <c r="C4" s="218" t="s">
        <v>93</v>
      </c>
      <c r="D4" s="218" t="s">
        <v>320</v>
      </c>
      <c r="E4" s="218" t="s">
        <v>330</v>
      </c>
      <c r="F4" s="218"/>
    </row>
    <row r="5" spans="1:6" ht="12.75">
      <c r="A5" s="218" t="s">
        <v>93</v>
      </c>
      <c r="B5" s="218" t="s">
        <v>93</v>
      </c>
      <c r="C5" s="218" t="s">
        <v>93</v>
      </c>
      <c r="D5" s="218" t="s">
        <v>93</v>
      </c>
      <c r="E5" s="106" t="s">
        <v>321</v>
      </c>
      <c r="F5" s="106" t="s">
        <v>322</v>
      </c>
    </row>
    <row r="6" spans="1:6" ht="12.75">
      <c r="A6" s="106" t="s">
        <v>6</v>
      </c>
      <c r="B6" s="106" t="s">
        <v>104</v>
      </c>
      <c r="C6" s="106" t="s">
        <v>105</v>
      </c>
      <c r="D6" s="106" t="s">
        <v>106</v>
      </c>
      <c r="E6" s="106" t="s">
        <v>107</v>
      </c>
      <c r="F6" s="106" t="s">
        <v>108</v>
      </c>
    </row>
    <row r="7" spans="1:6" ht="12.75">
      <c r="A7" s="109" t="s">
        <v>93</v>
      </c>
      <c r="B7" s="109" t="s">
        <v>93</v>
      </c>
      <c r="C7" s="107" t="s">
        <v>1</v>
      </c>
      <c r="D7" s="108">
        <f>D8+D88+D110+D135+D144+D177+D204+D217+D269+D286+D299</f>
        <v>760016.4000000001</v>
      </c>
      <c r="E7" s="108">
        <f>E8+E88+E110+E135+E144+E177+E204+E217+E269+E286+E299</f>
        <v>624418.9</v>
      </c>
      <c r="F7" s="108">
        <f>F8+F88+F110+F135+F144+F177+F204+F217+F269+F286+F299</f>
        <v>598970.5</v>
      </c>
    </row>
    <row r="8" spans="1:6" ht="49.5">
      <c r="A8" s="109" t="s">
        <v>280</v>
      </c>
      <c r="B8" s="109" t="s">
        <v>93</v>
      </c>
      <c r="C8" s="107" t="s">
        <v>401</v>
      </c>
      <c r="D8" s="108">
        <f>D9+D61+D78+D81</f>
        <v>439833.7</v>
      </c>
      <c r="E8" s="108">
        <f>E9+E61+E78+E81</f>
        <v>420175.60000000003</v>
      </c>
      <c r="F8" s="108">
        <f>F9+F61+F78+F81</f>
        <v>415317.39999999997</v>
      </c>
    </row>
    <row r="9" spans="1:6" ht="49.5">
      <c r="A9" s="109" t="s">
        <v>281</v>
      </c>
      <c r="B9" s="109" t="s">
        <v>93</v>
      </c>
      <c r="C9" s="107" t="s">
        <v>114</v>
      </c>
      <c r="D9" s="108">
        <f>D10+D12+D14+D16+D18+D35+D37+D39+D45+D47+D49+D55+D57+D51+D20+D59+D43+D53+D41+D24+D31+D26+D29+D22+D33</f>
        <v>419421.30000000005</v>
      </c>
      <c r="E9" s="108">
        <f aca="true" t="shared" si="0" ref="E9:F9">E10+E12+E14+E16+E18+E35+E37+E39+E45+E47+E49+E55+E57+E51+E20+E59+E43+E53+E41+E24+E31+E26+E29+E22+E33</f>
        <v>400906.9</v>
      </c>
      <c r="F9" s="108">
        <f t="shared" si="0"/>
        <v>396035.6</v>
      </c>
    </row>
    <row r="10" spans="1:6" ht="85.15" customHeight="1">
      <c r="A10" s="106" t="s">
        <v>308</v>
      </c>
      <c r="B10" s="111" t="s">
        <v>93</v>
      </c>
      <c r="C10" s="112" t="s">
        <v>128</v>
      </c>
      <c r="D10" s="113">
        <f>D11</f>
        <v>9069.300000000001</v>
      </c>
      <c r="E10" s="113">
        <f aca="true" t="shared" si="1" ref="E10:F10">E11</f>
        <v>9069.300000000001</v>
      </c>
      <c r="F10" s="113">
        <f t="shared" si="1"/>
        <v>9069.300000000001</v>
      </c>
    </row>
    <row r="11" spans="1:6" ht="33">
      <c r="A11" s="106" t="s">
        <v>308</v>
      </c>
      <c r="B11" s="106" t="s">
        <v>14</v>
      </c>
      <c r="C11" s="73" t="s">
        <v>528</v>
      </c>
      <c r="D11" s="113">
        <f>'№4'!F514</f>
        <v>9069.300000000001</v>
      </c>
      <c r="E11" s="113">
        <f>'№4'!G514</f>
        <v>9069.300000000001</v>
      </c>
      <c r="F11" s="113">
        <f>'№4'!H514</f>
        <v>9069.300000000001</v>
      </c>
    </row>
    <row r="12" spans="1:6" ht="66">
      <c r="A12" s="4" t="s">
        <v>297</v>
      </c>
      <c r="B12" s="4"/>
      <c r="C12" s="5" t="s">
        <v>116</v>
      </c>
      <c r="D12" s="113">
        <f>D13</f>
        <v>86119</v>
      </c>
      <c r="E12" s="113">
        <f aca="true" t="shared" si="2" ref="E12:F12">E13</f>
        <v>86119</v>
      </c>
      <c r="F12" s="113">
        <f t="shared" si="2"/>
        <v>86119</v>
      </c>
    </row>
    <row r="13" spans="1:6" ht="33">
      <c r="A13" s="4" t="s">
        <v>297</v>
      </c>
      <c r="B13" s="106" t="s">
        <v>14</v>
      </c>
      <c r="C13" s="73" t="s">
        <v>528</v>
      </c>
      <c r="D13" s="113">
        <f>'№4'!F435</f>
        <v>86119</v>
      </c>
      <c r="E13" s="113">
        <f>'№4'!G435</f>
        <v>86119</v>
      </c>
      <c r="F13" s="113">
        <f>'№4'!H435</f>
        <v>86119</v>
      </c>
    </row>
    <row r="14" spans="1:6" ht="66">
      <c r="A14" s="4" t="s">
        <v>294</v>
      </c>
      <c r="B14" s="4"/>
      <c r="C14" s="21" t="s">
        <v>115</v>
      </c>
      <c r="D14" s="113">
        <f>D15</f>
        <v>68391.1</v>
      </c>
      <c r="E14" s="113">
        <f aca="true" t="shared" si="3" ref="E14:F14">E15</f>
        <v>68391.1</v>
      </c>
      <c r="F14" s="113">
        <f t="shared" si="3"/>
        <v>68391.1</v>
      </c>
    </row>
    <row r="15" spans="1:6" ht="33">
      <c r="A15" s="4" t="s">
        <v>294</v>
      </c>
      <c r="B15" s="106" t="s">
        <v>14</v>
      </c>
      <c r="C15" s="73" t="s">
        <v>528</v>
      </c>
      <c r="D15" s="113">
        <f>'№4'!F437</f>
        <v>68391.1</v>
      </c>
      <c r="E15" s="113">
        <f>'№4'!G437</f>
        <v>68391.1</v>
      </c>
      <c r="F15" s="113">
        <f>'№4'!H437</f>
        <v>68391.1</v>
      </c>
    </row>
    <row r="16" spans="1:6" ht="49.5">
      <c r="A16" s="106" t="s">
        <v>295</v>
      </c>
      <c r="B16" s="111" t="s">
        <v>93</v>
      </c>
      <c r="C16" s="112" t="s">
        <v>492</v>
      </c>
      <c r="D16" s="113">
        <f>D17</f>
        <v>2625.1</v>
      </c>
      <c r="E16" s="113">
        <f aca="true" t="shared" si="4" ref="E16:F16">E17</f>
        <v>556.7</v>
      </c>
      <c r="F16" s="113">
        <f t="shared" si="4"/>
        <v>0</v>
      </c>
    </row>
    <row r="17" spans="1:6" ht="33">
      <c r="A17" s="106" t="s">
        <v>295</v>
      </c>
      <c r="B17" s="106" t="s">
        <v>14</v>
      </c>
      <c r="C17" s="73" t="s">
        <v>528</v>
      </c>
      <c r="D17" s="113">
        <f>'№4'!F439</f>
        <v>2625.1</v>
      </c>
      <c r="E17" s="113">
        <f>'№4'!G439</f>
        <v>556.7</v>
      </c>
      <c r="F17" s="113">
        <f>'№4'!H439</f>
        <v>0</v>
      </c>
    </row>
    <row r="18" spans="1:6" ht="49.5">
      <c r="A18" s="106" t="s">
        <v>296</v>
      </c>
      <c r="B18" s="111" t="s">
        <v>93</v>
      </c>
      <c r="C18" s="112" t="s">
        <v>121</v>
      </c>
      <c r="D18" s="113">
        <f>D19</f>
        <v>1685.5</v>
      </c>
      <c r="E18" s="113">
        <f aca="true" t="shared" si="5" ref="E18:F18">E19</f>
        <v>3488.7</v>
      </c>
      <c r="F18" s="113">
        <f t="shared" si="5"/>
        <v>0</v>
      </c>
    </row>
    <row r="19" spans="1:6" ht="33">
      <c r="A19" s="106" t="s">
        <v>296</v>
      </c>
      <c r="B19" s="106" t="s">
        <v>14</v>
      </c>
      <c r="C19" s="73" t="s">
        <v>528</v>
      </c>
      <c r="D19" s="113">
        <f>'№4'!F442</f>
        <v>1685.5</v>
      </c>
      <c r="E19" s="113">
        <f>'№4'!G442</f>
        <v>3488.7</v>
      </c>
      <c r="F19" s="113">
        <f>'№4'!H442</f>
        <v>0</v>
      </c>
    </row>
    <row r="20" spans="1:6" ht="82.5">
      <c r="A20" s="80" t="s">
        <v>762</v>
      </c>
      <c r="B20" s="80" t="s">
        <v>93</v>
      </c>
      <c r="C20" s="73" t="s">
        <v>763</v>
      </c>
      <c r="D20" s="113">
        <f>D21</f>
        <v>90.3</v>
      </c>
      <c r="E20" s="113">
        <f aca="true" t="shared" si="6" ref="E20:F20">E21</f>
        <v>0</v>
      </c>
      <c r="F20" s="113">
        <f t="shared" si="6"/>
        <v>0</v>
      </c>
    </row>
    <row r="21" spans="1:6" ht="33">
      <c r="A21" s="128" t="s">
        <v>762</v>
      </c>
      <c r="B21" s="129" t="s">
        <v>14</v>
      </c>
      <c r="C21" s="130" t="s">
        <v>528</v>
      </c>
      <c r="D21" s="131">
        <f>'№4'!F444</f>
        <v>90.3</v>
      </c>
      <c r="E21" s="131">
        <f>'№4'!G444</f>
        <v>0</v>
      </c>
      <c r="F21" s="131">
        <f>'№4'!H444</f>
        <v>0</v>
      </c>
    </row>
    <row r="22" spans="1:6" ht="99">
      <c r="A22" s="88" t="s">
        <v>826</v>
      </c>
      <c r="B22" s="88" t="s">
        <v>93</v>
      </c>
      <c r="C22" s="89" t="s">
        <v>829</v>
      </c>
      <c r="D22" s="136">
        <f>D23</f>
        <v>2855.7</v>
      </c>
      <c r="E22" s="136">
        <f aca="true" t="shared" si="7" ref="E22:F22">E23</f>
        <v>0</v>
      </c>
      <c r="F22" s="136">
        <f t="shared" si="7"/>
        <v>0</v>
      </c>
    </row>
    <row r="23" spans="1:6" ht="33">
      <c r="A23" s="88" t="s">
        <v>826</v>
      </c>
      <c r="B23" s="135" t="s">
        <v>14</v>
      </c>
      <c r="C23" s="89" t="s">
        <v>528</v>
      </c>
      <c r="D23" s="136">
        <f>'№4'!F446</f>
        <v>2855.7</v>
      </c>
      <c r="E23" s="136">
        <f>'№4'!G446</f>
        <v>0</v>
      </c>
      <c r="F23" s="136">
        <f>'№4'!H446</f>
        <v>0</v>
      </c>
    </row>
    <row r="24" spans="1:6" ht="66">
      <c r="A24" s="132" t="s">
        <v>793</v>
      </c>
      <c r="B24" s="132"/>
      <c r="C24" s="133" t="s">
        <v>794</v>
      </c>
      <c r="D24" s="134">
        <f>D25</f>
        <v>4212.5</v>
      </c>
      <c r="E24" s="134">
        <f aca="true" t="shared" si="8" ref="E24:F24">E25</f>
        <v>0</v>
      </c>
      <c r="F24" s="134">
        <f t="shared" si="8"/>
        <v>0</v>
      </c>
    </row>
    <row r="25" spans="1:6" ht="33">
      <c r="A25" s="4" t="s">
        <v>793</v>
      </c>
      <c r="B25" s="106" t="s">
        <v>14</v>
      </c>
      <c r="C25" s="73" t="s">
        <v>528</v>
      </c>
      <c r="D25" s="113">
        <f>'№4'!F452</f>
        <v>4212.5</v>
      </c>
      <c r="E25" s="113">
        <f>'№4'!G452</f>
        <v>0</v>
      </c>
      <c r="F25" s="113">
        <f>'№4'!H452</f>
        <v>0</v>
      </c>
    </row>
    <row r="26" spans="1:6" ht="33">
      <c r="A26" s="6" t="s">
        <v>801</v>
      </c>
      <c r="B26" s="77"/>
      <c r="C26" s="5" t="s">
        <v>804</v>
      </c>
      <c r="D26" s="113">
        <f>D27+D28</f>
        <v>2975.2</v>
      </c>
      <c r="E26" s="113">
        <f aca="true" t="shared" si="9" ref="E26:F26">E27+E28</f>
        <v>0</v>
      </c>
      <c r="F26" s="113">
        <f t="shared" si="9"/>
        <v>0</v>
      </c>
    </row>
    <row r="27" spans="1:6" ht="49.5">
      <c r="A27" s="4" t="s">
        <v>801</v>
      </c>
      <c r="B27" s="4" t="s">
        <v>7</v>
      </c>
      <c r="C27" s="21" t="s">
        <v>11</v>
      </c>
      <c r="D27" s="113">
        <f>'№4'!F373</f>
        <v>236.1</v>
      </c>
      <c r="E27" s="113">
        <f>'№4'!G373</f>
        <v>0</v>
      </c>
      <c r="F27" s="113">
        <f>'№4'!H373</f>
        <v>0</v>
      </c>
    </row>
    <row r="28" spans="1:6" ht="33">
      <c r="A28" s="4" t="s">
        <v>801</v>
      </c>
      <c r="B28" s="4" t="s">
        <v>14</v>
      </c>
      <c r="C28" s="73" t="s">
        <v>528</v>
      </c>
      <c r="D28" s="113">
        <f>'№4'!F493</f>
        <v>2739.1</v>
      </c>
      <c r="E28" s="113">
        <f>'№4'!G493</f>
        <v>0</v>
      </c>
      <c r="F28" s="113">
        <f>'№4'!H493</f>
        <v>0</v>
      </c>
    </row>
    <row r="29" spans="1:6" ht="49.5">
      <c r="A29" s="6" t="s">
        <v>802</v>
      </c>
      <c r="B29" s="77"/>
      <c r="C29" s="5" t="s">
        <v>803</v>
      </c>
      <c r="D29" s="113">
        <f>D30</f>
        <v>90.7</v>
      </c>
      <c r="E29" s="113">
        <f aca="true" t="shared" si="10" ref="E29:F29">E30</f>
        <v>0</v>
      </c>
      <c r="F29" s="113">
        <f t="shared" si="10"/>
        <v>0</v>
      </c>
    </row>
    <row r="30" spans="1:6" ht="33">
      <c r="A30" s="4" t="s">
        <v>802</v>
      </c>
      <c r="B30" s="4" t="s">
        <v>14</v>
      </c>
      <c r="C30" s="73" t="s">
        <v>528</v>
      </c>
      <c r="D30" s="113">
        <f>'№4'!F491</f>
        <v>90.7</v>
      </c>
      <c r="E30" s="113">
        <f>'№4'!G491</f>
        <v>0</v>
      </c>
      <c r="F30" s="113">
        <f>'№4'!H491</f>
        <v>0</v>
      </c>
    </row>
    <row r="31" spans="1:6" ht="82.5">
      <c r="A31" s="4" t="s">
        <v>798</v>
      </c>
      <c r="B31" s="4"/>
      <c r="C31" s="73" t="s">
        <v>800</v>
      </c>
      <c r="D31" s="113">
        <f>D32</f>
        <v>5153.9</v>
      </c>
      <c r="E31" s="113">
        <f aca="true" t="shared" si="11" ref="E31:F31">E32</f>
        <v>0</v>
      </c>
      <c r="F31" s="113">
        <f t="shared" si="11"/>
        <v>0</v>
      </c>
    </row>
    <row r="32" spans="1:6" ht="33">
      <c r="A32" s="4" t="s">
        <v>798</v>
      </c>
      <c r="B32" s="106" t="s">
        <v>14</v>
      </c>
      <c r="C32" s="73" t="s">
        <v>528</v>
      </c>
      <c r="D32" s="113">
        <f>'№4'!F454</f>
        <v>5153.9</v>
      </c>
      <c r="E32" s="113">
        <f>'№4'!G454</f>
        <v>0</v>
      </c>
      <c r="F32" s="113">
        <f>'№4'!H454</f>
        <v>0</v>
      </c>
    </row>
    <row r="33" spans="1:6" ht="82.5">
      <c r="A33" s="121" t="s">
        <v>825</v>
      </c>
      <c r="B33" s="121" t="s">
        <v>93</v>
      </c>
      <c r="C33" s="122" t="s">
        <v>828</v>
      </c>
      <c r="D33" s="113">
        <f>D34</f>
        <v>205.9</v>
      </c>
      <c r="E33" s="113">
        <f aca="true" t="shared" si="12" ref="E33:F33">E34</f>
        <v>0</v>
      </c>
      <c r="F33" s="113">
        <f t="shared" si="12"/>
        <v>0</v>
      </c>
    </row>
    <row r="34" spans="1:6" ht="33">
      <c r="A34" s="121" t="s">
        <v>825</v>
      </c>
      <c r="B34" s="123" t="s">
        <v>14</v>
      </c>
      <c r="C34" s="122" t="s">
        <v>528</v>
      </c>
      <c r="D34" s="113">
        <f>'№4'!F456</f>
        <v>205.9</v>
      </c>
      <c r="E34" s="113">
        <f>'№4'!G456</f>
        <v>0</v>
      </c>
      <c r="F34" s="113">
        <f>'№4'!H456</f>
        <v>0</v>
      </c>
    </row>
    <row r="35" spans="1:6" ht="115.5">
      <c r="A35" s="4" t="s">
        <v>303</v>
      </c>
      <c r="B35" s="4"/>
      <c r="C35" s="21" t="s">
        <v>129</v>
      </c>
      <c r="D35" s="113">
        <f>D36</f>
        <v>176653</v>
      </c>
      <c r="E35" s="113">
        <f aca="true" t="shared" si="13" ref="E35:F35">E36</f>
        <v>176653</v>
      </c>
      <c r="F35" s="113">
        <f t="shared" si="13"/>
        <v>176653</v>
      </c>
    </row>
    <row r="36" spans="1:6" ht="33">
      <c r="A36" s="4" t="s">
        <v>303</v>
      </c>
      <c r="B36" s="106" t="s">
        <v>14</v>
      </c>
      <c r="C36" s="73" t="s">
        <v>528</v>
      </c>
      <c r="D36" s="113">
        <f>'№4'!F457</f>
        <v>176653</v>
      </c>
      <c r="E36" s="113">
        <f>'№4'!G457</f>
        <v>176653</v>
      </c>
      <c r="F36" s="113">
        <f>'№4'!H457</f>
        <v>176653</v>
      </c>
    </row>
    <row r="37" spans="1:6" ht="66">
      <c r="A37" s="4" t="s">
        <v>298</v>
      </c>
      <c r="B37" s="4"/>
      <c r="C37" s="21" t="s">
        <v>118</v>
      </c>
      <c r="D37" s="113">
        <f>D38</f>
        <v>38502.6</v>
      </c>
      <c r="E37" s="113">
        <f aca="true" t="shared" si="14" ref="E37:F37">E38</f>
        <v>38502.6</v>
      </c>
      <c r="F37" s="113">
        <f t="shared" si="14"/>
        <v>38502.6</v>
      </c>
    </row>
    <row r="38" spans="1:6" ht="33">
      <c r="A38" s="4" t="s">
        <v>298</v>
      </c>
      <c r="B38" s="106" t="s">
        <v>14</v>
      </c>
      <c r="C38" s="73" t="s">
        <v>528</v>
      </c>
      <c r="D38" s="113">
        <f>'№4'!F459</f>
        <v>38502.6</v>
      </c>
      <c r="E38" s="113">
        <f>'№4'!G459</f>
        <v>38502.6</v>
      </c>
      <c r="F38" s="113">
        <f>'№4'!H459</f>
        <v>38502.6</v>
      </c>
    </row>
    <row r="39" spans="1:6" ht="49.5">
      <c r="A39" s="106" t="s">
        <v>301</v>
      </c>
      <c r="B39" s="111" t="s">
        <v>93</v>
      </c>
      <c r="C39" s="112" t="s">
        <v>495</v>
      </c>
      <c r="D39" s="113">
        <f>D40</f>
        <v>0</v>
      </c>
      <c r="E39" s="113">
        <f aca="true" t="shared" si="15" ref="E39:F39">E40</f>
        <v>657.2</v>
      </c>
      <c r="F39" s="113">
        <f t="shared" si="15"/>
        <v>0</v>
      </c>
    </row>
    <row r="40" spans="1:6" ht="33">
      <c r="A40" s="106" t="s">
        <v>301</v>
      </c>
      <c r="B40" s="106" t="s">
        <v>14</v>
      </c>
      <c r="C40" s="73" t="s">
        <v>528</v>
      </c>
      <c r="D40" s="113">
        <f>'№4'!F461</f>
        <v>0</v>
      </c>
      <c r="E40" s="113">
        <f>'№4'!G461</f>
        <v>657.2</v>
      </c>
      <c r="F40" s="113">
        <f>'№4'!H461</f>
        <v>0</v>
      </c>
    </row>
    <row r="41" spans="1:6" ht="49.5">
      <c r="A41" s="80" t="s">
        <v>783</v>
      </c>
      <c r="B41" s="80" t="s">
        <v>93</v>
      </c>
      <c r="C41" s="185" t="s">
        <v>122</v>
      </c>
      <c r="D41" s="113">
        <f>D42</f>
        <v>173.2</v>
      </c>
      <c r="E41" s="113">
        <f aca="true" t="shared" si="16" ref="E41:F41">E42</f>
        <v>0</v>
      </c>
      <c r="F41" s="113">
        <f t="shared" si="16"/>
        <v>0</v>
      </c>
    </row>
    <row r="42" spans="1:6" ht="33">
      <c r="A42" s="80" t="s">
        <v>783</v>
      </c>
      <c r="B42" s="106" t="s">
        <v>14</v>
      </c>
      <c r="C42" s="73" t="s">
        <v>528</v>
      </c>
      <c r="D42" s="113">
        <f>'№4'!F464</f>
        <v>173.2</v>
      </c>
      <c r="E42" s="113">
        <f>'№4'!G464</f>
        <v>0</v>
      </c>
      <c r="F42" s="113">
        <f>'№4'!H464</f>
        <v>0</v>
      </c>
    </row>
    <row r="43" spans="1:6" ht="33">
      <c r="A43" s="80" t="s">
        <v>764</v>
      </c>
      <c r="B43" s="80" t="s">
        <v>93</v>
      </c>
      <c r="C43" s="73" t="s">
        <v>765</v>
      </c>
      <c r="D43" s="113">
        <f>D44</f>
        <v>735.3</v>
      </c>
      <c r="E43" s="113">
        <f aca="true" t="shared" si="17" ref="E43:F43">E44</f>
        <v>0</v>
      </c>
      <c r="F43" s="113">
        <f t="shared" si="17"/>
        <v>0</v>
      </c>
    </row>
    <row r="44" spans="1:6" ht="33">
      <c r="A44" s="80" t="s">
        <v>764</v>
      </c>
      <c r="B44" s="106" t="s">
        <v>14</v>
      </c>
      <c r="C44" s="73" t="s">
        <v>528</v>
      </c>
      <c r="D44" s="113">
        <f>'№4'!F466</f>
        <v>735.3</v>
      </c>
      <c r="E44" s="113">
        <f>'№4'!G466</f>
        <v>0</v>
      </c>
      <c r="F44" s="113">
        <f>'№4'!H466</f>
        <v>0</v>
      </c>
    </row>
    <row r="45" spans="1:6" ht="49.5">
      <c r="A45" s="106" t="s">
        <v>302</v>
      </c>
      <c r="B45" s="111" t="s">
        <v>93</v>
      </c>
      <c r="C45" s="112" t="s">
        <v>123</v>
      </c>
      <c r="D45" s="113">
        <f>D46</f>
        <v>4414</v>
      </c>
      <c r="E45" s="113">
        <f aca="true" t="shared" si="18" ref="E45:F45">E46</f>
        <v>5313.1</v>
      </c>
      <c r="F45" s="113">
        <f t="shared" si="18"/>
        <v>5313.1</v>
      </c>
    </row>
    <row r="46" spans="1:6" ht="33">
      <c r="A46" s="106" t="s">
        <v>302</v>
      </c>
      <c r="B46" s="106" t="s">
        <v>14</v>
      </c>
      <c r="C46" s="73" t="s">
        <v>528</v>
      </c>
      <c r="D46" s="113">
        <f>'№4'!F467</f>
        <v>4414</v>
      </c>
      <c r="E46" s="113">
        <f>'№4'!G467</f>
        <v>5313.1</v>
      </c>
      <c r="F46" s="113">
        <f>'№4'!H467</f>
        <v>5313.1</v>
      </c>
    </row>
    <row r="47" spans="1:6" ht="33">
      <c r="A47" s="106" t="s">
        <v>496</v>
      </c>
      <c r="B47" s="111" t="s">
        <v>93</v>
      </c>
      <c r="C47" s="112" t="s">
        <v>195</v>
      </c>
      <c r="D47" s="113">
        <f>D48</f>
        <v>160.9</v>
      </c>
      <c r="E47" s="113">
        <f aca="true" t="shared" si="19" ref="E47:F47">E48</f>
        <v>168.7</v>
      </c>
      <c r="F47" s="113">
        <f t="shared" si="19"/>
        <v>0</v>
      </c>
    </row>
    <row r="48" spans="1:6" ht="33">
      <c r="A48" s="106" t="s">
        <v>496</v>
      </c>
      <c r="B48" s="106" t="s">
        <v>14</v>
      </c>
      <c r="C48" s="73" t="s">
        <v>528</v>
      </c>
      <c r="D48" s="113">
        <f>'№4'!F494</f>
        <v>160.9</v>
      </c>
      <c r="E48" s="113">
        <f>'№4'!G494</f>
        <v>168.7</v>
      </c>
      <c r="F48" s="113">
        <f>'№4'!H494</f>
        <v>0</v>
      </c>
    </row>
    <row r="49" spans="1:6" ht="49.5">
      <c r="A49" s="106" t="s">
        <v>313</v>
      </c>
      <c r="B49" s="111" t="s">
        <v>93</v>
      </c>
      <c r="C49" s="112" t="s">
        <v>122</v>
      </c>
      <c r="D49" s="113">
        <f>D50</f>
        <v>1317.8</v>
      </c>
      <c r="E49" s="113">
        <f aca="true" t="shared" si="20" ref="E49:F49">E50</f>
        <v>0</v>
      </c>
      <c r="F49" s="113">
        <f t="shared" si="20"/>
        <v>0</v>
      </c>
    </row>
    <row r="50" spans="1:6" ht="33">
      <c r="A50" s="106" t="s">
        <v>313</v>
      </c>
      <c r="B50" s="106" t="s">
        <v>14</v>
      </c>
      <c r="C50" s="73" t="s">
        <v>528</v>
      </c>
      <c r="D50" s="113">
        <f>'№4'!F469</f>
        <v>1317.8</v>
      </c>
      <c r="E50" s="113">
        <f>'№4'!G469</f>
        <v>0</v>
      </c>
      <c r="F50" s="113">
        <f>'№4'!H469</f>
        <v>0</v>
      </c>
    </row>
    <row r="51" spans="1:6" ht="66">
      <c r="A51" s="80" t="s">
        <v>517</v>
      </c>
      <c r="B51" s="80" t="s">
        <v>93</v>
      </c>
      <c r="C51" s="73" t="s">
        <v>516</v>
      </c>
      <c r="D51" s="113">
        <f>D52</f>
        <v>1967.3</v>
      </c>
      <c r="E51" s="113">
        <f aca="true" t="shared" si="21" ref="E51:F51">E52</f>
        <v>0</v>
      </c>
      <c r="F51" s="113">
        <f t="shared" si="21"/>
        <v>0</v>
      </c>
    </row>
    <row r="52" spans="1:6" ht="33">
      <c r="A52" s="80" t="s">
        <v>517</v>
      </c>
      <c r="B52" s="106" t="s">
        <v>14</v>
      </c>
      <c r="C52" s="73" t="s">
        <v>528</v>
      </c>
      <c r="D52" s="113">
        <f>'№4'!F472</f>
        <v>1967.3</v>
      </c>
      <c r="E52" s="113">
        <f>'№4'!G472</f>
        <v>0</v>
      </c>
      <c r="F52" s="113">
        <f>'№4'!H472</f>
        <v>0</v>
      </c>
    </row>
    <row r="53" spans="1:6" ht="49.5">
      <c r="A53" s="80" t="s">
        <v>768</v>
      </c>
      <c r="B53" s="80" t="s">
        <v>93</v>
      </c>
      <c r="C53" s="73" t="s">
        <v>769</v>
      </c>
      <c r="D53" s="113">
        <f>D54</f>
        <v>2.1</v>
      </c>
      <c r="E53" s="113">
        <f aca="true" t="shared" si="22" ref="E53:F53">E54</f>
        <v>0</v>
      </c>
      <c r="F53" s="113">
        <f t="shared" si="22"/>
        <v>0</v>
      </c>
    </row>
    <row r="54" spans="1:6" ht="33">
      <c r="A54" s="80" t="s">
        <v>768</v>
      </c>
      <c r="B54" s="106" t="s">
        <v>14</v>
      </c>
      <c r="C54" s="73" t="s">
        <v>528</v>
      </c>
      <c r="D54" s="113">
        <f>'№4'!F474</f>
        <v>2.1</v>
      </c>
      <c r="E54" s="113">
        <f>'№4'!G474</f>
        <v>0</v>
      </c>
      <c r="F54" s="113">
        <f>'№4'!H474</f>
        <v>0</v>
      </c>
    </row>
    <row r="55" spans="1:6" ht="49.5">
      <c r="A55" s="4" t="s">
        <v>299</v>
      </c>
      <c r="B55" s="4"/>
      <c r="C55" s="21" t="s">
        <v>119</v>
      </c>
      <c r="D55" s="113">
        <f>D56</f>
        <v>3705.1</v>
      </c>
      <c r="E55" s="113">
        <f aca="true" t="shared" si="23" ref="E55:F55">E56</f>
        <v>3705.1</v>
      </c>
      <c r="F55" s="113">
        <f t="shared" si="23"/>
        <v>3705.1</v>
      </c>
    </row>
    <row r="56" spans="1:6" ht="33">
      <c r="A56" s="4" t="s">
        <v>299</v>
      </c>
      <c r="B56" s="106" t="s">
        <v>14</v>
      </c>
      <c r="C56" s="73" t="s">
        <v>528</v>
      </c>
      <c r="D56" s="113">
        <f>'№4'!F476</f>
        <v>3705.1</v>
      </c>
      <c r="E56" s="113">
        <f>'№4'!G476</f>
        <v>3705.1</v>
      </c>
      <c r="F56" s="113">
        <f>'№4'!H476</f>
        <v>3705.1</v>
      </c>
    </row>
    <row r="57" spans="1:6" ht="49.5">
      <c r="A57" s="4" t="s">
        <v>300</v>
      </c>
      <c r="B57" s="4"/>
      <c r="C57" s="21" t="s">
        <v>120</v>
      </c>
      <c r="D57" s="113">
        <f>D58</f>
        <v>8282.4</v>
      </c>
      <c r="E57" s="113">
        <f aca="true" t="shared" si="24" ref="E57:F57">E58</f>
        <v>8282.4</v>
      </c>
      <c r="F57" s="113">
        <f t="shared" si="24"/>
        <v>8282.4</v>
      </c>
    </row>
    <row r="58" spans="1:6" ht="33">
      <c r="A58" s="4" t="s">
        <v>300</v>
      </c>
      <c r="B58" s="106" t="s">
        <v>14</v>
      </c>
      <c r="C58" s="73" t="s">
        <v>528</v>
      </c>
      <c r="D58" s="113">
        <f>'№4'!F482</f>
        <v>8282.4</v>
      </c>
      <c r="E58" s="113">
        <f>'№4'!G482</f>
        <v>8282.4</v>
      </c>
      <c r="F58" s="113">
        <f>'№4'!H482</f>
        <v>8282.4</v>
      </c>
    </row>
    <row r="59" spans="1:6" ht="66">
      <c r="A59" s="4" t="s">
        <v>766</v>
      </c>
      <c r="B59" s="4"/>
      <c r="C59" s="21" t="s">
        <v>767</v>
      </c>
      <c r="D59" s="113">
        <f>D60</f>
        <v>33.4</v>
      </c>
      <c r="E59" s="113">
        <f aca="true" t="shared" si="25" ref="E59:F59">E60</f>
        <v>0</v>
      </c>
      <c r="F59" s="113">
        <f t="shared" si="25"/>
        <v>0</v>
      </c>
    </row>
    <row r="60" spans="1:6" ht="33">
      <c r="A60" s="4" t="s">
        <v>766</v>
      </c>
      <c r="B60" s="106" t="s">
        <v>14</v>
      </c>
      <c r="C60" s="73" t="s">
        <v>528</v>
      </c>
      <c r="D60" s="113">
        <f>'№4'!F485</f>
        <v>33.4</v>
      </c>
      <c r="E60" s="113">
        <f>'№4'!G485</f>
        <v>0</v>
      </c>
      <c r="F60" s="113">
        <f>'№4'!H485</f>
        <v>0</v>
      </c>
    </row>
    <row r="61" spans="1:6" ht="73.15" customHeight="1">
      <c r="A61" s="109" t="s">
        <v>282</v>
      </c>
      <c r="B61" s="109" t="s">
        <v>93</v>
      </c>
      <c r="C61" s="107" t="s">
        <v>471</v>
      </c>
      <c r="D61" s="108">
        <f>D62+D64+D66+D68+D70+D72+D74+D76</f>
        <v>5413.6</v>
      </c>
      <c r="E61" s="108">
        <f aca="true" t="shared" si="26" ref="E61:F61">E62+E64+E66+E68+E70+E72+E74+E76</f>
        <v>5340.5</v>
      </c>
      <c r="F61" s="108">
        <f t="shared" si="26"/>
        <v>5353.599999999999</v>
      </c>
    </row>
    <row r="62" spans="1:6" ht="33">
      <c r="A62" s="4" t="s">
        <v>285</v>
      </c>
      <c r="B62" s="4"/>
      <c r="C62" s="21" t="s">
        <v>136</v>
      </c>
      <c r="D62" s="113">
        <f>D63</f>
        <v>4953.1</v>
      </c>
      <c r="E62" s="113">
        <f aca="true" t="shared" si="27" ref="E62:F62">E63</f>
        <v>4953.1</v>
      </c>
      <c r="F62" s="113">
        <f t="shared" si="27"/>
        <v>4953.1</v>
      </c>
    </row>
    <row r="63" spans="1:6" ht="49.5">
      <c r="A63" s="4" t="s">
        <v>285</v>
      </c>
      <c r="B63" s="106" t="s">
        <v>7</v>
      </c>
      <c r="C63" s="112" t="s">
        <v>11</v>
      </c>
      <c r="D63" s="113">
        <f>'№4'!F377</f>
        <v>4953.1</v>
      </c>
      <c r="E63" s="113">
        <f>'№4'!G377</f>
        <v>4953.1</v>
      </c>
      <c r="F63" s="113">
        <f>'№4'!H377</f>
        <v>4953.1</v>
      </c>
    </row>
    <row r="64" spans="1:6" ht="33">
      <c r="A64" s="106" t="s">
        <v>283</v>
      </c>
      <c r="B64" s="111" t="s">
        <v>93</v>
      </c>
      <c r="C64" s="112" t="s">
        <v>134</v>
      </c>
      <c r="D64" s="113">
        <f>D65</f>
        <v>19.9</v>
      </c>
      <c r="E64" s="113">
        <f aca="true" t="shared" si="28" ref="E64:F64">E65</f>
        <v>21.9</v>
      </c>
      <c r="F64" s="113">
        <f t="shared" si="28"/>
        <v>23.9</v>
      </c>
    </row>
    <row r="65" spans="1:6" ht="49.5">
      <c r="A65" s="106" t="s">
        <v>283</v>
      </c>
      <c r="B65" s="106" t="s">
        <v>7</v>
      </c>
      <c r="C65" s="112" t="s">
        <v>11</v>
      </c>
      <c r="D65" s="113">
        <f>'№4'!F379</f>
        <v>19.9</v>
      </c>
      <c r="E65" s="113">
        <f>'№4'!G379</f>
        <v>21.9</v>
      </c>
      <c r="F65" s="113">
        <f>'№4'!H379</f>
        <v>23.9</v>
      </c>
    </row>
    <row r="66" spans="1:6" ht="49.5">
      <c r="A66" s="106" t="s">
        <v>286</v>
      </c>
      <c r="B66" s="111" t="s">
        <v>93</v>
      </c>
      <c r="C66" s="112" t="s">
        <v>474</v>
      </c>
      <c r="D66" s="113">
        <f>D67</f>
        <v>256.6</v>
      </c>
      <c r="E66" s="113">
        <f aca="true" t="shared" si="29" ref="E66:F66">E67</f>
        <v>176.4</v>
      </c>
      <c r="F66" s="113">
        <f t="shared" si="29"/>
        <v>182.4</v>
      </c>
    </row>
    <row r="67" spans="1:6" ht="49.5">
      <c r="A67" s="106" t="s">
        <v>286</v>
      </c>
      <c r="B67" s="106" t="s">
        <v>7</v>
      </c>
      <c r="C67" s="112" t="s">
        <v>11</v>
      </c>
      <c r="D67" s="113">
        <f>'№4'!F355</f>
        <v>256.6</v>
      </c>
      <c r="E67" s="113">
        <f>'№4'!G355</f>
        <v>176.4</v>
      </c>
      <c r="F67" s="113">
        <f>'№4'!H355</f>
        <v>182.4</v>
      </c>
    </row>
    <row r="68" spans="1:6" ht="33">
      <c r="A68" s="106" t="s">
        <v>284</v>
      </c>
      <c r="B68" s="111" t="s">
        <v>93</v>
      </c>
      <c r="C68" s="112" t="s">
        <v>135</v>
      </c>
      <c r="D68" s="113">
        <f>D69</f>
        <v>13.5</v>
      </c>
      <c r="E68" s="113">
        <f>E69</f>
        <v>14</v>
      </c>
      <c r="F68" s="113">
        <f aca="true" t="shared" si="30" ref="F68">F69</f>
        <v>14.5</v>
      </c>
    </row>
    <row r="69" spans="1:6" ht="49.5">
      <c r="A69" s="106" t="s">
        <v>284</v>
      </c>
      <c r="B69" s="106" t="s">
        <v>7</v>
      </c>
      <c r="C69" s="112" t="s">
        <v>11</v>
      </c>
      <c r="D69" s="113">
        <f>'№4'!F381</f>
        <v>13.5</v>
      </c>
      <c r="E69" s="113">
        <f>'№4'!G381</f>
        <v>14</v>
      </c>
      <c r="F69" s="113">
        <f>'№4'!H381</f>
        <v>14.5</v>
      </c>
    </row>
    <row r="70" spans="1:6" ht="33">
      <c r="A70" s="106" t="s">
        <v>287</v>
      </c>
      <c r="B70" s="111" t="s">
        <v>93</v>
      </c>
      <c r="C70" s="112" t="s">
        <v>137</v>
      </c>
      <c r="D70" s="113">
        <f>D71</f>
        <v>47.6</v>
      </c>
      <c r="E70" s="113">
        <f aca="true" t="shared" si="31" ref="E70:F70">E71</f>
        <v>49.3</v>
      </c>
      <c r="F70" s="113">
        <f t="shared" si="31"/>
        <v>51</v>
      </c>
    </row>
    <row r="71" spans="1:6" ht="49.5">
      <c r="A71" s="106" t="s">
        <v>287</v>
      </c>
      <c r="B71" s="106" t="s">
        <v>7</v>
      </c>
      <c r="C71" s="112" t="s">
        <v>11</v>
      </c>
      <c r="D71" s="113">
        <f>'№4'!F383</f>
        <v>47.6</v>
      </c>
      <c r="E71" s="113">
        <f>'№4'!G383</f>
        <v>49.3</v>
      </c>
      <c r="F71" s="113">
        <f>'№4'!H383</f>
        <v>51</v>
      </c>
    </row>
    <row r="72" spans="1:6" ht="33">
      <c r="A72" s="106" t="s">
        <v>315</v>
      </c>
      <c r="B72" s="111" t="s">
        <v>93</v>
      </c>
      <c r="C72" s="112" t="s">
        <v>199</v>
      </c>
      <c r="D72" s="113">
        <f>D73</f>
        <v>21.7</v>
      </c>
      <c r="E72" s="113">
        <f aca="true" t="shared" si="32" ref="E72:F72">E73</f>
        <v>22.3</v>
      </c>
      <c r="F72" s="113">
        <f t="shared" si="32"/>
        <v>22.9</v>
      </c>
    </row>
    <row r="73" spans="1:6" ht="49.5">
      <c r="A73" s="106" t="s">
        <v>315</v>
      </c>
      <c r="B73" s="106" t="s">
        <v>7</v>
      </c>
      <c r="C73" s="112" t="s">
        <v>11</v>
      </c>
      <c r="D73" s="113">
        <f>'№4'!F385</f>
        <v>21.7</v>
      </c>
      <c r="E73" s="113">
        <f>'№4'!G385</f>
        <v>22.3</v>
      </c>
      <c r="F73" s="113">
        <f>'№4'!H385</f>
        <v>22.9</v>
      </c>
    </row>
    <row r="74" spans="1:6" ht="33">
      <c r="A74" s="106" t="s">
        <v>475</v>
      </c>
      <c r="B74" s="111" t="s">
        <v>93</v>
      </c>
      <c r="C74" s="112" t="s">
        <v>476</v>
      </c>
      <c r="D74" s="113">
        <f>D75</f>
        <v>36</v>
      </c>
      <c r="E74" s="113">
        <f aca="true" t="shared" si="33" ref="E74:F74">E75</f>
        <v>36</v>
      </c>
      <c r="F74" s="113">
        <f t="shared" si="33"/>
        <v>36</v>
      </c>
    </row>
    <row r="75" spans="1:6" ht="49.5">
      <c r="A75" s="106" t="s">
        <v>475</v>
      </c>
      <c r="B75" s="106" t="s">
        <v>7</v>
      </c>
      <c r="C75" s="112" t="s">
        <v>11</v>
      </c>
      <c r="D75" s="113">
        <f>'№4'!F387</f>
        <v>36</v>
      </c>
      <c r="E75" s="113">
        <f>'№4'!G387</f>
        <v>36</v>
      </c>
      <c r="F75" s="113">
        <f>'№4'!H387</f>
        <v>36</v>
      </c>
    </row>
    <row r="76" spans="1:6" ht="66">
      <c r="A76" s="106" t="s">
        <v>479</v>
      </c>
      <c r="B76" s="111" t="s">
        <v>93</v>
      </c>
      <c r="C76" s="112" t="s">
        <v>138</v>
      </c>
      <c r="D76" s="113">
        <f>D77</f>
        <v>65.2</v>
      </c>
      <c r="E76" s="113">
        <f aca="true" t="shared" si="34" ref="E76:F76">E77</f>
        <v>67.5</v>
      </c>
      <c r="F76" s="113">
        <f t="shared" si="34"/>
        <v>69.8</v>
      </c>
    </row>
    <row r="77" spans="1:6" ht="49.5">
      <c r="A77" s="106" t="s">
        <v>479</v>
      </c>
      <c r="B77" s="106" t="s">
        <v>7</v>
      </c>
      <c r="C77" s="112" t="s">
        <v>11</v>
      </c>
      <c r="D77" s="113">
        <f>'№4'!F390</f>
        <v>65.2</v>
      </c>
      <c r="E77" s="113">
        <f>'№4'!G390</f>
        <v>67.5</v>
      </c>
      <c r="F77" s="113">
        <f>'№4'!H390</f>
        <v>69.8</v>
      </c>
    </row>
    <row r="78" spans="1:6" ht="103.15" customHeight="1">
      <c r="A78" s="109" t="s">
        <v>402</v>
      </c>
      <c r="B78" s="109" t="s">
        <v>93</v>
      </c>
      <c r="C78" s="107" t="s">
        <v>403</v>
      </c>
      <c r="D78" s="108">
        <f>D79</f>
        <v>1070.6</v>
      </c>
      <c r="E78" s="108">
        <f aca="true" t="shared" si="35" ref="E78:F79">E79</f>
        <v>0</v>
      </c>
      <c r="F78" s="108">
        <f t="shared" si="35"/>
        <v>0</v>
      </c>
    </row>
    <row r="79" spans="1:6" ht="99">
      <c r="A79" s="106" t="s">
        <v>405</v>
      </c>
      <c r="B79" s="111" t="s">
        <v>93</v>
      </c>
      <c r="C79" s="112" t="s">
        <v>406</v>
      </c>
      <c r="D79" s="113">
        <f>D80</f>
        <v>1070.6</v>
      </c>
      <c r="E79" s="113">
        <f t="shared" si="35"/>
        <v>0</v>
      </c>
      <c r="F79" s="113">
        <f t="shared" si="35"/>
        <v>0</v>
      </c>
    </row>
    <row r="80" spans="1:6" ht="33">
      <c r="A80" s="106" t="s">
        <v>405</v>
      </c>
      <c r="B80" s="106" t="s">
        <v>25</v>
      </c>
      <c r="C80" s="112" t="s">
        <v>112</v>
      </c>
      <c r="D80" s="113">
        <f>'№4'!F195</f>
        <v>1070.6</v>
      </c>
      <c r="E80" s="113">
        <f>'№4'!G195</f>
        <v>0</v>
      </c>
      <c r="F80" s="113">
        <f>'№4'!H195</f>
        <v>0</v>
      </c>
    </row>
    <row r="81" spans="1:6" ht="12.75">
      <c r="A81" s="109" t="s">
        <v>304</v>
      </c>
      <c r="B81" s="109" t="s">
        <v>93</v>
      </c>
      <c r="C81" s="107" t="s">
        <v>2</v>
      </c>
      <c r="D81" s="108">
        <f>D82+D84+D86</f>
        <v>13928.199999999999</v>
      </c>
      <c r="E81" s="108">
        <f aca="true" t="shared" si="36" ref="E81:F81">E82+E84+E86</f>
        <v>13928.199999999999</v>
      </c>
      <c r="F81" s="108">
        <f t="shared" si="36"/>
        <v>13928.199999999999</v>
      </c>
    </row>
    <row r="82" spans="1:6" ht="49.5">
      <c r="A82" s="106" t="s">
        <v>306</v>
      </c>
      <c r="B82" s="111" t="s">
        <v>93</v>
      </c>
      <c r="C82" s="112" t="s">
        <v>124</v>
      </c>
      <c r="D82" s="113">
        <f>D83</f>
        <v>8749.4</v>
      </c>
      <c r="E82" s="113">
        <f aca="true" t="shared" si="37" ref="E82:F82">E83</f>
        <v>8749.4</v>
      </c>
      <c r="F82" s="113">
        <f t="shared" si="37"/>
        <v>8749.4</v>
      </c>
    </row>
    <row r="83" spans="1:6" ht="33">
      <c r="A83" s="106" t="s">
        <v>306</v>
      </c>
      <c r="B83" s="106" t="s">
        <v>14</v>
      </c>
      <c r="C83" s="73" t="s">
        <v>528</v>
      </c>
      <c r="D83" s="113">
        <f>'№4'!F500</f>
        <v>8749.4</v>
      </c>
      <c r="E83" s="113">
        <f>'№4'!G500</f>
        <v>8749.4</v>
      </c>
      <c r="F83" s="113">
        <f>'№4'!H500</f>
        <v>8749.4</v>
      </c>
    </row>
    <row r="84" spans="1:6" ht="59.45" customHeight="1">
      <c r="A84" s="106" t="s">
        <v>307</v>
      </c>
      <c r="B84" s="111" t="s">
        <v>93</v>
      </c>
      <c r="C84" s="112" t="s">
        <v>125</v>
      </c>
      <c r="D84" s="113">
        <f>D85</f>
        <v>3348.9</v>
      </c>
      <c r="E84" s="113">
        <f aca="true" t="shared" si="38" ref="E84:F84">E85</f>
        <v>3348.9</v>
      </c>
      <c r="F84" s="113">
        <f t="shared" si="38"/>
        <v>3348.9</v>
      </c>
    </row>
    <row r="85" spans="1:6" ht="33">
      <c r="A85" s="106" t="s">
        <v>307</v>
      </c>
      <c r="B85" s="106" t="s">
        <v>14</v>
      </c>
      <c r="C85" s="73" t="s">
        <v>528</v>
      </c>
      <c r="D85" s="113">
        <f>'№4'!F504</f>
        <v>3348.9</v>
      </c>
      <c r="E85" s="113">
        <f>'№4'!G504</f>
        <v>3348.9</v>
      </c>
      <c r="F85" s="113">
        <f>'№4'!H504</f>
        <v>3348.9</v>
      </c>
    </row>
    <row r="86" spans="1:6" ht="82.5">
      <c r="A86" s="106" t="s">
        <v>305</v>
      </c>
      <c r="B86" s="111" t="s">
        <v>93</v>
      </c>
      <c r="C86" s="112" t="s">
        <v>345</v>
      </c>
      <c r="D86" s="113">
        <f>D87</f>
        <v>1829.9</v>
      </c>
      <c r="E86" s="113">
        <f aca="true" t="shared" si="39" ref="E86:F86">E87</f>
        <v>1829.9</v>
      </c>
      <c r="F86" s="113">
        <f t="shared" si="39"/>
        <v>1829.9</v>
      </c>
    </row>
    <row r="87" spans="1:6" ht="33">
      <c r="A87" s="106" t="s">
        <v>305</v>
      </c>
      <c r="B87" s="106" t="s">
        <v>14</v>
      </c>
      <c r="C87" s="73" t="s">
        <v>528</v>
      </c>
      <c r="D87" s="113">
        <f>'№4'!F507</f>
        <v>1829.9</v>
      </c>
      <c r="E87" s="113">
        <f>'№4'!G507</f>
        <v>1829.9</v>
      </c>
      <c r="F87" s="113">
        <f>'№4'!H507</f>
        <v>1829.9</v>
      </c>
    </row>
    <row r="88" spans="1:6" ht="58.15" customHeight="1">
      <c r="A88" s="109" t="s">
        <v>242</v>
      </c>
      <c r="B88" s="109" t="s">
        <v>93</v>
      </c>
      <c r="C88" s="107" t="s">
        <v>407</v>
      </c>
      <c r="D88" s="108">
        <f>D89</f>
        <v>38507.3</v>
      </c>
      <c r="E88" s="108">
        <f aca="true" t="shared" si="40" ref="E88:F88">E89</f>
        <v>37917.5</v>
      </c>
      <c r="F88" s="108">
        <f t="shared" si="40"/>
        <v>37929.59999999999</v>
      </c>
    </row>
    <row r="89" spans="1:6" ht="49.5">
      <c r="A89" s="109" t="s">
        <v>243</v>
      </c>
      <c r="B89" s="109" t="s">
        <v>93</v>
      </c>
      <c r="C89" s="107" t="s">
        <v>151</v>
      </c>
      <c r="D89" s="108">
        <f>D90+D92+D94+D106+D96+D104+D98+D100+D102+D108</f>
        <v>38507.3</v>
      </c>
      <c r="E89" s="108">
        <f aca="true" t="shared" si="41" ref="E89:F89">E90+E92+E94+E106+E96+E104+E98+E100+E102+E108</f>
        <v>37917.5</v>
      </c>
      <c r="F89" s="108">
        <f t="shared" si="41"/>
        <v>37929.59999999999</v>
      </c>
    </row>
    <row r="90" spans="1:6" ht="33">
      <c r="A90" s="106" t="s">
        <v>247</v>
      </c>
      <c r="B90" s="111" t="s">
        <v>93</v>
      </c>
      <c r="C90" s="112" t="s">
        <v>410</v>
      </c>
      <c r="D90" s="113">
        <f>D91</f>
        <v>155.1</v>
      </c>
      <c r="E90" s="113">
        <f aca="true" t="shared" si="42" ref="E90:F90">E91</f>
        <v>160.6</v>
      </c>
      <c r="F90" s="113">
        <f t="shared" si="42"/>
        <v>166.1</v>
      </c>
    </row>
    <row r="91" spans="1:6" ht="33">
      <c r="A91" s="106" t="s">
        <v>247</v>
      </c>
      <c r="B91" s="106" t="s">
        <v>25</v>
      </c>
      <c r="C91" s="112" t="s">
        <v>112</v>
      </c>
      <c r="D91" s="113">
        <f>'№4'!F202</f>
        <v>155.1</v>
      </c>
      <c r="E91" s="113">
        <f>'№4'!G202</f>
        <v>160.6</v>
      </c>
      <c r="F91" s="113">
        <f>'№4'!H202</f>
        <v>166.1</v>
      </c>
    </row>
    <row r="92" spans="1:6" ht="49.5">
      <c r="A92" s="106" t="s">
        <v>310</v>
      </c>
      <c r="B92" s="111" t="s">
        <v>93</v>
      </c>
      <c r="C92" s="112" t="s">
        <v>152</v>
      </c>
      <c r="D92" s="113">
        <f>D93</f>
        <v>155.3</v>
      </c>
      <c r="E92" s="113">
        <f aca="true" t="shared" si="43" ref="E92:F92">E93</f>
        <v>160.7</v>
      </c>
      <c r="F92" s="113">
        <f t="shared" si="43"/>
        <v>166.2</v>
      </c>
    </row>
    <row r="93" spans="1:6" ht="33">
      <c r="A93" s="106" t="s">
        <v>310</v>
      </c>
      <c r="B93" s="106" t="s">
        <v>25</v>
      </c>
      <c r="C93" s="112" t="s">
        <v>112</v>
      </c>
      <c r="D93" s="113">
        <f>'№4'!F204</f>
        <v>155.3</v>
      </c>
      <c r="E93" s="113">
        <f>'№4'!G204</f>
        <v>160.7</v>
      </c>
      <c r="F93" s="113">
        <f>'№4'!H204</f>
        <v>166.2</v>
      </c>
    </row>
    <row r="94" spans="1:6" ht="33">
      <c r="A94" s="106" t="s">
        <v>248</v>
      </c>
      <c r="B94" s="111" t="s">
        <v>93</v>
      </c>
      <c r="C94" s="112" t="s">
        <v>411</v>
      </c>
      <c r="D94" s="113">
        <f>D95</f>
        <v>8787.4</v>
      </c>
      <c r="E94" s="113">
        <f aca="true" t="shared" si="44" ref="E94:F94">E95</f>
        <v>8787.4</v>
      </c>
      <c r="F94" s="113">
        <f t="shared" si="44"/>
        <v>8787.4</v>
      </c>
    </row>
    <row r="95" spans="1:6" ht="33">
      <c r="A95" s="106" t="s">
        <v>248</v>
      </c>
      <c r="B95" s="106" t="s">
        <v>25</v>
      </c>
      <c r="C95" s="112" t="s">
        <v>112</v>
      </c>
      <c r="D95" s="113">
        <f>'№4'!F206</f>
        <v>8787.4</v>
      </c>
      <c r="E95" s="113">
        <f>'№4'!G206</f>
        <v>8787.4</v>
      </c>
      <c r="F95" s="113">
        <f>'№4'!H206</f>
        <v>8787.4</v>
      </c>
    </row>
    <row r="96" spans="1:6" ht="33">
      <c r="A96" s="4" t="s">
        <v>245</v>
      </c>
      <c r="B96" s="4"/>
      <c r="C96" s="21" t="s">
        <v>153</v>
      </c>
      <c r="D96" s="113">
        <f>D97</f>
        <v>13331.3</v>
      </c>
      <c r="E96" s="113">
        <f aca="true" t="shared" si="45" ref="E96:F96">E97</f>
        <v>13331.3</v>
      </c>
      <c r="F96" s="113">
        <f t="shared" si="45"/>
        <v>13331.3</v>
      </c>
    </row>
    <row r="97" spans="1:6" ht="33">
      <c r="A97" s="4" t="s">
        <v>245</v>
      </c>
      <c r="B97" s="106" t="s">
        <v>25</v>
      </c>
      <c r="C97" s="112" t="s">
        <v>112</v>
      </c>
      <c r="D97" s="113">
        <f>'№4'!F211</f>
        <v>13331.3</v>
      </c>
      <c r="E97" s="113">
        <f>'№4'!G211</f>
        <v>13331.3</v>
      </c>
      <c r="F97" s="113">
        <f>'№4'!H211</f>
        <v>13331.3</v>
      </c>
    </row>
    <row r="98" spans="1:6" ht="66">
      <c r="A98" s="4" t="s">
        <v>784</v>
      </c>
      <c r="B98" s="77"/>
      <c r="C98" s="21" t="s">
        <v>785</v>
      </c>
      <c r="D98" s="113">
        <f>D99</f>
        <v>527</v>
      </c>
      <c r="E98" s="113">
        <f aca="true" t="shared" si="46" ref="E98:F98">E99</f>
        <v>0</v>
      </c>
      <c r="F98" s="113">
        <f t="shared" si="46"/>
        <v>0</v>
      </c>
    </row>
    <row r="99" spans="1:6" ht="33">
      <c r="A99" s="4" t="s">
        <v>784</v>
      </c>
      <c r="B99" s="106" t="s">
        <v>25</v>
      </c>
      <c r="C99" s="112" t="s">
        <v>112</v>
      </c>
      <c r="D99" s="113">
        <f>'№4'!F214</f>
        <v>527</v>
      </c>
      <c r="E99" s="113">
        <f>'№4'!G214</f>
        <v>0</v>
      </c>
      <c r="F99" s="113">
        <f>'№4'!H214</f>
        <v>0</v>
      </c>
    </row>
    <row r="100" spans="1:6" ht="33">
      <c r="A100" s="4" t="s">
        <v>786</v>
      </c>
      <c r="B100" s="77"/>
      <c r="C100" s="21" t="s">
        <v>787</v>
      </c>
      <c r="D100" s="113">
        <f>D101</f>
        <v>32</v>
      </c>
      <c r="E100" s="113">
        <f aca="true" t="shared" si="47" ref="E100:F100">E101</f>
        <v>0</v>
      </c>
      <c r="F100" s="113">
        <f t="shared" si="47"/>
        <v>0</v>
      </c>
    </row>
    <row r="101" spans="1:6" ht="33">
      <c r="A101" s="4" t="s">
        <v>786</v>
      </c>
      <c r="B101" s="106" t="s">
        <v>25</v>
      </c>
      <c r="C101" s="112" t="s">
        <v>112</v>
      </c>
      <c r="D101" s="113">
        <f>'№4'!F216</f>
        <v>32</v>
      </c>
      <c r="E101" s="113">
        <f>'№4'!G216</f>
        <v>0</v>
      </c>
      <c r="F101" s="113">
        <f>'№4'!H216</f>
        <v>0</v>
      </c>
    </row>
    <row r="102" spans="1:6" ht="33">
      <c r="A102" s="4" t="s">
        <v>788</v>
      </c>
      <c r="B102" s="77"/>
      <c r="C102" s="21" t="s">
        <v>789</v>
      </c>
      <c r="D102" s="113">
        <f>D103</f>
        <v>1</v>
      </c>
      <c r="E102" s="113">
        <f aca="true" t="shared" si="48" ref="E102:F102">E103</f>
        <v>0</v>
      </c>
      <c r="F102" s="113">
        <f t="shared" si="48"/>
        <v>0</v>
      </c>
    </row>
    <row r="103" spans="1:6" ht="33">
      <c r="A103" s="4" t="s">
        <v>788</v>
      </c>
      <c r="B103" s="106" t="s">
        <v>25</v>
      </c>
      <c r="C103" s="112" t="s">
        <v>112</v>
      </c>
      <c r="D103" s="113">
        <f>'№4'!F218</f>
        <v>1</v>
      </c>
      <c r="E103" s="113">
        <f>'№4'!G218</f>
        <v>0</v>
      </c>
      <c r="F103" s="113">
        <f>'№4'!H218</f>
        <v>0</v>
      </c>
    </row>
    <row r="104" spans="1:6" ht="33">
      <c r="A104" s="4" t="s">
        <v>244</v>
      </c>
      <c r="B104" s="4"/>
      <c r="C104" s="21" t="s">
        <v>179</v>
      </c>
      <c r="D104" s="113">
        <f>D105</f>
        <v>15444.3</v>
      </c>
      <c r="E104" s="113">
        <f aca="true" t="shared" si="49" ref="E104:F104">E105</f>
        <v>15444.3</v>
      </c>
      <c r="F104" s="113">
        <f t="shared" si="49"/>
        <v>15444.3</v>
      </c>
    </row>
    <row r="105" spans="1:6" ht="33">
      <c r="A105" s="4" t="s">
        <v>244</v>
      </c>
      <c r="B105" s="106" t="s">
        <v>25</v>
      </c>
      <c r="C105" s="112" t="s">
        <v>112</v>
      </c>
      <c r="D105" s="113">
        <f>'№4'!F187</f>
        <v>15444.3</v>
      </c>
      <c r="E105" s="113">
        <f>'№4'!G187</f>
        <v>15444.3</v>
      </c>
      <c r="F105" s="113">
        <f>'№4'!H187</f>
        <v>15444.3</v>
      </c>
    </row>
    <row r="106" spans="1:6" ht="67.9" customHeight="1">
      <c r="A106" s="106" t="s">
        <v>246</v>
      </c>
      <c r="B106" s="111" t="s">
        <v>93</v>
      </c>
      <c r="C106" s="112" t="s">
        <v>414</v>
      </c>
      <c r="D106" s="113">
        <f>D107</f>
        <v>32.1</v>
      </c>
      <c r="E106" s="113">
        <f aca="true" t="shared" si="50" ref="E106:F106">E107</f>
        <v>33.2</v>
      </c>
      <c r="F106" s="113">
        <f t="shared" si="50"/>
        <v>34.3</v>
      </c>
    </row>
    <row r="107" spans="1:6" ht="33">
      <c r="A107" s="106" t="s">
        <v>246</v>
      </c>
      <c r="B107" s="106" t="s">
        <v>25</v>
      </c>
      <c r="C107" s="112" t="s">
        <v>112</v>
      </c>
      <c r="D107" s="113">
        <f>'№4'!F220</f>
        <v>32.1</v>
      </c>
      <c r="E107" s="113">
        <f>'№4'!G220</f>
        <v>33.2</v>
      </c>
      <c r="F107" s="113">
        <f>'№4'!H220</f>
        <v>34.3</v>
      </c>
    </row>
    <row r="108" spans="1:6" ht="33">
      <c r="A108" s="88" t="s">
        <v>790</v>
      </c>
      <c r="B108" s="88" t="s">
        <v>93</v>
      </c>
      <c r="C108" s="89" t="s">
        <v>791</v>
      </c>
      <c r="D108" s="113">
        <f>D109</f>
        <v>41.8</v>
      </c>
      <c r="E108" s="113">
        <f aca="true" t="shared" si="51" ref="E108:F108">E109</f>
        <v>0</v>
      </c>
      <c r="F108" s="113">
        <f t="shared" si="51"/>
        <v>0</v>
      </c>
    </row>
    <row r="109" spans="1:6" ht="33">
      <c r="A109" s="88" t="s">
        <v>790</v>
      </c>
      <c r="B109" s="106" t="s">
        <v>25</v>
      </c>
      <c r="C109" s="112" t="s">
        <v>112</v>
      </c>
      <c r="D109" s="113">
        <f>'№4'!F190</f>
        <v>41.8</v>
      </c>
      <c r="E109" s="113">
        <f>'№4'!G190</f>
        <v>0</v>
      </c>
      <c r="F109" s="113">
        <f>'№4'!H190</f>
        <v>0</v>
      </c>
    </row>
    <row r="110" spans="1:6" ht="70.15" customHeight="1">
      <c r="A110" s="109" t="s">
        <v>276</v>
      </c>
      <c r="B110" s="109" t="s">
        <v>93</v>
      </c>
      <c r="C110" s="107" t="s">
        <v>466</v>
      </c>
      <c r="D110" s="108">
        <f>D111+D132</f>
        <v>29949.900000000005</v>
      </c>
      <c r="E110" s="108">
        <f>E111+E132</f>
        <v>26510.6</v>
      </c>
      <c r="F110" s="108">
        <f>F111+F132</f>
        <v>26061.2</v>
      </c>
    </row>
    <row r="111" spans="1:6" ht="33">
      <c r="A111" s="109" t="s">
        <v>277</v>
      </c>
      <c r="B111" s="109" t="s">
        <v>93</v>
      </c>
      <c r="C111" s="107" t="s">
        <v>139</v>
      </c>
      <c r="D111" s="108">
        <f>D116+D118+D122+D124+D126+D130+D114+D120+D128+D112</f>
        <v>27660.400000000005</v>
      </c>
      <c r="E111" s="108">
        <f aca="true" t="shared" si="52" ref="E111:F111">E116+E118+E122+E124+E126+E130+E114+E120+E128+E112</f>
        <v>24221.1</v>
      </c>
      <c r="F111" s="108">
        <f t="shared" si="52"/>
        <v>23771.7</v>
      </c>
    </row>
    <row r="112" spans="1:6" ht="82.5">
      <c r="A112" s="116" t="s">
        <v>822</v>
      </c>
      <c r="B112" s="116" t="s">
        <v>93</v>
      </c>
      <c r="C112" s="117" t="s">
        <v>823</v>
      </c>
      <c r="D112" s="113">
        <f>D113</f>
        <v>2467.2</v>
      </c>
      <c r="E112" s="113">
        <f aca="true" t="shared" si="53" ref="E112:F112">E113</f>
        <v>0</v>
      </c>
      <c r="F112" s="113">
        <f t="shared" si="53"/>
        <v>0</v>
      </c>
    </row>
    <row r="113" spans="1:6" ht="49.5">
      <c r="A113" s="116" t="s">
        <v>822</v>
      </c>
      <c r="B113" s="118" t="s">
        <v>7</v>
      </c>
      <c r="C113" s="112" t="s">
        <v>11</v>
      </c>
      <c r="D113" s="113">
        <f>'№4'!F416</f>
        <v>2467.2</v>
      </c>
      <c r="E113" s="113">
        <f>'№4'!G416</f>
        <v>0</v>
      </c>
      <c r="F113" s="113">
        <f>'№4'!H416</f>
        <v>0</v>
      </c>
    </row>
    <row r="114" spans="1:6" ht="49.5">
      <c r="A114" s="6" t="s">
        <v>290</v>
      </c>
      <c r="B114" s="77"/>
      <c r="C114" s="5" t="s">
        <v>143</v>
      </c>
      <c r="D114" s="113">
        <f>D115</f>
        <v>9799.1</v>
      </c>
      <c r="E114" s="113">
        <f aca="true" t="shared" si="54" ref="E114:F114">E115</f>
        <v>9799.1</v>
      </c>
      <c r="F114" s="113">
        <f t="shared" si="54"/>
        <v>9799.1</v>
      </c>
    </row>
    <row r="115" spans="1:6" ht="49.5">
      <c r="A115" s="6" t="s">
        <v>290</v>
      </c>
      <c r="B115" s="106" t="s">
        <v>7</v>
      </c>
      <c r="C115" s="112" t="s">
        <v>11</v>
      </c>
      <c r="D115" s="113">
        <f>'№4'!F406</f>
        <v>9799.1</v>
      </c>
      <c r="E115" s="113">
        <f>'№4'!G406</f>
        <v>9799.1</v>
      </c>
      <c r="F115" s="113">
        <f>'№4'!H406</f>
        <v>9799.1</v>
      </c>
    </row>
    <row r="116" spans="1:6" ht="33">
      <c r="A116" s="106" t="s">
        <v>289</v>
      </c>
      <c r="B116" s="111" t="s">
        <v>93</v>
      </c>
      <c r="C116" s="112" t="s">
        <v>142</v>
      </c>
      <c r="D116" s="113">
        <f>D117</f>
        <v>1070.4</v>
      </c>
      <c r="E116" s="113">
        <f aca="true" t="shared" si="55" ref="E116:F116">E117</f>
        <v>1116.6</v>
      </c>
      <c r="F116" s="113">
        <f t="shared" si="55"/>
        <v>1163.2</v>
      </c>
    </row>
    <row r="117" spans="1:6" ht="49.5">
      <c r="A117" s="106" t="s">
        <v>289</v>
      </c>
      <c r="B117" s="106" t="s">
        <v>7</v>
      </c>
      <c r="C117" s="112" t="s">
        <v>11</v>
      </c>
      <c r="D117" s="113">
        <f>'№4'!F408</f>
        <v>1070.4</v>
      </c>
      <c r="E117" s="113">
        <f>'№4'!G408</f>
        <v>1116.6</v>
      </c>
      <c r="F117" s="113">
        <f>'№4'!H408</f>
        <v>1163.2</v>
      </c>
    </row>
    <row r="118" spans="1:6" ht="66">
      <c r="A118" s="106" t="s">
        <v>291</v>
      </c>
      <c r="B118" s="111" t="s">
        <v>93</v>
      </c>
      <c r="C118" s="112" t="s">
        <v>144</v>
      </c>
      <c r="D118" s="113">
        <f>D119</f>
        <v>251.9</v>
      </c>
      <c r="E118" s="113">
        <f aca="true" t="shared" si="56" ref="E118:F118">E119</f>
        <v>251.9</v>
      </c>
      <c r="F118" s="113">
        <f t="shared" si="56"/>
        <v>251.9</v>
      </c>
    </row>
    <row r="119" spans="1:6" ht="49.5">
      <c r="A119" s="106" t="s">
        <v>291</v>
      </c>
      <c r="B119" s="106" t="s">
        <v>7</v>
      </c>
      <c r="C119" s="112" t="s">
        <v>11</v>
      </c>
      <c r="D119" s="113">
        <f>'№4'!F412</f>
        <v>251.9</v>
      </c>
      <c r="E119" s="113">
        <f>'№4'!G412</f>
        <v>251.9</v>
      </c>
      <c r="F119" s="113">
        <f>'№4'!H412</f>
        <v>251.9</v>
      </c>
    </row>
    <row r="120" spans="1:6" ht="66">
      <c r="A120" s="6" t="s">
        <v>278</v>
      </c>
      <c r="B120" s="77"/>
      <c r="C120" s="5" t="s">
        <v>140</v>
      </c>
      <c r="D120" s="113">
        <f>D121</f>
        <v>12517.9</v>
      </c>
      <c r="E120" s="113">
        <f aca="true" t="shared" si="57" ref="E120:F120">E121</f>
        <v>12517.9</v>
      </c>
      <c r="F120" s="113">
        <f t="shared" si="57"/>
        <v>12517.9</v>
      </c>
    </row>
    <row r="121" spans="1:6" ht="49.5">
      <c r="A121" s="6" t="s">
        <v>278</v>
      </c>
      <c r="B121" s="106" t="s">
        <v>7</v>
      </c>
      <c r="C121" s="112" t="s">
        <v>11</v>
      </c>
      <c r="D121" s="113">
        <f>'№4'!F361</f>
        <v>12517.9</v>
      </c>
      <c r="E121" s="113">
        <f>'№4'!G361</f>
        <v>12517.9</v>
      </c>
      <c r="F121" s="113">
        <f>'№4'!H361</f>
        <v>12517.9</v>
      </c>
    </row>
    <row r="122" spans="1:6" ht="49.5">
      <c r="A122" s="106" t="s">
        <v>279</v>
      </c>
      <c r="B122" s="111" t="s">
        <v>93</v>
      </c>
      <c r="C122" s="112" t="s">
        <v>198</v>
      </c>
      <c r="D122" s="113">
        <f>D123</f>
        <v>433.59999999999997</v>
      </c>
      <c r="E122" s="113">
        <f aca="true" t="shared" si="58" ref="E122:F122">E123</f>
        <v>391.6</v>
      </c>
      <c r="F122" s="113">
        <f t="shared" si="58"/>
        <v>0</v>
      </c>
    </row>
    <row r="123" spans="1:6" ht="49.5">
      <c r="A123" s="106" t="s">
        <v>279</v>
      </c>
      <c r="B123" s="106" t="s">
        <v>7</v>
      </c>
      <c r="C123" s="112" t="s">
        <v>11</v>
      </c>
      <c r="D123" s="113">
        <f>'№4'!F363</f>
        <v>433.59999999999997</v>
      </c>
      <c r="E123" s="113">
        <f>'№4'!G363</f>
        <v>391.6</v>
      </c>
      <c r="F123" s="113">
        <f>'№4'!H363</f>
        <v>0</v>
      </c>
    </row>
    <row r="124" spans="1:6" ht="49.5">
      <c r="A124" s="106" t="s">
        <v>469</v>
      </c>
      <c r="B124" s="111" t="s">
        <v>93</v>
      </c>
      <c r="C124" s="112" t="s">
        <v>470</v>
      </c>
      <c r="D124" s="113">
        <f>D125</f>
        <v>144</v>
      </c>
      <c r="E124" s="113">
        <f aca="true" t="shared" si="59" ref="E124:F124">E125</f>
        <v>144</v>
      </c>
      <c r="F124" s="113">
        <f t="shared" si="59"/>
        <v>39.6</v>
      </c>
    </row>
    <row r="125" spans="1:6" ht="49.5">
      <c r="A125" s="106" t="s">
        <v>469</v>
      </c>
      <c r="B125" s="106" t="s">
        <v>7</v>
      </c>
      <c r="C125" s="112" t="s">
        <v>11</v>
      </c>
      <c r="D125" s="113">
        <f>'№4'!F365</f>
        <v>144</v>
      </c>
      <c r="E125" s="113">
        <f>'№4'!G365</f>
        <v>144</v>
      </c>
      <c r="F125" s="113">
        <f>'№4'!H365</f>
        <v>39.6</v>
      </c>
    </row>
    <row r="126" spans="1:6" ht="82.5">
      <c r="A126" s="80" t="s">
        <v>518</v>
      </c>
      <c r="B126" s="80" t="s">
        <v>93</v>
      </c>
      <c r="C126" s="73" t="s">
        <v>818</v>
      </c>
      <c r="D126" s="113">
        <f>D127</f>
        <v>782.9</v>
      </c>
      <c r="E126" s="113">
        <f aca="true" t="shared" si="60" ref="E126:F126">E127</f>
        <v>0</v>
      </c>
      <c r="F126" s="113">
        <f t="shared" si="60"/>
        <v>0</v>
      </c>
    </row>
    <row r="127" spans="1:6" ht="49.5">
      <c r="A127" s="80" t="s">
        <v>518</v>
      </c>
      <c r="B127" s="106" t="s">
        <v>7</v>
      </c>
      <c r="C127" s="112" t="s">
        <v>11</v>
      </c>
      <c r="D127" s="113">
        <f>'№4'!F418</f>
        <v>782.9</v>
      </c>
      <c r="E127" s="113">
        <f>'№4'!G418</f>
        <v>0</v>
      </c>
      <c r="F127" s="113">
        <f>'№4'!H418</f>
        <v>0</v>
      </c>
    </row>
    <row r="128" spans="1:6" ht="82.5">
      <c r="A128" s="80" t="s">
        <v>520</v>
      </c>
      <c r="B128" s="80" t="s">
        <v>93</v>
      </c>
      <c r="C128" s="73" t="s">
        <v>519</v>
      </c>
      <c r="D128" s="113">
        <f>D129</f>
        <v>33.4</v>
      </c>
      <c r="E128" s="113">
        <f aca="true" t="shared" si="61" ref="E128:F128">E129</f>
        <v>0</v>
      </c>
      <c r="F128" s="113">
        <f t="shared" si="61"/>
        <v>0</v>
      </c>
    </row>
    <row r="129" spans="1:6" ht="49.5">
      <c r="A129" s="80" t="s">
        <v>520</v>
      </c>
      <c r="B129" s="106" t="s">
        <v>7</v>
      </c>
      <c r="C129" s="112" t="s">
        <v>11</v>
      </c>
      <c r="D129" s="113">
        <f>'№4'!F368</f>
        <v>33.4</v>
      </c>
      <c r="E129" s="113">
        <f>'№4'!G368</f>
        <v>0</v>
      </c>
      <c r="F129" s="113">
        <f>'№4'!H368</f>
        <v>0</v>
      </c>
    </row>
    <row r="130" spans="1:6" ht="82.5">
      <c r="A130" s="106" t="s">
        <v>487</v>
      </c>
      <c r="B130" s="111" t="s">
        <v>93</v>
      </c>
      <c r="C130" s="112" t="s">
        <v>488</v>
      </c>
      <c r="D130" s="113">
        <f>D131</f>
        <v>160</v>
      </c>
      <c r="E130" s="113">
        <f aca="true" t="shared" si="62" ref="E130:F130">E131</f>
        <v>0</v>
      </c>
      <c r="F130" s="113">
        <f t="shared" si="62"/>
        <v>0</v>
      </c>
    </row>
    <row r="131" spans="1:6" ht="49.5">
      <c r="A131" s="106" t="s">
        <v>487</v>
      </c>
      <c r="B131" s="106" t="s">
        <v>7</v>
      </c>
      <c r="C131" s="112" t="s">
        <v>11</v>
      </c>
      <c r="D131" s="113">
        <f>'№4'!F419</f>
        <v>160</v>
      </c>
      <c r="E131" s="113">
        <f>'№4'!G419</f>
        <v>0</v>
      </c>
      <c r="F131" s="113">
        <f>'№4'!H419</f>
        <v>0</v>
      </c>
    </row>
    <row r="132" spans="1:6" ht="12.75">
      <c r="A132" s="109" t="s">
        <v>292</v>
      </c>
      <c r="B132" s="109" t="s">
        <v>93</v>
      </c>
      <c r="C132" s="107" t="s">
        <v>2</v>
      </c>
      <c r="D132" s="108">
        <f>D133</f>
        <v>2289.5</v>
      </c>
      <c r="E132" s="108">
        <f aca="true" t="shared" si="63" ref="E132:F133">E133</f>
        <v>2289.5</v>
      </c>
      <c r="F132" s="108">
        <f t="shared" si="63"/>
        <v>2289.5</v>
      </c>
    </row>
    <row r="133" spans="1:6" ht="82.5">
      <c r="A133" s="106" t="s">
        <v>293</v>
      </c>
      <c r="B133" s="111" t="s">
        <v>93</v>
      </c>
      <c r="C133" s="112" t="s">
        <v>345</v>
      </c>
      <c r="D133" s="113">
        <f>D134</f>
        <v>2289.5</v>
      </c>
      <c r="E133" s="113">
        <f t="shared" si="63"/>
        <v>2289.5</v>
      </c>
      <c r="F133" s="113">
        <f t="shared" si="63"/>
        <v>2289.5</v>
      </c>
    </row>
    <row r="134" spans="1:6" ht="49.5">
      <c r="A134" s="106" t="s">
        <v>293</v>
      </c>
      <c r="B134" s="106" t="s">
        <v>7</v>
      </c>
      <c r="C134" s="112" t="s">
        <v>11</v>
      </c>
      <c r="D134" s="113">
        <f>'№4'!F425</f>
        <v>2289.5</v>
      </c>
      <c r="E134" s="113">
        <f>'№4'!G425</f>
        <v>2289.5</v>
      </c>
      <c r="F134" s="113">
        <f>'№4'!H425</f>
        <v>2289.5</v>
      </c>
    </row>
    <row r="135" spans="1:6" ht="82.5">
      <c r="A135" s="109" t="s">
        <v>236</v>
      </c>
      <c r="B135" s="109" t="s">
        <v>93</v>
      </c>
      <c r="C135" s="107" t="s">
        <v>458</v>
      </c>
      <c r="D135" s="108">
        <f>D136+D141</f>
        <v>7900.7</v>
      </c>
      <c r="E135" s="108">
        <f aca="true" t="shared" si="64" ref="E135:F135">E136+E141</f>
        <v>8294.4</v>
      </c>
      <c r="F135" s="108">
        <f t="shared" si="64"/>
        <v>7261.3</v>
      </c>
    </row>
    <row r="136" spans="1:6" ht="33">
      <c r="A136" s="109" t="s">
        <v>288</v>
      </c>
      <c r="B136" s="109" t="s">
        <v>93</v>
      </c>
      <c r="C136" s="107" t="s">
        <v>169</v>
      </c>
      <c r="D136" s="108">
        <f>D137+D139</f>
        <v>3618.3</v>
      </c>
      <c r="E136" s="108">
        <f aca="true" t="shared" si="65" ref="E136:F136">E137+E139</f>
        <v>1870.8</v>
      </c>
      <c r="F136" s="108">
        <f t="shared" si="65"/>
        <v>1908.3</v>
      </c>
    </row>
    <row r="137" spans="1:6" ht="37.9" customHeight="1">
      <c r="A137" s="106" t="s">
        <v>482</v>
      </c>
      <c r="B137" s="111" t="s">
        <v>93</v>
      </c>
      <c r="C137" s="112" t="s">
        <v>170</v>
      </c>
      <c r="D137" s="113">
        <f>D138</f>
        <v>1834.2</v>
      </c>
      <c r="E137" s="113">
        <f aca="true" t="shared" si="66" ref="E137:F137">E138</f>
        <v>1870.8</v>
      </c>
      <c r="F137" s="113">
        <f t="shared" si="66"/>
        <v>1908.3</v>
      </c>
    </row>
    <row r="138" spans="1:6" ht="49.5">
      <c r="A138" s="106" t="s">
        <v>482</v>
      </c>
      <c r="B138" s="106" t="s">
        <v>7</v>
      </c>
      <c r="C138" s="112" t="s">
        <v>11</v>
      </c>
      <c r="D138" s="113">
        <f>'№4'!F397</f>
        <v>1834.2</v>
      </c>
      <c r="E138" s="113">
        <f>'№4'!G397</f>
        <v>1870.8</v>
      </c>
      <c r="F138" s="113">
        <f>'№4'!H397</f>
        <v>1908.3</v>
      </c>
    </row>
    <row r="139" spans="1:6" ht="49.5">
      <c r="A139" s="80" t="s">
        <v>808</v>
      </c>
      <c r="B139" s="80" t="s">
        <v>93</v>
      </c>
      <c r="C139" s="73" t="s">
        <v>809</v>
      </c>
      <c r="D139" s="113">
        <f>D140</f>
        <v>1784.1</v>
      </c>
      <c r="E139" s="113">
        <f aca="true" t="shared" si="67" ref="E139:F139">E140</f>
        <v>0</v>
      </c>
      <c r="F139" s="113">
        <f t="shared" si="67"/>
        <v>0</v>
      </c>
    </row>
    <row r="140" spans="1:6" ht="49.5">
      <c r="A140" s="80" t="s">
        <v>808</v>
      </c>
      <c r="B140" s="106" t="s">
        <v>7</v>
      </c>
      <c r="C140" s="112" t="s">
        <v>11</v>
      </c>
      <c r="D140" s="113">
        <f>'№4'!F400</f>
        <v>1784.1</v>
      </c>
      <c r="E140" s="113">
        <f>'№4'!G400</f>
        <v>0</v>
      </c>
      <c r="F140" s="113">
        <f>'№4'!H400</f>
        <v>0</v>
      </c>
    </row>
    <row r="141" spans="1:6" ht="82.5">
      <c r="A141" s="109" t="s">
        <v>272</v>
      </c>
      <c r="B141" s="109" t="s">
        <v>93</v>
      </c>
      <c r="C141" s="107" t="s">
        <v>459</v>
      </c>
      <c r="D141" s="108">
        <f>D142</f>
        <v>4282.4</v>
      </c>
      <c r="E141" s="108">
        <f aca="true" t="shared" si="68" ref="E141:F141">E142</f>
        <v>6423.599999999999</v>
      </c>
      <c r="F141" s="108">
        <f t="shared" si="68"/>
        <v>5353</v>
      </c>
    </row>
    <row r="142" spans="1:6" ht="82.5">
      <c r="A142" s="106" t="s">
        <v>318</v>
      </c>
      <c r="B142" s="111" t="s">
        <v>93</v>
      </c>
      <c r="C142" s="112" t="s">
        <v>847</v>
      </c>
      <c r="D142" s="113">
        <f>D143</f>
        <v>4282.4</v>
      </c>
      <c r="E142" s="113">
        <f aca="true" t="shared" si="69" ref="E142:F142">E143</f>
        <v>6423.599999999999</v>
      </c>
      <c r="F142" s="113">
        <f t="shared" si="69"/>
        <v>5353</v>
      </c>
    </row>
    <row r="143" spans="1:6" ht="49.5">
      <c r="A143" s="106" t="s">
        <v>318</v>
      </c>
      <c r="B143" s="106" t="s">
        <v>58</v>
      </c>
      <c r="C143" s="73" t="s">
        <v>761</v>
      </c>
      <c r="D143" s="113">
        <f>'№4'!F333</f>
        <v>4282.4</v>
      </c>
      <c r="E143" s="113">
        <f>'№4'!G333</f>
        <v>6423.599999999999</v>
      </c>
      <c r="F143" s="113">
        <f>'№4'!H333</f>
        <v>5353</v>
      </c>
    </row>
    <row r="144" spans="1:6" ht="70.15" customHeight="1">
      <c r="A144" s="109" t="s">
        <v>219</v>
      </c>
      <c r="B144" s="109" t="s">
        <v>93</v>
      </c>
      <c r="C144" s="107" t="s">
        <v>362</v>
      </c>
      <c r="D144" s="108">
        <f>D145+D154</f>
        <v>34230.899999999994</v>
      </c>
      <c r="E144" s="108">
        <f aca="true" t="shared" si="70" ref="E144:F144">E145+E154</f>
        <v>23756.6</v>
      </c>
      <c r="F144" s="108">
        <f t="shared" si="70"/>
        <v>15049.099999999999</v>
      </c>
    </row>
    <row r="145" spans="1:6" ht="49.5">
      <c r="A145" s="109" t="s">
        <v>386</v>
      </c>
      <c r="B145" s="109" t="s">
        <v>93</v>
      </c>
      <c r="C145" s="107" t="s">
        <v>387</v>
      </c>
      <c r="D145" s="108">
        <f>D146+D150+D148+D152</f>
        <v>12893.7</v>
      </c>
      <c r="E145" s="108">
        <f aca="true" t="shared" si="71" ref="E145:F145">E146+E150+E148+E152</f>
        <v>9000</v>
      </c>
      <c r="F145" s="108">
        <f t="shared" si="71"/>
        <v>0</v>
      </c>
    </row>
    <row r="146" spans="1:6" ht="49.5">
      <c r="A146" s="106" t="s">
        <v>390</v>
      </c>
      <c r="B146" s="111" t="s">
        <v>93</v>
      </c>
      <c r="C146" s="112" t="s">
        <v>391</v>
      </c>
      <c r="D146" s="113">
        <f>D147</f>
        <v>1445.7000000000007</v>
      </c>
      <c r="E146" s="113">
        <f aca="true" t="shared" si="72" ref="E146:F146">E147</f>
        <v>9000</v>
      </c>
      <c r="F146" s="113">
        <f t="shared" si="72"/>
        <v>0</v>
      </c>
    </row>
    <row r="147" spans="1:6" ht="33">
      <c r="A147" s="106" t="s">
        <v>390</v>
      </c>
      <c r="B147" s="106" t="s">
        <v>25</v>
      </c>
      <c r="C147" s="112" t="s">
        <v>112</v>
      </c>
      <c r="D147" s="113">
        <f>'№4'!F149</f>
        <v>1445.7000000000007</v>
      </c>
      <c r="E147" s="113">
        <f>'№4'!G149</f>
        <v>9000</v>
      </c>
      <c r="F147" s="113">
        <f>'№4'!H149</f>
        <v>0</v>
      </c>
    </row>
    <row r="148" spans="1:6" ht="12.75">
      <c r="A148" s="80" t="s">
        <v>513</v>
      </c>
      <c r="B148" s="80" t="s">
        <v>93</v>
      </c>
      <c r="C148" s="73" t="s">
        <v>514</v>
      </c>
      <c r="D148" s="113">
        <f>D149</f>
        <v>198</v>
      </c>
      <c r="E148" s="113">
        <f aca="true" t="shared" si="73" ref="E148:F148">E149</f>
        <v>0</v>
      </c>
      <c r="F148" s="113">
        <f t="shared" si="73"/>
        <v>0</v>
      </c>
    </row>
    <row r="149" spans="1:6" ht="33">
      <c r="A149" s="80" t="s">
        <v>513</v>
      </c>
      <c r="B149" s="106" t="s">
        <v>25</v>
      </c>
      <c r="C149" s="112" t="s">
        <v>112</v>
      </c>
      <c r="D149" s="113">
        <f>'№4'!F152</f>
        <v>198</v>
      </c>
      <c r="E149" s="113">
        <f>'№4'!G152</f>
        <v>0</v>
      </c>
      <c r="F149" s="113">
        <f>'№4'!H152</f>
        <v>0</v>
      </c>
    </row>
    <row r="150" spans="1:6" ht="12.75">
      <c r="A150" s="106" t="s">
        <v>393</v>
      </c>
      <c r="B150" s="111" t="s">
        <v>93</v>
      </c>
      <c r="C150" s="112" t="s">
        <v>394</v>
      </c>
      <c r="D150" s="113">
        <f>D151</f>
        <v>10750</v>
      </c>
      <c r="E150" s="113">
        <f aca="true" t="shared" si="74" ref="E150:F150">E151</f>
        <v>0</v>
      </c>
      <c r="F150" s="113">
        <f t="shared" si="74"/>
        <v>0</v>
      </c>
    </row>
    <row r="151" spans="1:6" ht="33">
      <c r="A151" s="106" t="s">
        <v>393</v>
      </c>
      <c r="B151" s="106" t="s">
        <v>25</v>
      </c>
      <c r="C151" s="112" t="s">
        <v>112</v>
      </c>
      <c r="D151" s="113">
        <f>'№4'!F153</f>
        <v>10750</v>
      </c>
      <c r="E151" s="113">
        <f>'№4'!G153</f>
        <v>0</v>
      </c>
      <c r="F151" s="113">
        <f>'№4'!H153</f>
        <v>0</v>
      </c>
    </row>
    <row r="152" spans="1:6" ht="49.5">
      <c r="A152" s="124" t="s">
        <v>830</v>
      </c>
      <c r="B152" s="124" t="s">
        <v>93</v>
      </c>
      <c r="C152" s="125" t="s">
        <v>831</v>
      </c>
      <c r="D152" s="113">
        <f>D153</f>
        <v>500</v>
      </c>
      <c r="E152" s="113">
        <f>E153</f>
        <v>0</v>
      </c>
      <c r="F152" s="113">
        <f>F153</f>
        <v>0</v>
      </c>
    </row>
    <row r="153" spans="1:6" ht="33">
      <c r="A153" s="124" t="s">
        <v>830</v>
      </c>
      <c r="B153" s="126" t="s">
        <v>25</v>
      </c>
      <c r="C153" s="112" t="s">
        <v>112</v>
      </c>
      <c r="D153" s="113">
        <f>'№4'!F155</f>
        <v>500</v>
      </c>
      <c r="E153" s="113">
        <f>'№4'!G155</f>
        <v>0</v>
      </c>
      <c r="F153" s="113">
        <f>'№4'!H155</f>
        <v>0</v>
      </c>
    </row>
    <row r="154" spans="1:6" ht="54" customHeight="1">
      <c r="A154" s="109" t="s">
        <v>220</v>
      </c>
      <c r="B154" s="109" t="s">
        <v>93</v>
      </c>
      <c r="C154" s="107" t="s">
        <v>171</v>
      </c>
      <c r="D154" s="108">
        <f>D157+D159+D161+D163+D167+D169+D173+D175+D155+D171+D165</f>
        <v>21337.199999999997</v>
      </c>
      <c r="E154" s="108">
        <f aca="true" t="shared" si="75" ref="E154:F154">E157+E159+E161+E163+E167+E169+E173+E175+E155+E171+E165</f>
        <v>14756.599999999999</v>
      </c>
      <c r="F154" s="108">
        <f t="shared" si="75"/>
        <v>15049.099999999999</v>
      </c>
    </row>
    <row r="155" spans="1:6" ht="36" customHeight="1">
      <c r="A155" s="80" t="s">
        <v>537</v>
      </c>
      <c r="B155" s="80" t="s">
        <v>93</v>
      </c>
      <c r="C155" s="73" t="s">
        <v>538</v>
      </c>
      <c r="D155" s="113">
        <f>D156</f>
        <v>677.9</v>
      </c>
      <c r="E155" s="113">
        <f aca="true" t="shared" si="76" ref="E155:F155">E156</f>
        <v>0</v>
      </c>
      <c r="F155" s="113">
        <f t="shared" si="76"/>
        <v>0</v>
      </c>
    </row>
    <row r="156" spans="1:6" ht="37.15" customHeight="1">
      <c r="A156" s="80" t="s">
        <v>537</v>
      </c>
      <c r="B156" s="106" t="s">
        <v>25</v>
      </c>
      <c r="C156" s="112" t="s">
        <v>112</v>
      </c>
      <c r="D156" s="113">
        <f>'№4'!F161</f>
        <v>677.9</v>
      </c>
      <c r="E156" s="113">
        <f>'№4'!G161</f>
        <v>0</v>
      </c>
      <c r="F156" s="113">
        <f>'№4'!H161</f>
        <v>0</v>
      </c>
    </row>
    <row r="157" spans="1:6" ht="12.75">
      <c r="A157" s="106" t="s">
        <v>237</v>
      </c>
      <c r="B157" s="111" t="s">
        <v>93</v>
      </c>
      <c r="C157" s="112" t="s">
        <v>172</v>
      </c>
      <c r="D157" s="113">
        <f>D158</f>
        <v>11006</v>
      </c>
      <c r="E157" s="113">
        <f aca="true" t="shared" si="77" ref="E157:F157">E158</f>
        <v>11166</v>
      </c>
      <c r="F157" s="113">
        <f t="shared" si="77"/>
        <v>11250</v>
      </c>
    </row>
    <row r="158" spans="1:6" ht="33">
      <c r="A158" s="106" t="s">
        <v>237</v>
      </c>
      <c r="B158" s="106" t="s">
        <v>25</v>
      </c>
      <c r="C158" s="112" t="s">
        <v>112</v>
      </c>
      <c r="D158" s="113">
        <f>'№4'!F163</f>
        <v>11006</v>
      </c>
      <c r="E158" s="113">
        <f>'№4'!G163</f>
        <v>11166</v>
      </c>
      <c r="F158" s="113">
        <f>'№4'!H163</f>
        <v>11250</v>
      </c>
    </row>
    <row r="159" spans="1:6" ht="33">
      <c r="A159" s="106" t="s">
        <v>238</v>
      </c>
      <c r="B159" s="111" t="s">
        <v>93</v>
      </c>
      <c r="C159" s="112" t="s">
        <v>173</v>
      </c>
      <c r="D159" s="113">
        <f>D160</f>
        <v>952.2</v>
      </c>
      <c r="E159" s="113">
        <f aca="true" t="shared" si="78" ref="E159:F159">E160</f>
        <v>900</v>
      </c>
      <c r="F159" s="113">
        <f t="shared" si="78"/>
        <v>900</v>
      </c>
    </row>
    <row r="160" spans="1:6" ht="33">
      <c r="A160" s="106" t="s">
        <v>238</v>
      </c>
      <c r="B160" s="106" t="s">
        <v>25</v>
      </c>
      <c r="C160" s="112" t="s">
        <v>112</v>
      </c>
      <c r="D160" s="113">
        <f>'№4'!F165</f>
        <v>952.2</v>
      </c>
      <c r="E160" s="113">
        <f>'№4'!G165</f>
        <v>900</v>
      </c>
      <c r="F160" s="113">
        <f>'№4'!H165</f>
        <v>900</v>
      </c>
    </row>
    <row r="161" spans="1:6" ht="33">
      <c r="A161" s="106" t="s">
        <v>239</v>
      </c>
      <c r="B161" s="111" t="s">
        <v>93</v>
      </c>
      <c r="C161" s="112" t="s">
        <v>174</v>
      </c>
      <c r="D161" s="113">
        <f>D162</f>
        <v>1625.1</v>
      </c>
      <c r="E161" s="113">
        <f aca="true" t="shared" si="79" ref="E161:F161">E162</f>
        <v>1625.1</v>
      </c>
      <c r="F161" s="113">
        <f t="shared" si="79"/>
        <v>1795.4</v>
      </c>
    </row>
    <row r="162" spans="1:6" ht="33">
      <c r="A162" s="106" t="s">
        <v>239</v>
      </c>
      <c r="B162" s="106" t="s">
        <v>25</v>
      </c>
      <c r="C162" s="112" t="s">
        <v>112</v>
      </c>
      <c r="D162" s="113">
        <f>'№4'!F167</f>
        <v>1625.1</v>
      </c>
      <c r="E162" s="113">
        <f>'№4'!G167</f>
        <v>1625.1</v>
      </c>
      <c r="F162" s="113">
        <f>'№4'!H167</f>
        <v>1795.4</v>
      </c>
    </row>
    <row r="163" spans="1:6" ht="33">
      <c r="A163" s="106" t="s">
        <v>240</v>
      </c>
      <c r="B163" s="111" t="s">
        <v>93</v>
      </c>
      <c r="C163" s="112" t="s">
        <v>397</v>
      </c>
      <c r="D163" s="113">
        <f>D164</f>
        <v>145.9</v>
      </c>
      <c r="E163" s="113">
        <f aca="true" t="shared" si="80" ref="E163:F163">E164</f>
        <v>145.9</v>
      </c>
      <c r="F163" s="113">
        <f t="shared" si="80"/>
        <v>145.9</v>
      </c>
    </row>
    <row r="164" spans="1:6" ht="33">
      <c r="A164" s="106" t="s">
        <v>240</v>
      </c>
      <c r="B164" s="106" t="s">
        <v>25</v>
      </c>
      <c r="C164" s="112" t="s">
        <v>112</v>
      </c>
      <c r="D164" s="113">
        <f>'№4'!F169</f>
        <v>145.9</v>
      </c>
      <c r="E164" s="113">
        <f>'№4'!G169</f>
        <v>145.9</v>
      </c>
      <c r="F164" s="113">
        <f>'№4'!H169</f>
        <v>145.9</v>
      </c>
    </row>
    <row r="165" spans="1:6" ht="49.5">
      <c r="A165" s="80" t="s">
        <v>777</v>
      </c>
      <c r="B165" s="80" t="s">
        <v>93</v>
      </c>
      <c r="C165" s="73" t="s">
        <v>778</v>
      </c>
      <c r="D165" s="113">
        <f>D166</f>
        <v>258</v>
      </c>
      <c r="E165" s="113">
        <f aca="true" t="shared" si="81" ref="E165:F165">E166</f>
        <v>0</v>
      </c>
      <c r="F165" s="113">
        <f t="shared" si="81"/>
        <v>0</v>
      </c>
    </row>
    <row r="166" spans="1:6" ht="33">
      <c r="A166" s="80" t="s">
        <v>777</v>
      </c>
      <c r="B166" s="106" t="s">
        <v>25</v>
      </c>
      <c r="C166" s="112" t="s">
        <v>112</v>
      </c>
      <c r="D166" s="113">
        <f>'№4'!F172</f>
        <v>258</v>
      </c>
      <c r="E166" s="113">
        <f>'№4'!G172</f>
        <v>0</v>
      </c>
      <c r="F166" s="113">
        <f>'№4'!H172</f>
        <v>0</v>
      </c>
    </row>
    <row r="167" spans="1:6" ht="49.5">
      <c r="A167" s="106" t="s">
        <v>398</v>
      </c>
      <c r="B167" s="111" t="s">
        <v>93</v>
      </c>
      <c r="C167" s="112" t="s">
        <v>399</v>
      </c>
      <c r="D167" s="113">
        <f>D168</f>
        <v>4457.4</v>
      </c>
      <c r="E167" s="113">
        <f aca="true" t="shared" si="82" ref="E167:F167">E168</f>
        <v>0</v>
      </c>
      <c r="F167" s="113">
        <f t="shared" si="82"/>
        <v>0</v>
      </c>
    </row>
    <row r="168" spans="1:6" ht="33">
      <c r="A168" s="106" t="s">
        <v>398</v>
      </c>
      <c r="B168" s="106" t="s">
        <v>25</v>
      </c>
      <c r="C168" s="112" t="s">
        <v>112</v>
      </c>
      <c r="D168" s="113">
        <f>'№4'!F173</f>
        <v>4457.4</v>
      </c>
      <c r="E168" s="113">
        <f>'№4'!G173</f>
        <v>0</v>
      </c>
      <c r="F168" s="113">
        <f>'№4'!H173</f>
        <v>0</v>
      </c>
    </row>
    <row r="169" spans="1:6" ht="33">
      <c r="A169" s="106" t="s">
        <v>309</v>
      </c>
      <c r="B169" s="111" t="s">
        <v>93</v>
      </c>
      <c r="C169" s="112" t="s">
        <v>400</v>
      </c>
      <c r="D169" s="113">
        <f>D170</f>
        <v>0</v>
      </c>
      <c r="E169" s="113">
        <f aca="true" t="shared" si="83" ref="E169:F169">E170</f>
        <v>258</v>
      </c>
      <c r="F169" s="113">
        <f t="shared" si="83"/>
        <v>258</v>
      </c>
    </row>
    <row r="170" spans="1:6" ht="33">
      <c r="A170" s="106" t="s">
        <v>309</v>
      </c>
      <c r="B170" s="106" t="s">
        <v>25</v>
      </c>
      <c r="C170" s="112" t="s">
        <v>112</v>
      </c>
      <c r="D170" s="113">
        <f>'№4'!F175</f>
        <v>0</v>
      </c>
      <c r="E170" s="113">
        <f>'№4'!G175</f>
        <v>258</v>
      </c>
      <c r="F170" s="113">
        <f>'№4'!H175</f>
        <v>258</v>
      </c>
    </row>
    <row r="171" spans="1:6" ht="33">
      <c r="A171" s="80" t="s">
        <v>540</v>
      </c>
      <c r="B171" s="80" t="s">
        <v>93</v>
      </c>
      <c r="C171" s="73" t="s">
        <v>539</v>
      </c>
      <c r="D171" s="113">
        <f>D172</f>
        <v>1053.1</v>
      </c>
      <c r="E171" s="113">
        <f aca="true" t="shared" si="84" ref="E171:F171">E172</f>
        <v>0</v>
      </c>
      <c r="F171" s="113">
        <f t="shared" si="84"/>
        <v>0</v>
      </c>
    </row>
    <row r="172" spans="1:6" ht="33">
      <c r="A172" s="80" t="s">
        <v>540</v>
      </c>
      <c r="B172" s="106" t="s">
        <v>25</v>
      </c>
      <c r="C172" s="112" t="s">
        <v>112</v>
      </c>
      <c r="D172" s="113">
        <f>'№4'!F178</f>
        <v>1053.1</v>
      </c>
      <c r="E172" s="113">
        <f>'№4'!G178</f>
        <v>0</v>
      </c>
      <c r="F172" s="113">
        <f>'№4'!H178</f>
        <v>0</v>
      </c>
    </row>
    <row r="173" spans="1:6" ht="115.5">
      <c r="A173" s="106" t="s">
        <v>221</v>
      </c>
      <c r="B173" s="111" t="s">
        <v>93</v>
      </c>
      <c r="C173" s="112" t="s">
        <v>178</v>
      </c>
      <c r="D173" s="113">
        <f>D174</f>
        <v>395.8</v>
      </c>
      <c r="E173" s="113">
        <f aca="true" t="shared" si="85" ref="E173:F173">E174</f>
        <v>395.8</v>
      </c>
      <c r="F173" s="113">
        <f t="shared" si="85"/>
        <v>395.8</v>
      </c>
    </row>
    <row r="174" spans="1:6" ht="33">
      <c r="A174" s="106" t="s">
        <v>221</v>
      </c>
      <c r="B174" s="106" t="s">
        <v>25</v>
      </c>
      <c r="C174" s="112" t="s">
        <v>112</v>
      </c>
      <c r="D174" s="113">
        <f>'№4'!F92</f>
        <v>395.8</v>
      </c>
      <c r="E174" s="113">
        <f>'№4'!G92</f>
        <v>395.8</v>
      </c>
      <c r="F174" s="113">
        <f>'№4'!H92</f>
        <v>395.8</v>
      </c>
    </row>
    <row r="175" spans="1:6" ht="49.5">
      <c r="A175" s="106" t="s">
        <v>241</v>
      </c>
      <c r="B175" s="111" t="s">
        <v>93</v>
      </c>
      <c r="C175" s="112" t="s">
        <v>175</v>
      </c>
      <c r="D175" s="113">
        <f>D176</f>
        <v>765.8</v>
      </c>
      <c r="E175" s="113">
        <f aca="true" t="shared" si="86" ref="E175:F175">E176</f>
        <v>265.8</v>
      </c>
      <c r="F175" s="113">
        <f t="shared" si="86"/>
        <v>304</v>
      </c>
    </row>
    <row r="176" spans="1:6" ht="33">
      <c r="A176" s="106" t="s">
        <v>241</v>
      </c>
      <c r="B176" s="106" t="s">
        <v>25</v>
      </c>
      <c r="C176" s="112" t="s">
        <v>112</v>
      </c>
      <c r="D176" s="113">
        <f>'№4'!F180</f>
        <v>765.8</v>
      </c>
      <c r="E176" s="113">
        <f>'№4'!G180</f>
        <v>265.8</v>
      </c>
      <c r="F176" s="113">
        <f>'№4'!H180</f>
        <v>304</v>
      </c>
    </row>
    <row r="177" spans="1:6" ht="69.6" customHeight="1">
      <c r="A177" s="109" t="s">
        <v>222</v>
      </c>
      <c r="B177" s="109" t="s">
        <v>93</v>
      </c>
      <c r="C177" s="107" t="s">
        <v>365</v>
      </c>
      <c r="D177" s="108">
        <f>D178+D199</f>
        <v>121738.29999999999</v>
      </c>
      <c r="E177" s="108">
        <f>E178+E199</f>
        <v>31128.9</v>
      </c>
      <c r="F177" s="108">
        <f>F178+F199</f>
        <v>20859.3</v>
      </c>
    </row>
    <row r="178" spans="1:6" ht="49.5">
      <c r="A178" s="109" t="s">
        <v>223</v>
      </c>
      <c r="B178" s="109" t="s">
        <v>93</v>
      </c>
      <c r="C178" s="107" t="s">
        <v>515</v>
      </c>
      <c r="D178" s="108">
        <f>D179+D183+D185+D195+D187+D191+D193+D197+D181+D189</f>
        <v>118058.29999999999</v>
      </c>
      <c r="E178" s="108">
        <f aca="true" t="shared" si="87" ref="E178:F178">E179+E183+E185+E195+E187+E191+E193+E197+E181+E189</f>
        <v>27628.9</v>
      </c>
      <c r="F178" s="108">
        <f t="shared" si="87"/>
        <v>20859.3</v>
      </c>
    </row>
    <row r="179" spans="1:6" ht="66">
      <c r="A179" s="106" t="s">
        <v>224</v>
      </c>
      <c r="B179" s="111" t="s">
        <v>93</v>
      </c>
      <c r="C179" s="112" t="s">
        <v>368</v>
      </c>
      <c r="D179" s="113">
        <f>D180</f>
        <v>24804.7</v>
      </c>
      <c r="E179" s="113">
        <f aca="true" t="shared" si="88" ref="E179:F179">E180</f>
        <v>21054.7</v>
      </c>
      <c r="F179" s="113">
        <f t="shared" si="88"/>
        <v>20859.3</v>
      </c>
    </row>
    <row r="180" spans="1:6" ht="33">
      <c r="A180" s="106" t="s">
        <v>224</v>
      </c>
      <c r="B180" s="106" t="s">
        <v>25</v>
      </c>
      <c r="C180" s="112" t="s">
        <v>112</v>
      </c>
      <c r="D180" s="113">
        <f>'№4'!F98</f>
        <v>24804.7</v>
      </c>
      <c r="E180" s="113">
        <f>'№4'!G98</f>
        <v>21054.7</v>
      </c>
      <c r="F180" s="113">
        <f>'№4'!H98</f>
        <v>20859.3</v>
      </c>
    </row>
    <row r="181" spans="1:6" ht="49.5">
      <c r="A181" s="80" t="s">
        <v>812</v>
      </c>
      <c r="B181" s="80" t="s">
        <v>93</v>
      </c>
      <c r="C181" s="73" t="s">
        <v>814</v>
      </c>
      <c r="D181" s="113">
        <f>D182</f>
        <v>21150.1</v>
      </c>
      <c r="E181" s="113">
        <f aca="true" t="shared" si="89" ref="E181:F181">E182</f>
        <v>0</v>
      </c>
      <c r="F181" s="113">
        <f t="shared" si="89"/>
        <v>0</v>
      </c>
    </row>
    <row r="182" spans="1:6" ht="33">
      <c r="A182" s="80" t="s">
        <v>812</v>
      </c>
      <c r="B182" s="106" t="s">
        <v>25</v>
      </c>
      <c r="C182" s="112" t="s">
        <v>112</v>
      </c>
      <c r="D182" s="113">
        <f>'№4'!F101</f>
        <v>21150.1</v>
      </c>
      <c r="E182" s="113">
        <f>'№4'!G101</f>
        <v>0</v>
      </c>
      <c r="F182" s="113">
        <f>'№4'!H101</f>
        <v>0</v>
      </c>
    </row>
    <row r="183" spans="1:6" ht="66">
      <c r="A183" s="106" t="s">
        <v>225</v>
      </c>
      <c r="B183" s="111" t="s">
        <v>93</v>
      </c>
      <c r="C183" s="112" t="s">
        <v>197</v>
      </c>
      <c r="D183" s="113">
        <f>D184</f>
        <v>6400</v>
      </c>
      <c r="E183" s="113">
        <f aca="true" t="shared" si="90" ref="E183:F183">E184</f>
        <v>2400</v>
      </c>
      <c r="F183" s="113">
        <f t="shared" si="90"/>
        <v>0</v>
      </c>
    </row>
    <row r="184" spans="1:6" ht="33">
      <c r="A184" s="106" t="s">
        <v>225</v>
      </c>
      <c r="B184" s="106" t="s">
        <v>25</v>
      </c>
      <c r="C184" s="112" t="s">
        <v>112</v>
      </c>
      <c r="D184" s="113">
        <f>'№4'!F103</f>
        <v>6400</v>
      </c>
      <c r="E184" s="113">
        <f>'№4'!G103</f>
        <v>2400</v>
      </c>
      <c r="F184" s="113">
        <f>'№4'!H103</f>
        <v>0</v>
      </c>
    </row>
    <row r="185" spans="1:6" ht="49.5">
      <c r="A185" s="106" t="s">
        <v>226</v>
      </c>
      <c r="B185" s="111" t="s">
        <v>93</v>
      </c>
      <c r="C185" s="112" t="s">
        <v>371</v>
      </c>
      <c r="D185" s="113">
        <f>D186</f>
        <v>1319.5</v>
      </c>
      <c r="E185" s="113">
        <f aca="true" t="shared" si="91" ref="E185:F185">E186</f>
        <v>4174.2</v>
      </c>
      <c r="F185" s="113">
        <f t="shared" si="91"/>
        <v>0</v>
      </c>
    </row>
    <row r="186" spans="1:6" ht="33">
      <c r="A186" s="106" t="s">
        <v>226</v>
      </c>
      <c r="B186" s="106" t="s">
        <v>25</v>
      </c>
      <c r="C186" s="112" t="s">
        <v>112</v>
      </c>
      <c r="D186" s="113">
        <f>'№4'!F105</f>
        <v>1319.5</v>
      </c>
      <c r="E186" s="113">
        <f>'№4'!G105</f>
        <v>4174.2</v>
      </c>
      <c r="F186" s="113">
        <f>'№4'!H105</f>
        <v>0</v>
      </c>
    </row>
    <row r="187" spans="1:6" ht="66">
      <c r="A187" s="80" t="s">
        <v>522</v>
      </c>
      <c r="B187" s="80" t="s">
        <v>93</v>
      </c>
      <c r="C187" s="73" t="s">
        <v>521</v>
      </c>
      <c r="D187" s="113">
        <f>D188</f>
        <v>15687.2</v>
      </c>
      <c r="E187" s="113">
        <f aca="true" t="shared" si="92" ref="E187:F187">E188</f>
        <v>0</v>
      </c>
      <c r="F187" s="113">
        <f t="shared" si="92"/>
        <v>0</v>
      </c>
    </row>
    <row r="188" spans="1:6" ht="33">
      <c r="A188" s="80" t="s">
        <v>522</v>
      </c>
      <c r="B188" s="106" t="s">
        <v>25</v>
      </c>
      <c r="C188" s="112" t="s">
        <v>112</v>
      </c>
      <c r="D188" s="113">
        <f>'№4'!F108</f>
        <v>15687.2</v>
      </c>
      <c r="E188" s="113">
        <f>'№4'!G108</f>
        <v>0</v>
      </c>
      <c r="F188" s="113">
        <f>'№4'!H108</f>
        <v>0</v>
      </c>
    </row>
    <row r="189" spans="1:6" ht="82.5">
      <c r="A189" s="80" t="s">
        <v>811</v>
      </c>
      <c r="B189" s="84"/>
      <c r="C189" s="73" t="s">
        <v>813</v>
      </c>
      <c r="D189" s="113">
        <f>D190</f>
        <v>36095.4</v>
      </c>
      <c r="E189" s="113">
        <f aca="true" t="shared" si="93" ref="E189:F189">E190</f>
        <v>0</v>
      </c>
      <c r="F189" s="113">
        <f t="shared" si="93"/>
        <v>0</v>
      </c>
    </row>
    <row r="190" spans="1:6" ht="33">
      <c r="A190" s="80" t="s">
        <v>811</v>
      </c>
      <c r="B190" s="106" t="s">
        <v>25</v>
      </c>
      <c r="C190" s="112" t="s">
        <v>112</v>
      </c>
      <c r="D190" s="113">
        <f>'№4'!F111</f>
        <v>36095.4</v>
      </c>
      <c r="E190" s="113">
        <f>'№4'!G111</f>
        <v>0</v>
      </c>
      <c r="F190" s="113">
        <f>'№4'!H111</f>
        <v>0</v>
      </c>
    </row>
    <row r="191" spans="1:6" ht="33">
      <c r="A191" s="80" t="s">
        <v>543</v>
      </c>
      <c r="B191" s="84"/>
      <c r="C191" s="73" t="s">
        <v>538</v>
      </c>
      <c r="D191" s="113">
        <f>D192</f>
        <v>800</v>
      </c>
      <c r="E191" s="113">
        <f aca="true" t="shared" si="94" ref="E191:F191">E192</f>
        <v>0</v>
      </c>
      <c r="F191" s="113">
        <f t="shared" si="94"/>
        <v>0</v>
      </c>
    </row>
    <row r="192" spans="1:6" ht="33">
      <c r="A192" s="80" t="s">
        <v>543</v>
      </c>
      <c r="B192" s="106" t="s">
        <v>25</v>
      </c>
      <c r="C192" s="112" t="s">
        <v>112</v>
      </c>
      <c r="D192" s="113">
        <f>'№4'!F113</f>
        <v>800</v>
      </c>
      <c r="E192" s="113">
        <f>'№4'!G113</f>
        <v>0</v>
      </c>
      <c r="F192" s="113">
        <f>'№4'!H113</f>
        <v>0</v>
      </c>
    </row>
    <row r="193" spans="1:6" ht="33">
      <c r="A193" s="80" t="s">
        <v>542</v>
      </c>
      <c r="B193" s="84"/>
      <c r="C193" s="73" t="s">
        <v>539</v>
      </c>
      <c r="D193" s="113">
        <f>D194</f>
        <v>1172.1</v>
      </c>
      <c r="E193" s="113">
        <f aca="true" t="shared" si="95" ref="E193:F193">E194</f>
        <v>0</v>
      </c>
      <c r="F193" s="113">
        <f t="shared" si="95"/>
        <v>0</v>
      </c>
    </row>
    <row r="194" spans="1:6" ht="33">
      <c r="A194" s="80" t="s">
        <v>542</v>
      </c>
      <c r="B194" s="106" t="s">
        <v>25</v>
      </c>
      <c r="C194" s="112" t="s">
        <v>112</v>
      </c>
      <c r="D194" s="113">
        <f>'№4'!F115</f>
        <v>1172.1</v>
      </c>
      <c r="E194" s="113">
        <f>'№4'!G115</f>
        <v>0</v>
      </c>
      <c r="F194" s="113">
        <f>'№4'!H115</f>
        <v>0</v>
      </c>
    </row>
    <row r="195" spans="1:6" ht="105.6" customHeight="1">
      <c r="A195" s="80" t="s">
        <v>523</v>
      </c>
      <c r="B195" s="80" t="s">
        <v>93</v>
      </c>
      <c r="C195" s="73" t="s">
        <v>525</v>
      </c>
      <c r="D195" s="113">
        <f>D196</f>
        <v>10479.3</v>
      </c>
      <c r="E195" s="113">
        <f aca="true" t="shared" si="96" ref="E195:F195">E196</f>
        <v>0</v>
      </c>
      <c r="F195" s="113">
        <f t="shared" si="96"/>
        <v>0</v>
      </c>
    </row>
    <row r="196" spans="1:6" ht="33">
      <c r="A196" s="106" t="s">
        <v>312</v>
      </c>
      <c r="B196" s="106" t="s">
        <v>25</v>
      </c>
      <c r="C196" s="112" t="s">
        <v>112</v>
      </c>
      <c r="D196" s="113">
        <f>'№4'!F116</f>
        <v>10479.3</v>
      </c>
      <c r="E196" s="113">
        <f>'№4'!G116</f>
        <v>0</v>
      </c>
      <c r="F196" s="113">
        <f>'№4'!H116</f>
        <v>0</v>
      </c>
    </row>
    <row r="197" spans="1:6" ht="49.5">
      <c r="A197" s="6" t="s">
        <v>774</v>
      </c>
      <c r="B197" s="77"/>
      <c r="C197" s="5" t="s">
        <v>775</v>
      </c>
      <c r="D197" s="113">
        <f>D198</f>
        <v>150</v>
      </c>
      <c r="E197" s="113">
        <f aca="true" t="shared" si="97" ref="E197:F197">E198</f>
        <v>0</v>
      </c>
      <c r="F197" s="113">
        <f t="shared" si="97"/>
        <v>0</v>
      </c>
    </row>
    <row r="198" spans="1:6" ht="33">
      <c r="A198" s="6" t="s">
        <v>774</v>
      </c>
      <c r="B198" s="106" t="s">
        <v>25</v>
      </c>
      <c r="C198" s="112" t="s">
        <v>112</v>
      </c>
      <c r="D198" s="113">
        <f>'№4'!F120</f>
        <v>150</v>
      </c>
      <c r="E198" s="113">
        <f>'№4'!G120</f>
        <v>0</v>
      </c>
      <c r="F198" s="113">
        <f>'№4'!H120</f>
        <v>0</v>
      </c>
    </row>
    <row r="199" spans="1:6" ht="54.6" customHeight="1">
      <c r="A199" s="109" t="s">
        <v>227</v>
      </c>
      <c r="B199" s="109" t="s">
        <v>93</v>
      </c>
      <c r="C199" s="107" t="s">
        <v>373</v>
      </c>
      <c r="D199" s="108">
        <f>D200+D202</f>
        <v>3680</v>
      </c>
      <c r="E199" s="108">
        <f aca="true" t="shared" si="98" ref="E199:F199">E200+E202</f>
        <v>3500</v>
      </c>
      <c r="F199" s="108">
        <f t="shared" si="98"/>
        <v>0</v>
      </c>
    </row>
    <row r="200" spans="1:6" ht="37.9" customHeight="1">
      <c r="A200" s="106" t="s">
        <v>228</v>
      </c>
      <c r="B200" s="111" t="s">
        <v>93</v>
      </c>
      <c r="C200" s="112" t="s">
        <v>376</v>
      </c>
      <c r="D200" s="113">
        <f>D201</f>
        <v>3500</v>
      </c>
      <c r="E200" s="113">
        <f aca="true" t="shared" si="99" ref="E200:F200">E201</f>
        <v>3500</v>
      </c>
      <c r="F200" s="113">
        <f t="shared" si="99"/>
        <v>0</v>
      </c>
    </row>
    <row r="201" spans="1:6" ht="33">
      <c r="A201" s="106" t="s">
        <v>228</v>
      </c>
      <c r="B201" s="106" t="s">
        <v>25</v>
      </c>
      <c r="C201" s="112" t="s">
        <v>112</v>
      </c>
      <c r="D201" s="113">
        <f>'№4'!F123</f>
        <v>3500</v>
      </c>
      <c r="E201" s="113">
        <f>'№4'!G123</f>
        <v>3500</v>
      </c>
      <c r="F201" s="113">
        <f>'№4'!H123</f>
        <v>0</v>
      </c>
    </row>
    <row r="202" spans="1:6" ht="33">
      <c r="A202" s="124" t="s">
        <v>832</v>
      </c>
      <c r="B202" s="124" t="s">
        <v>93</v>
      </c>
      <c r="C202" s="125" t="s">
        <v>833</v>
      </c>
      <c r="D202" s="113">
        <f>D203</f>
        <v>180</v>
      </c>
      <c r="E202" s="113">
        <f aca="true" t="shared" si="100" ref="E202:F202">E203</f>
        <v>0</v>
      </c>
      <c r="F202" s="113">
        <f t="shared" si="100"/>
        <v>0</v>
      </c>
    </row>
    <row r="203" spans="1:6" ht="33">
      <c r="A203" s="124" t="s">
        <v>832</v>
      </c>
      <c r="B203" s="126" t="s">
        <v>25</v>
      </c>
      <c r="C203" s="112" t="s">
        <v>112</v>
      </c>
      <c r="D203" s="113">
        <f>'№4'!F126</f>
        <v>180</v>
      </c>
      <c r="E203" s="113">
        <f>'№4'!G126</f>
        <v>0</v>
      </c>
      <c r="F203" s="113">
        <f>'№4'!H126</f>
        <v>0</v>
      </c>
    </row>
    <row r="204" spans="1:6" ht="70.9" customHeight="1">
      <c r="A204" s="109" t="s">
        <v>229</v>
      </c>
      <c r="B204" s="109" t="s">
        <v>93</v>
      </c>
      <c r="C204" s="107" t="s">
        <v>377</v>
      </c>
      <c r="D204" s="108">
        <f>D205+D212</f>
        <v>691</v>
      </c>
      <c r="E204" s="108">
        <f aca="true" t="shared" si="101" ref="E204:F204">E205+E212</f>
        <v>243</v>
      </c>
      <c r="F204" s="108">
        <f t="shared" si="101"/>
        <v>247.9</v>
      </c>
    </row>
    <row r="205" spans="1:6" ht="49.5">
      <c r="A205" s="109" t="s">
        <v>230</v>
      </c>
      <c r="B205" s="109" t="s">
        <v>93</v>
      </c>
      <c r="C205" s="107" t="s">
        <v>164</v>
      </c>
      <c r="D205" s="108">
        <f>D206+D208+D210</f>
        <v>82.5</v>
      </c>
      <c r="E205" s="108">
        <f aca="true" t="shared" si="102" ref="E205:F205">E206+E208+E210</f>
        <v>66.5</v>
      </c>
      <c r="F205" s="108">
        <f t="shared" si="102"/>
        <v>67.9</v>
      </c>
    </row>
    <row r="206" spans="1:6" ht="49.5">
      <c r="A206" s="106" t="s">
        <v>231</v>
      </c>
      <c r="B206" s="111" t="s">
        <v>93</v>
      </c>
      <c r="C206" s="112" t="s">
        <v>165</v>
      </c>
      <c r="D206" s="113">
        <f>D207</f>
        <v>27</v>
      </c>
      <c r="E206" s="113">
        <f aca="true" t="shared" si="103" ref="E206:F206">E207</f>
        <v>27.5</v>
      </c>
      <c r="F206" s="113">
        <f t="shared" si="103"/>
        <v>28.1</v>
      </c>
    </row>
    <row r="207" spans="1:6" ht="33">
      <c r="A207" s="106" t="s">
        <v>231</v>
      </c>
      <c r="B207" s="106" t="s">
        <v>25</v>
      </c>
      <c r="C207" s="112" t="s">
        <v>112</v>
      </c>
      <c r="D207" s="113">
        <f>'№4'!F131</f>
        <v>27</v>
      </c>
      <c r="E207" s="113">
        <f>'№4'!G131</f>
        <v>27.5</v>
      </c>
      <c r="F207" s="113">
        <f>'№4'!H131</f>
        <v>28.1</v>
      </c>
    </row>
    <row r="208" spans="1:6" ht="49.5">
      <c r="A208" s="106" t="s">
        <v>380</v>
      </c>
      <c r="B208" s="111" t="s">
        <v>93</v>
      </c>
      <c r="C208" s="73" t="s">
        <v>503</v>
      </c>
      <c r="D208" s="113">
        <f>D209</f>
        <v>50.2</v>
      </c>
      <c r="E208" s="113">
        <f aca="true" t="shared" si="104" ref="E208:F208">E209</f>
        <v>33.7</v>
      </c>
      <c r="F208" s="113">
        <f t="shared" si="104"/>
        <v>34.4</v>
      </c>
    </row>
    <row r="209" spans="1:6" ht="33">
      <c r="A209" s="106" t="s">
        <v>380</v>
      </c>
      <c r="B209" s="106" t="s">
        <v>25</v>
      </c>
      <c r="C209" s="112" t="s">
        <v>112</v>
      </c>
      <c r="D209" s="113">
        <f>'№4'!F133</f>
        <v>50.2</v>
      </c>
      <c r="E209" s="113">
        <f>'№4'!G133</f>
        <v>33.7</v>
      </c>
      <c r="F209" s="113">
        <f>'№4'!H133</f>
        <v>34.4</v>
      </c>
    </row>
    <row r="210" spans="1:6" ht="139.9" customHeight="1">
      <c r="A210" s="106" t="s">
        <v>232</v>
      </c>
      <c r="B210" s="111" t="s">
        <v>93</v>
      </c>
      <c r="C210" s="112" t="s">
        <v>383</v>
      </c>
      <c r="D210" s="113">
        <f>D211</f>
        <v>5.3</v>
      </c>
      <c r="E210" s="113">
        <f aca="true" t="shared" si="105" ref="E210:F210">E211</f>
        <v>5.3</v>
      </c>
      <c r="F210" s="113">
        <f t="shared" si="105"/>
        <v>5.4</v>
      </c>
    </row>
    <row r="211" spans="1:6" ht="33">
      <c r="A211" s="106" t="s">
        <v>232</v>
      </c>
      <c r="B211" s="106" t="s">
        <v>25</v>
      </c>
      <c r="C211" s="112" t="s">
        <v>112</v>
      </c>
      <c r="D211" s="113">
        <f>'№4'!F136</f>
        <v>5.3</v>
      </c>
      <c r="E211" s="113">
        <f>'№4'!G136</f>
        <v>5.3</v>
      </c>
      <c r="F211" s="113">
        <f>'№4'!H136</f>
        <v>5.4</v>
      </c>
    </row>
    <row r="212" spans="1:6" ht="33">
      <c r="A212" s="109" t="s">
        <v>233</v>
      </c>
      <c r="B212" s="109" t="s">
        <v>93</v>
      </c>
      <c r="C212" s="107" t="s">
        <v>166</v>
      </c>
      <c r="D212" s="108">
        <f>D213+D215</f>
        <v>608.5</v>
      </c>
      <c r="E212" s="108">
        <f aca="true" t="shared" si="106" ref="E212:F212">E213+E215</f>
        <v>176.5</v>
      </c>
      <c r="F212" s="108">
        <f t="shared" si="106"/>
        <v>180</v>
      </c>
    </row>
    <row r="213" spans="1:6" ht="37.9" customHeight="1">
      <c r="A213" s="106" t="s">
        <v>234</v>
      </c>
      <c r="B213" s="111" t="s">
        <v>93</v>
      </c>
      <c r="C213" s="112" t="s">
        <v>167</v>
      </c>
      <c r="D213" s="113">
        <f>D214</f>
        <v>466.2</v>
      </c>
      <c r="E213" s="113">
        <f aca="true" t="shared" si="107" ref="E213:F213">E214</f>
        <v>31.4</v>
      </c>
      <c r="F213" s="113">
        <f t="shared" si="107"/>
        <v>32</v>
      </c>
    </row>
    <row r="214" spans="1:6" ht="33">
      <c r="A214" s="106" t="s">
        <v>234</v>
      </c>
      <c r="B214" s="106" t="s">
        <v>25</v>
      </c>
      <c r="C214" s="112" t="s">
        <v>112</v>
      </c>
      <c r="D214" s="113">
        <f>'№4'!F140</f>
        <v>466.2</v>
      </c>
      <c r="E214" s="113">
        <f>'№4'!G140</f>
        <v>31.4</v>
      </c>
      <c r="F214" s="113">
        <f>'№4'!H140</f>
        <v>32</v>
      </c>
    </row>
    <row r="215" spans="1:6" ht="49.5">
      <c r="A215" s="106" t="s">
        <v>235</v>
      </c>
      <c r="B215" s="111" t="s">
        <v>93</v>
      </c>
      <c r="C215" s="112" t="s">
        <v>168</v>
      </c>
      <c r="D215" s="113">
        <f>D216</f>
        <v>142.3</v>
      </c>
      <c r="E215" s="113">
        <f aca="true" t="shared" si="108" ref="E215:F215">E216</f>
        <v>145.1</v>
      </c>
      <c r="F215" s="113">
        <f t="shared" si="108"/>
        <v>148</v>
      </c>
    </row>
    <row r="216" spans="1:6" ht="33">
      <c r="A216" s="106" t="s">
        <v>235</v>
      </c>
      <c r="B216" s="106" t="s">
        <v>25</v>
      </c>
      <c r="C216" s="112" t="s">
        <v>112</v>
      </c>
      <c r="D216" s="113">
        <f>'№4'!F142</f>
        <v>142.3</v>
      </c>
      <c r="E216" s="113">
        <f>'№4'!G142</f>
        <v>145.1</v>
      </c>
      <c r="F216" s="113">
        <f>'№4'!H142</f>
        <v>148</v>
      </c>
    </row>
    <row r="217" spans="1:6" ht="66">
      <c r="A217" s="109" t="s">
        <v>200</v>
      </c>
      <c r="B217" s="109" t="s">
        <v>93</v>
      </c>
      <c r="C217" s="107" t="s">
        <v>341</v>
      </c>
      <c r="D217" s="108">
        <f>D218+D223+D228+D234+D247+D254+D231</f>
        <v>52017.899999999994</v>
      </c>
      <c r="E217" s="108">
        <f aca="true" t="shared" si="109" ref="E217:F217">E218+E223+E228+E234+E247+E254+E231</f>
        <v>50827</v>
      </c>
      <c r="F217" s="108">
        <f t="shared" si="109"/>
        <v>50893.5</v>
      </c>
    </row>
    <row r="218" spans="1:6" ht="82.5">
      <c r="A218" s="109" t="s">
        <v>206</v>
      </c>
      <c r="B218" s="109" t="s">
        <v>93</v>
      </c>
      <c r="C218" s="107" t="s">
        <v>347</v>
      </c>
      <c r="D218" s="108">
        <f>D219+D221</f>
        <v>969.7</v>
      </c>
      <c r="E218" s="108">
        <f aca="true" t="shared" si="110" ref="E218:F218">E219+E221</f>
        <v>421.9</v>
      </c>
      <c r="F218" s="108">
        <f t="shared" si="110"/>
        <v>428.5</v>
      </c>
    </row>
    <row r="219" spans="1:6" ht="33">
      <c r="A219" s="106" t="s">
        <v>207</v>
      </c>
      <c r="B219" s="111" t="s">
        <v>93</v>
      </c>
      <c r="C219" s="112" t="s">
        <v>157</v>
      </c>
      <c r="D219" s="113">
        <f>D220</f>
        <v>515.4</v>
      </c>
      <c r="E219" s="113">
        <f aca="true" t="shared" si="111" ref="E219:F219">E220</f>
        <v>421.9</v>
      </c>
      <c r="F219" s="113">
        <f t="shared" si="111"/>
        <v>428.5</v>
      </c>
    </row>
    <row r="220" spans="1:6" ht="33">
      <c r="A220" s="106" t="s">
        <v>207</v>
      </c>
      <c r="B220" s="106" t="s">
        <v>25</v>
      </c>
      <c r="C220" s="112" t="s">
        <v>112</v>
      </c>
      <c r="D220" s="113">
        <f>'№4'!F38</f>
        <v>515.4</v>
      </c>
      <c r="E220" s="113">
        <f>'№4'!G38</f>
        <v>421.9</v>
      </c>
      <c r="F220" s="113">
        <f>'№4'!H38</f>
        <v>428.5</v>
      </c>
    </row>
    <row r="221" spans="1:6" ht="49.5">
      <c r="A221" s="106" t="s">
        <v>350</v>
      </c>
      <c r="B221" s="111" t="s">
        <v>93</v>
      </c>
      <c r="C221" s="112" t="s">
        <v>351</v>
      </c>
      <c r="D221" s="113">
        <f>D222</f>
        <v>454.30000000000007</v>
      </c>
      <c r="E221" s="113">
        <f aca="true" t="shared" si="112" ref="E221:F221">E222</f>
        <v>0</v>
      </c>
      <c r="F221" s="113">
        <f t="shared" si="112"/>
        <v>0</v>
      </c>
    </row>
    <row r="222" spans="1:6" ht="33">
      <c r="A222" s="106" t="s">
        <v>350</v>
      </c>
      <c r="B222" s="106" t="s">
        <v>25</v>
      </c>
      <c r="C222" s="112" t="s">
        <v>112</v>
      </c>
      <c r="D222" s="113">
        <f>'№4'!F40</f>
        <v>454.30000000000007</v>
      </c>
      <c r="E222" s="113">
        <f>'№4'!G40</f>
        <v>0</v>
      </c>
      <c r="F222" s="113">
        <f>'№4'!H40</f>
        <v>0</v>
      </c>
    </row>
    <row r="223" spans="1:6" ht="121.9" customHeight="1">
      <c r="A223" s="109" t="s">
        <v>208</v>
      </c>
      <c r="B223" s="109" t="s">
        <v>93</v>
      </c>
      <c r="C223" s="107" t="s">
        <v>158</v>
      </c>
      <c r="D223" s="108">
        <f>D224+D226</f>
        <v>76.5</v>
      </c>
      <c r="E223" s="108">
        <f aca="true" t="shared" si="113" ref="E223:F223">E224+E226</f>
        <v>78</v>
      </c>
      <c r="F223" s="108">
        <f t="shared" si="113"/>
        <v>79.5</v>
      </c>
    </row>
    <row r="224" spans="1:6" ht="53.45" customHeight="1">
      <c r="A224" s="106" t="s">
        <v>209</v>
      </c>
      <c r="B224" s="111" t="s">
        <v>93</v>
      </c>
      <c r="C224" s="112" t="s">
        <v>159</v>
      </c>
      <c r="D224" s="113">
        <f>D225</f>
        <v>51</v>
      </c>
      <c r="E224" s="113">
        <f aca="true" t="shared" si="114" ref="E224:F224">E225</f>
        <v>52</v>
      </c>
      <c r="F224" s="113">
        <f t="shared" si="114"/>
        <v>53</v>
      </c>
    </row>
    <row r="225" spans="1:6" ht="33">
      <c r="A225" s="106" t="s">
        <v>209</v>
      </c>
      <c r="B225" s="106" t="s">
        <v>25</v>
      </c>
      <c r="C225" s="112" t="s">
        <v>112</v>
      </c>
      <c r="D225" s="113">
        <f>'№4'!F44</f>
        <v>51</v>
      </c>
      <c r="E225" s="113">
        <f>'№4'!G44</f>
        <v>52</v>
      </c>
      <c r="F225" s="113">
        <f>'№4'!H44</f>
        <v>53</v>
      </c>
    </row>
    <row r="226" spans="1:6" ht="66">
      <c r="A226" s="106" t="s">
        <v>210</v>
      </c>
      <c r="B226" s="111" t="s">
        <v>93</v>
      </c>
      <c r="C226" s="112" t="s">
        <v>160</v>
      </c>
      <c r="D226" s="113">
        <f>D227</f>
        <v>25.5</v>
      </c>
      <c r="E226" s="113">
        <f aca="true" t="shared" si="115" ref="E226:F226">E227</f>
        <v>26</v>
      </c>
      <c r="F226" s="113">
        <f t="shared" si="115"/>
        <v>26.5</v>
      </c>
    </row>
    <row r="227" spans="1:6" ht="33">
      <c r="A227" s="106" t="s">
        <v>210</v>
      </c>
      <c r="B227" s="106" t="s">
        <v>25</v>
      </c>
      <c r="C227" s="112" t="s">
        <v>112</v>
      </c>
      <c r="D227" s="113">
        <f>'№4'!F47</f>
        <v>25.5</v>
      </c>
      <c r="E227" s="113">
        <f>'№4'!G47</f>
        <v>26</v>
      </c>
      <c r="F227" s="113">
        <f>'№4'!H47</f>
        <v>26.5</v>
      </c>
    </row>
    <row r="228" spans="1:6" ht="40.15" customHeight="1">
      <c r="A228" s="109" t="s">
        <v>211</v>
      </c>
      <c r="B228" s="109" t="s">
        <v>93</v>
      </c>
      <c r="C228" s="107" t="s">
        <v>161</v>
      </c>
      <c r="D228" s="108">
        <f>D229</f>
        <v>107.1</v>
      </c>
      <c r="E228" s="108">
        <f aca="true" t="shared" si="116" ref="E228:F229">E229</f>
        <v>109.2</v>
      </c>
      <c r="F228" s="108">
        <f t="shared" si="116"/>
        <v>111.4</v>
      </c>
    </row>
    <row r="229" spans="1:6" ht="33">
      <c r="A229" s="106" t="s">
        <v>212</v>
      </c>
      <c r="B229" s="111" t="s">
        <v>93</v>
      </c>
      <c r="C229" s="112" t="s">
        <v>358</v>
      </c>
      <c r="D229" s="113">
        <f>D230</f>
        <v>107.1</v>
      </c>
      <c r="E229" s="113">
        <f t="shared" si="116"/>
        <v>109.2</v>
      </c>
      <c r="F229" s="113">
        <f t="shared" si="116"/>
        <v>111.4</v>
      </c>
    </row>
    <row r="230" spans="1:6" ht="33">
      <c r="A230" s="106" t="s">
        <v>212</v>
      </c>
      <c r="B230" s="106" t="s">
        <v>25</v>
      </c>
      <c r="C230" s="112" t="s">
        <v>112</v>
      </c>
      <c r="D230" s="113">
        <f>'№4'!F51</f>
        <v>107.1</v>
      </c>
      <c r="E230" s="113">
        <f>'№4'!G51</f>
        <v>109.2</v>
      </c>
      <c r="F230" s="113">
        <f>'№4'!H51</f>
        <v>111.4</v>
      </c>
    </row>
    <row r="231" spans="1:6" ht="49.5">
      <c r="A231" s="109" t="s">
        <v>217</v>
      </c>
      <c r="B231" s="109"/>
      <c r="C231" s="107" t="s">
        <v>162</v>
      </c>
      <c r="D231" s="108">
        <f>D232</f>
        <v>6535</v>
      </c>
      <c r="E231" s="108">
        <f aca="true" t="shared" si="117" ref="E231:F232">E232</f>
        <v>6535</v>
      </c>
      <c r="F231" s="108">
        <f t="shared" si="117"/>
        <v>6535</v>
      </c>
    </row>
    <row r="232" spans="1:6" ht="49.5">
      <c r="A232" s="80" t="s">
        <v>218</v>
      </c>
      <c r="B232" s="80"/>
      <c r="C232" s="73" t="s">
        <v>163</v>
      </c>
      <c r="D232" s="113">
        <f>D233</f>
        <v>6535</v>
      </c>
      <c r="E232" s="113">
        <f t="shared" si="117"/>
        <v>6535</v>
      </c>
      <c r="F232" s="113">
        <f t="shared" si="117"/>
        <v>6535</v>
      </c>
    </row>
    <row r="233" spans="1:6" ht="33">
      <c r="A233" s="80" t="s">
        <v>218</v>
      </c>
      <c r="B233" s="106" t="s">
        <v>25</v>
      </c>
      <c r="C233" s="112" t="s">
        <v>112</v>
      </c>
      <c r="D233" s="113">
        <f>'№4'!F85</f>
        <v>6535</v>
      </c>
      <c r="E233" s="113">
        <f>'№4'!G85</f>
        <v>6535</v>
      </c>
      <c r="F233" s="113">
        <f>'№4'!H85</f>
        <v>6535</v>
      </c>
    </row>
    <row r="234" spans="1:6" ht="72.6" customHeight="1">
      <c r="A234" s="109" t="s">
        <v>213</v>
      </c>
      <c r="B234" s="109" t="s">
        <v>93</v>
      </c>
      <c r="C234" s="107" t="s">
        <v>155</v>
      </c>
      <c r="D234" s="108">
        <f>D237+D239+D241+D243+D245+D235</f>
        <v>3024.7</v>
      </c>
      <c r="E234" s="108">
        <f aca="true" t="shared" si="118" ref="E234:F234">E237+E239+E241+E243+E245+E235</f>
        <v>2588.6</v>
      </c>
      <c r="F234" s="108">
        <f t="shared" si="118"/>
        <v>2640.7999999999997</v>
      </c>
    </row>
    <row r="235" spans="1:6" ht="99">
      <c r="A235" s="6" t="s">
        <v>805</v>
      </c>
      <c r="B235" s="77"/>
      <c r="C235" s="5" t="s">
        <v>806</v>
      </c>
      <c r="D235" s="113">
        <f>D236</f>
        <v>485.9</v>
      </c>
      <c r="E235" s="113">
        <f aca="true" t="shared" si="119" ref="E235:F235">E236</f>
        <v>0</v>
      </c>
      <c r="F235" s="113">
        <f t="shared" si="119"/>
        <v>0</v>
      </c>
    </row>
    <row r="236" spans="1:6" ht="33">
      <c r="A236" s="6" t="s">
        <v>805</v>
      </c>
      <c r="B236" s="106" t="s">
        <v>25</v>
      </c>
      <c r="C236" s="112" t="s">
        <v>112</v>
      </c>
      <c r="D236" s="113">
        <f>'№4'!F247</f>
        <v>485.9</v>
      </c>
      <c r="E236" s="113">
        <f>'№4'!G247</f>
        <v>0</v>
      </c>
      <c r="F236" s="113">
        <f>'№4'!H247</f>
        <v>0</v>
      </c>
    </row>
    <row r="237" spans="1:6" ht="106.9" customHeight="1">
      <c r="A237" s="106" t="s">
        <v>254</v>
      </c>
      <c r="B237" s="111" t="s">
        <v>93</v>
      </c>
      <c r="C237" s="112" t="s">
        <v>425</v>
      </c>
      <c r="D237" s="113">
        <f>D238</f>
        <v>942.5</v>
      </c>
      <c r="E237" s="113">
        <f aca="true" t="shared" si="120" ref="E237:F237">E238</f>
        <v>961.4</v>
      </c>
      <c r="F237" s="113">
        <f t="shared" si="120"/>
        <v>980.6</v>
      </c>
    </row>
    <row r="238" spans="1:6" ht="33">
      <c r="A238" s="106" t="s">
        <v>254</v>
      </c>
      <c r="B238" s="106" t="s">
        <v>25</v>
      </c>
      <c r="C238" s="112" t="s">
        <v>112</v>
      </c>
      <c r="D238" s="113">
        <f>'№4'!F250</f>
        <v>942.5</v>
      </c>
      <c r="E238" s="113">
        <f>'№4'!G250</f>
        <v>961.4</v>
      </c>
      <c r="F238" s="113">
        <f>'№4'!H250</f>
        <v>980.6</v>
      </c>
    </row>
    <row r="239" spans="1:6" ht="104.45" customHeight="1">
      <c r="A239" s="106" t="s">
        <v>255</v>
      </c>
      <c r="B239" s="111" t="s">
        <v>93</v>
      </c>
      <c r="C239" s="112" t="s">
        <v>193</v>
      </c>
      <c r="D239" s="113">
        <f>D240</f>
        <v>489.6</v>
      </c>
      <c r="E239" s="113">
        <f aca="true" t="shared" si="121" ref="E239:F239">E240</f>
        <v>499.4</v>
      </c>
      <c r="F239" s="113">
        <f t="shared" si="121"/>
        <v>509.4</v>
      </c>
    </row>
    <row r="240" spans="1:6" ht="33">
      <c r="A240" s="106" t="s">
        <v>255</v>
      </c>
      <c r="B240" s="106" t="s">
        <v>25</v>
      </c>
      <c r="C240" s="112" t="s">
        <v>112</v>
      </c>
      <c r="D240" s="113">
        <f>'№4'!F251</f>
        <v>489.6</v>
      </c>
      <c r="E240" s="113">
        <f>'№4'!G251</f>
        <v>499.4</v>
      </c>
      <c r="F240" s="113">
        <f>'№4'!H251</f>
        <v>509.4</v>
      </c>
    </row>
    <row r="241" spans="1:6" ht="82.5">
      <c r="A241" s="106" t="s">
        <v>426</v>
      </c>
      <c r="B241" s="111" t="s">
        <v>93</v>
      </c>
      <c r="C241" s="112" t="s">
        <v>427</v>
      </c>
      <c r="D241" s="113">
        <f>D242</f>
        <v>636.5</v>
      </c>
      <c r="E241" s="113">
        <f aca="true" t="shared" si="122" ref="E241:F241">E242</f>
        <v>649.2</v>
      </c>
      <c r="F241" s="113">
        <f t="shared" si="122"/>
        <v>662.2</v>
      </c>
    </row>
    <row r="242" spans="1:6" ht="33">
      <c r="A242" s="106" t="s">
        <v>426</v>
      </c>
      <c r="B242" s="106" t="s">
        <v>25</v>
      </c>
      <c r="C242" s="112" t="s">
        <v>112</v>
      </c>
      <c r="D242" s="113">
        <f>'№4'!F253</f>
        <v>636.5</v>
      </c>
      <c r="E242" s="113">
        <f>'№4'!G253</f>
        <v>649.2</v>
      </c>
      <c r="F242" s="113">
        <f>'№4'!H253</f>
        <v>662.2</v>
      </c>
    </row>
    <row r="243" spans="1:6" ht="33">
      <c r="A243" s="106" t="s">
        <v>214</v>
      </c>
      <c r="B243" s="111" t="s">
        <v>93</v>
      </c>
      <c r="C243" s="112" t="s">
        <v>156</v>
      </c>
      <c r="D243" s="113">
        <f>D244</f>
        <v>62.199999999999996</v>
      </c>
      <c r="E243" s="113">
        <f aca="true" t="shared" si="123" ref="E243:F243">E244</f>
        <v>62.4</v>
      </c>
      <c r="F243" s="113">
        <f t="shared" si="123"/>
        <v>64.1</v>
      </c>
    </row>
    <row r="244" spans="1:6" ht="33">
      <c r="A244" s="106" t="s">
        <v>214</v>
      </c>
      <c r="B244" s="106" t="s">
        <v>25</v>
      </c>
      <c r="C244" s="112" t="s">
        <v>112</v>
      </c>
      <c r="D244" s="113">
        <f>'№4'!F55</f>
        <v>62.199999999999996</v>
      </c>
      <c r="E244" s="113">
        <f>'№4'!G55</f>
        <v>62.4</v>
      </c>
      <c r="F244" s="113">
        <f>'№4'!H55</f>
        <v>64.1</v>
      </c>
    </row>
    <row r="245" spans="1:6" ht="49.5">
      <c r="A245" s="106" t="s">
        <v>251</v>
      </c>
      <c r="B245" s="111" t="s">
        <v>93</v>
      </c>
      <c r="C245" s="112" t="s">
        <v>419</v>
      </c>
      <c r="D245" s="113">
        <f>D246</f>
        <v>408</v>
      </c>
      <c r="E245" s="113">
        <f aca="true" t="shared" si="124" ref="E245:F245">E246</f>
        <v>416.2</v>
      </c>
      <c r="F245" s="113">
        <f t="shared" si="124"/>
        <v>424.5</v>
      </c>
    </row>
    <row r="246" spans="1:6" ht="33">
      <c r="A246" s="106" t="s">
        <v>251</v>
      </c>
      <c r="B246" s="106" t="s">
        <v>25</v>
      </c>
      <c r="C246" s="112" t="s">
        <v>112</v>
      </c>
      <c r="D246" s="113">
        <f>'№4'!F231</f>
        <v>408</v>
      </c>
      <c r="E246" s="113">
        <f>'№4'!G231</f>
        <v>416.2</v>
      </c>
      <c r="F246" s="113">
        <f>'№4'!H231</f>
        <v>424.5</v>
      </c>
    </row>
    <row r="247" spans="1:6" ht="33">
      <c r="A247" s="109" t="s">
        <v>249</v>
      </c>
      <c r="B247" s="109" t="s">
        <v>93</v>
      </c>
      <c r="C247" s="107" t="s">
        <v>154</v>
      </c>
      <c r="D247" s="108">
        <f>D248+D250+D252</f>
        <v>2107.2</v>
      </c>
      <c r="E247" s="108">
        <f aca="true" t="shared" si="125" ref="E247:F247">E248+E250+E252</f>
        <v>2111.5</v>
      </c>
      <c r="F247" s="108">
        <f t="shared" si="125"/>
        <v>2115.8</v>
      </c>
    </row>
    <row r="248" spans="1:6" ht="66">
      <c r="A248" s="106" t="s">
        <v>250</v>
      </c>
      <c r="B248" s="111" t="s">
        <v>93</v>
      </c>
      <c r="C248" s="112" t="s">
        <v>94</v>
      </c>
      <c r="D248" s="113">
        <f>D249</f>
        <v>1773.5</v>
      </c>
      <c r="E248" s="113">
        <f aca="true" t="shared" si="126" ref="E248:F248">E249</f>
        <v>1773.5</v>
      </c>
      <c r="F248" s="113">
        <f t="shared" si="126"/>
        <v>1773.5</v>
      </c>
    </row>
    <row r="249" spans="1:6" ht="33">
      <c r="A249" s="106" t="s">
        <v>250</v>
      </c>
      <c r="B249" s="106" t="s">
        <v>25</v>
      </c>
      <c r="C249" s="112" t="s">
        <v>112</v>
      </c>
      <c r="D249" s="113">
        <f>'№4'!F227</f>
        <v>1773.5</v>
      </c>
      <c r="E249" s="113">
        <f>'№4'!G227</f>
        <v>1773.5</v>
      </c>
      <c r="F249" s="113">
        <f>'№4'!H227</f>
        <v>1773.5</v>
      </c>
    </row>
    <row r="250" spans="1:6" ht="49.5">
      <c r="A250" s="106" t="s">
        <v>253</v>
      </c>
      <c r="B250" s="111" t="s">
        <v>93</v>
      </c>
      <c r="C250" s="112" t="s">
        <v>420</v>
      </c>
      <c r="D250" s="113">
        <f>D251</f>
        <v>121</v>
      </c>
      <c r="E250" s="113">
        <f aca="true" t="shared" si="127" ref="E250:F250">E251</f>
        <v>121</v>
      </c>
      <c r="F250" s="113">
        <f t="shared" si="127"/>
        <v>121</v>
      </c>
    </row>
    <row r="251" spans="1:6" ht="33">
      <c r="A251" s="106" t="s">
        <v>253</v>
      </c>
      <c r="B251" s="106" t="s">
        <v>25</v>
      </c>
      <c r="C251" s="112" t="s">
        <v>112</v>
      </c>
      <c r="D251" s="113">
        <f>'№4'!F237</f>
        <v>121</v>
      </c>
      <c r="E251" s="113">
        <f>'№4'!G237</f>
        <v>121</v>
      </c>
      <c r="F251" s="113">
        <f>'№4'!H237</f>
        <v>121</v>
      </c>
    </row>
    <row r="252" spans="1:6" ht="33">
      <c r="A252" s="106" t="s">
        <v>252</v>
      </c>
      <c r="B252" s="111" t="s">
        <v>93</v>
      </c>
      <c r="C252" s="112" t="s">
        <v>196</v>
      </c>
      <c r="D252" s="113">
        <f>D253</f>
        <v>212.7</v>
      </c>
      <c r="E252" s="113">
        <f aca="true" t="shared" si="128" ref="E252:F252">E253</f>
        <v>217</v>
      </c>
      <c r="F252" s="113">
        <f t="shared" si="128"/>
        <v>221.3</v>
      </c>
    </row>
    <row r="253" spans="1:6" ht="33">
      <c r="A253" s="106" t="s">
        <v>252</v>
      </c>
      <c r="B253" s="106" t="s">
        <v>25</v>
      </c>
      <c r="C253" s="112" t="s">
        <v>112</v>
      </c>
      <c r="D253" s="113">
        <f>'№4'!F240</f>
        <v>212.7</v>
      </c>
      <c r="E253" s="113">
        <f>'№4'!G240</f>
        <v>217</v>
      </c>
      <c r="F253" s="113">
        <f>'№4'!H240</f>
        <v>221.3</v>
      </c>
    </row>
    <row r="254" spans="1:6" ht="12.75">
      <c r="A254" s="109" t="s">
        <v>201</v>
      </c>
      <c r="B254" s="109" t="s">
        <v>93</v>
      </c>
      <c r="C254" s="107" t="s">
        <v>2</v>
      </c>
      <c r="D254" s="108">
        <f>D255+D257+D261+D263+D265+D267+D259</f>
        <v>39197.7</v>
      </c>
      <c r="E254" s="108">
        <f aca="true" t="shared" si="129" ref="E254:F254">E255+E257+E261+E263+E265+E267+E259</f>
        <v>38982.8</v>
      </c>
      <c r="F254" s="108">
        <f t="shared" si="129"/>
        <v>38982.5</v>
      </c>
    </row>
    <row r="255" spans="1:6" ht="66">
      <c r="A255" s="106" t="s">
        <v>205</v>
      </c>
      <c r="B255" s="111" t="s">
        <v>93</v>
      </c>
      <c r="C255" s="112" t="s">
        <v>317</v>
      </c>
      <c r="D255" s="113">
        <f>D256</f>
        <v>650</v>
      </c>
      <c r="E255" s="113">
        <f aca="true" t="shared" si="130" ref="E255:F255">E256</f>
        <v>650</v>
      </c>
      <c r="F255" s="113">
        <f t="shared" si="130"/>
        <v>650</v>
      </c>
    </row>
    <row r="256" spans="1:6" ht="33">
      <c r="A256" s="106" t="s">
        <v>205</v>
      </c>
      <c r="B256" s="106" t="s">
        <v>25</v>
      </c>
      <c r="C256" s="112" t="s">
        <v>112</v>
      </c>
      <c r="D256" s="113">
        <f>'№4'!F20</f>
        <v>650</v>
      </c>
      <c r="E256" s="113">
        <f>'№4'!G20</f>
        <v>650</v>
      </c>
      <c r="F256" s="113">
        <f>'№4'!H20</f>
        <v>650</v>
      </c>
    </row>
    <row r="257" spans="1:6" ht="87" customHeight="1">
      <c r="A257" s="106" t="s">
        <v>215</v>
      </c>
      <c r="B257" s="111" t="s">
        <v>93</v>
      </c>
      <c r="C257" s="112" t="s">
        <v>191</v>
      </c>
      <c r="D257" s="113">
        <f>D258</f>
        <v>264</v>
      </c>
      <c r="E257" s="113">
        <f aca="true" t="shared" si="131" ref="E257:F257">E258</f>
        <v>264</v>
      </c>
      <c r="F257" s="113">
        <f t="shared" si="131"/>
        <v>264</v>
      </c>
    </row>
    <row r="258" spans="1:6" ht="33">
      <c r="A258" s="106" t="s">
        <v>215</v>
      </c>
      <c r="B258" s="106" t="s">
        <v>25</v>
      </c>
      <c r="C258" s="112" t="s">
        <v>112</v>
      </c>
      <c r="D258" s="113">
        <f>'№4'!F60</f>
        <v>264</v>
      </c>
      <c r="E258" s="113">
        <f>'№4'!G60</f>
        <v>264</v>
      </c>
      <c r="F258" s="113">
        <f>'№4'!H60</f>
        <v>264</v>
      </c>
    </row>
    <row r="259" spans="1:6" ht="99">
      <c r="A259" s="6" t="s">
        <v>795</v>
      </c>
      <c r="B259" s="77"/>
      <c r="C259" s="14" t="s">
        <v>796</v>
      </c>
      <c r="D259" s="113">
        <f>D260</f>
        <v>2.6</v>
      </c>
      <c r="E259" s="113">
        <f aca="true" t="shared" si="132" ref="E259:F259">E260</f>
        <v>0</v>
      </c>
      <c r="F259" s="113">
        <f t="shared" si="132"/>
        <v>0</v>
      </c>
    </row>
    <row r="260" spans="1:6" ht="33">
      <c r="A260" s="6" t="s">
        <v>795</v>
      </c>
      <c r="B260" s="106" t="s">
        <v>25</v>
      </c>
      <c r="C260" s="112" t="s">
        <v>112</v>
      </c>
      <c r="D260" s="113">
        <f>'№4'!F64</f>
        <v>2.6</v>
      </c>
      <c r="E260" s="113">
        <f>'№4'!G64</f>
        <v>0</v>
      </c>
      <c r="F260" s="113">
        <f>'№4'!H64</f>
        <v>0</v>
      </c>
    </row>
    <row r="261" spans="1:6" ht="12.75">
      <c r="A261" s="106" t="s">
        <v>202</v>
      </c>
      <c r="B261" s="111" t="s">
        <v>93</v>
      </c>
      <c r="C261" s="112" t="s">
        <v>43</v>
      </c>
      <c r="D261" s="113">
        <f>D262</f>
        <v>1479</v>
      </c>
      <c r="E261" s="113">
        <f aca="true" t="shared" si="133" ref="E261:F261">E262</f>
        <v>1479</v>
      </c>
      <c r="F261" s="113">
        <f t="shared" si="133"/>
        <v>1479</v>
      </c>
    </row>
    <row r="262" spans="1:6" ht="33">
      <c r="A262" s="106" t="s">
        <v>202</v>
      </c>
      <c r="B262" s="106" t="s">
        <v>25</v>
      </c>
      <c r="C262" s="112" t="s">
        <v>112</v>
      </c>
      <c r="D262" s="113">
        <f>'№4'!F14</f>
        <v>1479</v>
      </c>
      <c r="E262" s="113">
        <f>'№4'!G14</f>
        <v>1479</v>
      </c>
      <c r="F262" s="113">
        <f>'№4'!H14</f>
        <v>1479</v>
      </c>
    </row>
    <row r="263" spans="1:6" ht="82.5">
      <c r="A263" s="106" t="s">
        <v>203</v>
      </c>
      <c r="B263" s="111" t="s">
        <v>93</v>
      </c>
      <c r="C263" s="112" t="s">
        <v>345</v>
      </c>
      <c r="D263" s="113">
        <f>D264</f>
        <v>35316</v>
      </c>
      <c r="E263" s="113">
        <f aca="true" t="shared" si="134" ref="E263:F263">E264</f>
        <v>35104</v>
      </c>
      <c r="F263" s="113">
        <f t="shared" si="134"/>
        <v>35104</v>
      </c>
    </row>
    <row r="264" spans="1:6" ht="33">
      <c r="A264" s="106" t="s">
        <v>203</v>
      </c>
      <c r="B264" s="106" t="s">
        <v>25</v>
      </c>
      <c r="C264" s="112" t="s">
        <v>112</v>
      </c>
      <c r="D264" s="113">
        <f>'№4'!F23</f>
        <v>35316</v>
      </c>
      <c r="E264" s="113">
        <f>'№4'!G23</f>
        <v>35104</v>
      </c>
      <c r="F264" s="113">
        <f>'№4'!H23</f>
        <v>35104</v>
      </c>
    </row>
    <row r="265" spans="1:6" ht="66">
      <c r="A265" s="106" t="s">
        <v>204</v>
      </c>
      <c r="B265" s="111" t="s">
        <v>93</v>
      </c>
      <c r="C265" s="112" t="s">
        <v>346</v>
      </c>
      <c r="D265" s="113">
        <f>D266</f>
        <v>234.49999999999997</v>
      </c>
      <c r="E265" s="113">
        <f aca="true" t="shared" si="135" ref="E265:F265">E266</f>
        <v>234.49999999999997</v>
      </c>
      <c r="F265" s="113">
        <f t="shared" si="135"/>
        <v>234.49999999999997</v>
      </c>
    </row>
    <row r="266" spans="1:6" ht="33">
      <c r="A266" s="106" t="s">
        <v>204</v>
      </c>
      <c r="B266" s="106" t="s">
        <v>25</v>
      </c>
      <c r="C266" s="112" t="s">
        <v>112</v>
      </c>
      <c r="D266" s="113">
        <f>'№4'!F76+'№4'!F65+'№4'!F27</f>
        <v>234.49999999999997</v>
      </c>
      <c r="E266" s="113">
        <f>'№4'!G76+'№4'!G65+'№4'!G27</f>
        <v>234.49999999999997</v>
      </c>
      <c r="F266" s="113">
        <f>'№4'!H76+'№4'!H65+'№4'!H27</f>
        <v>234.49999999999997</v>
      </c>
    </row>
    <row r="267" spans="1:6" ht="49.5">
      <c r="A267" s="106" t="s">
        <v>216</v>
      </c>
      <c r="B267" s="111" t="s">
        <v>93</v>
      </c>
      <c r="C267" s="112" t="s">
        <v>361</v>
      </c>
      <c r="D267" s="113">
        <f>D268</f>
        <v>1251.6000000000001</v>
      </c>
      <c r="E267" s="113">
        <f aca="true" t="shared" si="136" ref="E267:F267">E268</f>
        <v>1251.3000000000002</v>
      </c>
      <c r="F267" s="113">
        <f t="shared" si="136"/>
        <v>1251</v>
      </c>
    </row>
    <row r="268" spans="1:6" ht="33">
      <c r="A268" s="106" t="s">
        <v>216</v>
      </c>
      <c r="B268" s="106" t="s">
        <v>25</v>
      </c>
      <c r="C268" s="112" t="s">
        <v>112</v>
      </c>
      <c r="D268" s="113">
        <f>'№4'!F78</f>
        <v>1251.6000000000001</v>
      </c>
      <c r="E268" s="113">
        <f>'№4'!G78</f>
        <v>1251.3000000000002</v>
      </c>
      <c r="F268" s="113">
        <f>'№4'!H78</f>
        <v>1251</v>
      </c>
    </row>
    <row r="269" spans="1:6" ht="82.5">
      <c r="A269" s="109" t="s">
        <v>264</v>
      </c>
      <c r="B269" s="109" t="s">
        <v>93</v>
      </c>
      <c r="C269" s="107" t="s">
        <v>451</v>
      </c>
      <c r="D269" s="108">
        <f>D270+D283</f>
        <v>16896.9</v>
      </c>
      <c r="E269" s="108">
        <f aca="true" t="shared" si="137" ref="E269:F269">E270+E283</f>
        <v>10037.4</v>
      </c>
      <c r="F269" s="108">
        <f t="shared" si="137"/>
        <v>10037.4</v>
      </c>
    </row>
    <row r="270" spans="1:6" ht="58.15" customHeight="1">
      <c r="A270" s="109" t="s">
        <v>265</v>
      </c>
      <c r="B270" s="109" t="s">
        <v>93</v>
      </c>
      <c r="C270" s="107" t="s">
        <v>147</v>
      </c>
      <c r="D270" s="108">
        <f>D275+D277+D279+D281+D271+D273</f>
        <v>11123.400000000001</v>
      </c>
      <c r="E270" s="108">
        <f aca="true" t="shared" si="138" ref="E270:F270">E275+E277+E279+E281+E271+E273</f>
        <v>4263.9</v>
      </c>
      <c r="F270" s="108">
        <f t="shared" si="138"/>
        <v>4263.9</v>
      </c>
    </row>
    <row r="271" spans="1:6" ht="21" customHeight="1">
      <c r="A271" s="124" t="s">
        <v>834</v>
      </c>
      <c r="B271" s="124" t="s">
        <v>93</v>
      </c>
      <c r="C271" s="125" t="s">
        <v>835</v>
      </c>
      <c r="D271" s="113">
        <f>D272</f>
        <v>1125.8000000000002</v>
      </c>
      <c r="E271" s="113">
        <f aca="true" t="shared" si="139" ref="E271:F271">E272</f>
        <v>0</v>
      </c>
      <c r="F271" s="113">
        <f t="shared" si="139"/>
        <v>0</v>
      </c>
    </row>
    <row r="272" spans="1:6" ht="36" customHeight="1">
      <c r="A272" s="124" t="s">
        <v>834</v>
      </c>
      <c r="B272" s="126" t="s">
        <v>58</v>
      </c>
      <c r="C272" s="125" t="s">
        <v>761</v>
      </c>
      <c r="D272" s="113">
        <f>'№4'!F325</f>
        <v>1125.8000000000002</v>
      </c>
      <c r="E272" s="113">
        <f>'№4'!G325</f>
        <v>0</v>
      </c>
      <c r="F272" s="113">
        <f>'№4'!H325</f>
        <v>0</v>
      </c>
    </row>
    <row r="273" spans="1:6" ht="33" customHeight="1">
      <c r="A273" s="124" t="s">
        <v>836</v>
      </c>
      <c r="B273" s="124" t="s">
        <v>93</v>
      </c>
      <c r="C273" s="182" t="s">
        <v>846</v>
      </c>
      <c r="D273" s="113">
        <f>D274</f>
        <v>3561.1</v>
      </c>
      <c r="E273" s="113">
        <f aca="true" t="shared" si="140" ref="E273:F273">E274</f>
        <v>0</v>
      </c>
      <c r="F273" s="113">
        <f t="shared" si="140"/>
        <v>0</v>
      </c>
    </row>
    <row r="274" spans="1:6" ht="38.25" customHeight="1">
      <c r="A274" s="124" t="s">
        <v>836</v>
      </c>
      <c r="B274" s="126" t="s">
        <v>58</v>
      </c>
      <c r="C274" s="125" t="s">
        <v>761</v>
      </c>
      <c r="D274" s="113">
        <f>'№4'!F327</f>
        <v>3561.1</v>
      </c>
      <c r="E274" s="113">
        <f>'№4'!G327</f>
        <v>0</v>
      </c>
      <c r="F274" s="113">
        <f>'№4'!H327</f>
        <v>0</v>
      </c>
    </row>
    <row r="275" spans="1:6" ht="66">
      <c r="A275" s="106" t="s">
        <v>271</v>
      </c>
      <c r="B275" s="111" t="s">
        <v>93</v>
      </c>
      <c r="C275" s="112" t="s">
        <v>194</v>
      </c>
      <c r="D275" s="113">
        <f>D276</f>
        <v>1524.6</v>
      </c>
      <c r="E275" s="113">
        <f aca="true" t="shared" si="141" ref="E275:F275">E276</f>
        <v>1435.1</v>
      </c>
      <c r="F275" s="113">
        <f t="shared" si="141"/>
        <v>1435.1</v>
      </c>
    </row>
    <row r="276" spans="1:6" ht="30.75" customHeight="1">
      <c r="A276" s="106" t="s">
        <v>271</v>
      </c>
      <c r="B276" s="106" t="s">
        <v>58</v>
      </c>
      <c r="C276" s="73" t="s">
        <v>761</v>
      </c>
      <c r="D276" s="113">
        <f>'№4'!F318</f>
        <v>1524.6</v>
      </c>
      <c r="E276" s="113">
        <f>'№4'!G318</f>
        <v>1435.1</v>
      </c>
      <c r="F276" s="113">
        <f>'№4'!H318</f>
        <v>1435.1</v>
      </c>
    </row>
    <row r="277" spans="1:6" ht="33">
      <c r="A277" s="106" t="s">
        <v>267</v>
      </c>
      <c r="B277" s="111" t="s">
        <v>93</v>
      </c>
      <c r="C277" s="112" t="s">
        <v>148</v>
      </c>
      <c r="D277" s="113">
        <f>D278</f>
        <v>2915.1000000000004</v>
      </c>
      <c r="E277" s="113">
        <f aca="true" t="shared" si="142" ref="E277:F277">E278</f>
        <v>2120.8</v>
      </c>
      <c r="F277" s="113">
        <f t="shared" si="142"/>
        <v>2120.8</v>
      </c>
    </row>
    <row r="278" spans="1:6" ht="34.5" customHeight="1">
      <c r="A278" s="106" t="s">
        <v>267</v>
      </c>
      <c r="B278" s="106" t="s">
        <v>58</v>
      </c>
      <c r="C278" s="73" t="s">
        <v>761</v>
      </c>
      <c r="D278" s="113">
        <f>'№4'!F297</f>
        <v>2915.1000000000004</v>
      </c>
      <c r="E278" s="113">
        <f>'№4'!G297</f>
        <v>2120.8</v>
      </c>
      <c r="F278" s="113">
        <f>'№4'!H297</f>
        <v>2120.8</v>
      </c>
    </row>
    <row r="279" spans="1:6" ht="33" customHeight="1">
      <c r="A279" s="106" t="s">
        <v>268</v>
      </c>
      <c r="B279" s="111" t="s">
        <v>93</v>
      </c>
      <c r="C279" s="112" t="s">
        <v>454</v>
      </c>
      <c r="D279" s="113">
        <f>D280</f>
        <v>208</v>
      </c>
      <c r="E279" s="113">
        <f aca="true" t="shared" si="143" ref="E279:F279">E280</f>
        <v>208</v>
      </c>
      <c r="F279" s="113">
        <f t="shared" si="143"/>
        <v>208</v>
      </c>
    </row>
    <row r="280" spans="1:6" ht="37.5" customHeight="1">
      <c r="A280" s="106" t="s">
        <v>268</v>
      </c>
      <c r="B280" s="106" t="s">
        <v>58</v>
      </c>
      <c r="C280" s="73" t="s">
        <v>761</v>
      </c>
      <c r="D280" s="113">
        <f>'№4'!F299</f>
        <v>208</v>
      </c>
      <c r="E280" s="113">
        <f>'№4'!G299</f>
        <v>208</v>
      </c>
      <c r="F280" s="113">
        <f>'№4'!H299</f>
        <v>208</v>
      </c>
    </row>
    <row r="281" spans="1:6" ht="33">
      <c r="A281" s="106" t="s">
        <v>270</v>
      </c>
      <c r="B281" s="111" t="s">
        <v>93</v>
      </c>
      <c r="C281" s="112" t="s">
        <v>149</v>
      </c>
      <c r="D281" s="113">
        <f>D282</f>
        <v>1788.8</v>
      </c>
      <c r="E281" s="113">
        <f aca="true" t="shared" si="144" ref="E281:F281">E282</f>
        <v>500</v>
      </c>
      <c r="F281" s="113">
        <f t="shared" si="144"/>
        <v>500</v>
      </c>
    </row>
    <row r="282" spans="1:6" ht="36.75" customHeight="1">
      <c r="A282" s="106" t="s">
        <v>270</v>
      </c>
      <c r="B282" s="106" t="s">
        <v>58</v>
      </c>
      <c r="C282" s="73" t="s">
        <v>761</v>
      </c>
      <c r="D282" s="113">
        <f>'№4'!F311</f>
        <v>1788.8</v>
      </c>
      <c r="E282" s="113">
        <f>'№4'!G311</f>
        <v>500</v>
      </c>
      <c r="F282" s="113">
        <f>'№4'!H311</f>
        <v>500</v>
      </c>
    </row>
    <row r="283" spans="1:6" ht="12.75">
      <c r="A283" s="109" t="s">
        <v>269</v>
      </c>
      <c r="B283" s="109" t="s">
        <v>93</v>
      </c>
      <c r="C283" s="107" t="s">
        <v>2</v>
      </c>
      <c r="D283" s="108">
        <f>D284</f>
        <v>5773.5</v>
      </c>
      <c r="E283" s="108">
        <f aca="true" t="shared" si="145" ref="E283:F284">E284</f>
        <v>5773.5</v>
      </c>
      <c r="F283" s="108">
        <f t="shared" si="145"/>
        <v>5773.5</v>
      </c>
    </row>
    <row r="284" spans="1:6" ht="82.5">
      <c r="A284" s="106" t="s">
        <v>266</v>
      </c>
      <c r="B284" s="111" t="s">
        <v>93</v>
      </c>
      <c r="C284" s="112" t="s">
        <v>345</v>
      </c>
      <c r="D284" s="113">
        <f>D285</f>
        <v>5773.5</v>
      </c>
      <c r="E284" s="113">
        <f t="shared" si="145"/>
        <v>5773.5</v>
      </c>
      <c r="F284" s="113">
        <f t="shared" si="145"/>
        <v>5773.5</v>
      </c>
    </row>
    <row r="285" spans="1:6" ht="30.75" customHeight="1">
      <c r="A285" s="106" t="s">
        <v>266</v>
      </c>
      <c r="B285" s="106" t="s">
        <v>58</v>
      </c>
      <c r="C285" s="73" t="s">
        <v>761</v>
      </c>
      <c r="D285" s="113">
        <f>'№4'!F303</f>
        <v>5773.5</v>
      </c>
      <c r="E285" s="113">
        <f>'№4'!G303</f>
        <v>5773.5</v>
      </c>
      <c r="F285" s="113">
        <f>'№4'!H303</f>
        <v>5773.5</v>
      </c>
    </row>
    <row r="286" spans="1:6" ht="49.5" customHeight="1">
      <c r="A286" s="109" t="s">
        <v>256</v>
      </c>
      <c r="B286" s="109" t="s">
        <v>93</v>
      </c>
      <c r="C286" s="107" t="s">
        <v>428</v>
      </c>
      <c r="D286" s="108">
        <f>D287+D290+D293+D296</f>
        <v>11362.5</v>
      </c>
      <c r="E286" s="108">
        <f aca="true" t="shared" si="146" ref="E286:F286">E287+E290+E293+E296</f>
        <v>10922.6</v>
      </c>
      <c r="F286" s="108">
        <f t="shared" si="146"/>
        <v>10708.5</v>
      </c>
    </row>
    <row r="287" spans="1:6" ht="33">
      <c r="A287" s="109" t="s">
        <v>260</v>
      </c>
      <c r="B287" s="109" t="s">
        <v>93</v>
      </c>
      <c r="C287" s="107" t="s">
        <v>433</v>
      </c>
      <c r="D287" s="108">
        <f>D288</f>
        <v>1114.7</v>
      </c>
      <c r="E287" s="108">
        <f aca="true" t="shared" si="147" ref="E287:F288">E288</f>
        <v>1133.8</v>
      </c>
      <c r="F287" s="108">
        <f t="shared" si="147"/>
        <v>1156</v>
      </c>
    </row>
    <row r="288" spans="1:6" ht="66">
      <c r="A288" s="106" t="s">
        <v>261</v>
      </c>
      <c r="B288" s="111" t="s">
        <v>93</v>
      </c>
      <c r="C288" s="112" t="s">
        <v>190</v>
      </c>
      <c r="D288" s="113">
        <f>D289</f>
        <v>1114.7</v>
      </c>
      <c r="E288" s="113">
        <f t="shared" si="147"/>
        <v>1133.8</v>
      </c>
      <c r="F288" s="113">
        <f t="shared" si="147"/>
        <v>1156</v>
      </c>
    </row>
    <row r="289" spans="1:6" ht="33">
      <c r="A289" s="106" t="s">
        <v>261</v>
      </c>
      <c r="B289" s="106" t="s">
        <v>60</v>
      </c>
      <c r="C289" s="73" t="s">
        <v>815</v>
      </c>
      <c r="D289" s="113">
        <f>'№4'!F275</f>
        <v>1114.7</v>
      </c>
      <c r="E289" s="113">
        <f>'№4'!G275</f>
        <v>1133.8</v>
      </c>
      <c r="F289" s="113">
        <f>'№4'!H275</f>
        <v>1156</v>
      </c>
    </row>
    <row r="290" spans="1:6" ht="66">
      <c r="A290" s="109" t="s">
        <v>442</v>
      </c>
      <c r="B290" s="109" t="s">
        <v>93</v>
      </c>
      <c r="C290" s="107" t="s">
        <v>443</v>
      </c>
      <c r="D290" s="108">
        <f>D291</f>
        <v>700</v>
      </c>
      <c r="E290" s="108">
        <f aca="true" t="shared" si="148" ref="E290:F291">E291</f>
        <v>237.3</v>
      </c>
      <c r="F290" s="108">
        <f t="shared" si="148"/>
        <v>0</v>
      </c>
    </row>
    <row r="291" spans="1:6" ht="12.75">
      <c r="A291" s="106" t="s">
        <v>446</v>
      </c>
      <c r="B291" s="111" t="s">
        <v>93</v>
      </c>
      <c r="C291" s="112" t="s">
        <v>447</v>
      </c>
      <c r="D291" s="113">
        <f>D292</f>
        <v>700</v>
      </c>
      <c r="E291" s="113">
        <f t="shared" si="148"/>
        <v>237.3</v>
      </c>
      <c r="F291" s="113">
        <f t="shared" si="148"/>
        <v>0</v>
      </c>
    </row>
    <row r="292" spans="1:6" ht="33">
      <c r="A292" s="106" t="s">
        <v>446</v>
      </c>
      <c r="B292" s="106" t="s">
        <v>60</v>
      </c>
      <c r="C292" s="73" t="s">
        <v>815</v>
      </c>
      <c r="D292" s="113">
        <f>'№4'!F289</f>
        <v>700</v>
      </c>
      <c r="E292" s="113">
        <f>'№4'!G289</f>
        <v>237.3</v>
      </c>
      <c r="F292" s="113">
        <f>'№4'!H289</f>
        <v>0</v>
      </c>
    </row>
    <row r="293" spans="1:6" ht="33">
      <c r="A293" s="109" t="s">
        <v>262</v>
      </c>
      <c r="B293" s="109" t="s">
        <v>93</v>
      </c>
      <c r="C293" s="107" t="s">
        <v>130</v>
      </c>
      <c r="D293" s="108">
        <f>D294</f>
        <v>26.3</v>
      </c>
      <c r="E293" s="108">
        <f aca="true" t="shared" si="149" ref="E293:F294">E294</f>
        <v>30</v>
      </c>
      <c r="F293" s="108">
        <f t="shared" si="149"/>
        <v>31</v>
      </c>
    </row>
    <row r="294" spans="1:6" ht="52.9" customHeight="1">
      <c r="A294" s="106" t="s">
        <v>263</v>
      </c>
      <c r="B294" s="111" t="s">
        <v>93</v>
      </c>
      <c r="C294" s="112" t="s">
        <v>131</v>
      </c>
      <c r="D294" s="113">
        <f>D295</f>
        <v>26.3</v>
      </c>
      <c r="E294" s="113">
        <f t="shared" si="149"/>
        <v>30</v>
      </c>
      <c r="F294" s="113">
        <f t="shared" si="149"/>
        <v>31</v>
      </c>
    </row>
    <row r="295" spans="1:6" ht="33">
      <c r="A295" s="106" t="s">
        <v>263</v>
      </c>
      <c r="B295" s="106" t="s">
        <v>60</v>
      </c>
      <c r="C295" s="73" t="s">
        <v>815</v>
      </c>
      <c r="D295" s="113">
        <f>'№4'!F278</f>
        <v>26.3</v>
      </c>
      <c r="E295" s="113">
        <f>'№4'!G278</f>
        <v>30</v>
      </c>
      <c r="F295" s="113">
        <f>'№4'!H278</f>
        <v>31</v>
      </c>
    </row>
    <row r="296" spans="1:6" ht="12.75">
      <c r="A296" s="109" t="s">
        <v>257</v>
      </c>
      <c r="B296" s="109" t="s">
        <v>93</v>
      </c>
      <c r="C296" s="107" t="s">
        <v>2</v>
      </c>
      <c r="D296" s="108">
        <f>D297</f>
        <v>9521.5</v>
      </c>
      <c r="E296" s="108">
        <f aca="true" t="shared" si="150" ref="E296:F297">E297</f>
        <v>9521.5</v>
      </c>
      <c r="F296" s="108">
        <f t="shared" si="150"/>
        <v>9521.5</v>
      </c>
    </row>
    <row r="297" spans="1:6" ht="82.5">
      <c r="A297" s="106" t="s">
        <v>258</v>
      </c>
      <c r="B297" s="111" t="s">
        <v>93</v>
      </c>
      <c r="C297" s="112" t="s">
        <v>345</v>
      </c>
      <c r="D297" s="113">
        <f>D298</f>
        <v>9521.5</v>
      </c>
      <c r="E297" s="113">
        <f t="shared" si="150"/>
        <v>9521.5</v>
      </c>
      <c r="F297" s="113">
        <f t="shared" si="150"/>
        <v>9521.5</v>
      </c>
    </row>
    <row r="298" spans="1:6" ht="33">
      <c r="A298" s="106" t="s">
        <v>258</v>
      </c>
      <c r="B298" s="106" t="s">
        <v>60</v>
      </c>
      <c r="C298" s="73" t="s">
        <v>815</v>
      </c>
      <c r="D298" s="113">
        <f>'№4'!F261</f>
        <v>9521.5</v>
      </c>
      <c r="E298" s="113">
        <f>'№4'!G261</f>
        <v>9521.5</v>
      </c>
      <c r="F298" s="113">
        <f>'№4'!H261</f>
        <v>9521.5</v>
      </c>
    </row>
    <row r="299" spans="1:6" ht="33">
      <c r="A299" s="109" t="s">
        <v>314</v>
      </c>
      <c r="B299" s="109" t="s">
        <v>93</v>
      </c>
      <c r="C299" s="107" t="s">
        <v>431</v>
      </c>
      <c r="D299" s="108">
        <f>D300+D303+D310</f>
        <v>6887.3</v>
      </c>
      <c r="E299" s="108">
        <f aca="true" t="shared" si="151" ref="E299:F299">E300+E303+E310</f>
        <v>4605.3</v>
      </c>
      <c r="F299" s="108">
        <f t="shared" si="151"/>
        <v>4605.3</v>
      </c>
    </row>
    <row r="300" spans="1:6" ht="12.75">
      <c r="A300" s="109" t="s">
        <v>432</v>
      </c>
      <c r="B300" s="109" t="s">
        <v>93</v>
      </c>
      <c r="C300" s="107" t="s">
        <v>13</v>
      </c>
      <c r="D300" s="108">
        <f>D301</f>
        <v>2000</v>
      </c>
      <c r="E300" s="108">
        <f aca="true" t="shared" si="152" ref="E300:F301">E301</f>
        <v>500</v>
      </c>
      <c r="F300" s="108">
        <f t="shared" si="152"/>
        <v>500</v>
      </c>
    </row>
    <row r="301" spans="1:6" ht="33">
      <c r="A301" s="106" t="s">
        <v>259</v>
      </c>
      <c r="B301" s="111" t="s">
        <v>93</v>
      </c>
      <c r="C301" s="112" t="s">
        <v>132</v>
      </c>
      <c r="D301" s="113">
        <f>D302</f>
        <v>2000</v>
      </c>
      <c r="E301" s="113">
        <f t="shared" si="152"/>
        <v>500</v>
      </c>
      <c r="F301" s="113">
        <f t="shared" si="152"/>
        <v>500</v>
      </c>
    </row>
    <row r="302" spans="1:6" ht="33">
      <c r="A302" s="106" t="s">
        <v>259</v>
      </c>
      <c r="B302" s="106" t="s">
        <v>60</v>
      </c>
      <c r="C302" s="73" t="s">
        <v>815</v>
      </c>
      <c r="D302" s="113">
        <f>'№4'!F267</f>
        <v>2000</v>
      </c>
      <c r="E302" s="113">
        <f>'№4'!G267</f>
        <v>500</v>
      </c>
      <c r="F302" s="113">
        <f>'№4'!H267</f>
        <v>500</v>
      </c>
    </row>
    <row r="303" spans="1:6" ht="49.5">
      <c r="A303" s="109" t="s">
        <v>438</v>
      </c>
      <c r="B303" s="109" t="s">
        <v>93</v>
      </c>
      <c r="C303" s="107" t="s">
        <v>439</v>
      </c>
      <c r="D303" s="108">
        <f>D308+D304+D306</f>
        <v>782</v>
      </c>
      <c r="E303" s="108">
        <f aca="true" t="shared" si="153" ref="E303:F303">E308+E304+E306</f>
        <v>0</v>
      </c>
      <c r="F303" s="108">
        <f t="shared" si="153"/>
        <v>0</v>
      </c>
    </row>
    <row r="304" spans="1:6" ht="12.75">
      <c r="A304" s="35" t="s">
        <v>511</v>
      </c>
      <c r="B304" s="77"/>
      <c r="C304" s="5" t="s">
        <v>512</v>
      </c>
      <c r="D304" s="113">
        <f>D305</f>
        <v>2</v>
      </c>
      <c r="E304" s="113">
        <f aca="true" t="shared" si="154" ref="E304:F304">E305</f>
        <v>0</v>
      </c>
      <c r="F304" s="113">
        <f t="shared" si="154"/>
        <v>0</v>
      </c>
    </row>
    <row r="305" spans="1:6" ht="33">
      <c r="A305" s="35" t="s">
        <v>511</v>
      </c>
      <c r="B305" s="106" t="s">
        <v>25</v>
      </c>
      <c r="C305" s="112" t="s">
        <v>112</v>
      </c>
      <c r="D305" s="113">
        <f>'№4'!F70</f>
        <v>2</v>
      </c>
      <c r="E305" s="113">
        <f>'№4'!G70</f>
        <v>0</v>
      </c>
      <c r="F305" s="113">
        <f>'№4'!H70</f>
        <v>0</v>
      </c>
    </row>
    <row r="306" spans="1:6" ht="39" customHeight="1">
      <c r="A306" s="80" t="s">
        <v>781</v>
      </c>
      <c r="B306" s="80"/>
      <c r="C306" s="73" t="s">
        <v>782</v>
      </c>
      <c r="D306" s="113">
        <f>D307</f>
        <v>280</v>
      </c>
      <c r="E306" s="113">
        <f aca="true" t="shared" si="155" ref="E306:F306">E307</f>
        <v>0</v>
      </c>
      <c r="F306" s="113">
        <f t="shared" si="155"/>
        <v>0</v>
      </c>
    </row>
    <row r="307" spans="1:6" ht="33">
      <c r="A307" s="80" t="s">
        <v>781</v>
      </c>
      <c r="B307" s="106" t="s">
        <v>25</v>
      </c>
      <c r="C307" s="112" t="s">
        <v>112</v>
      </c>
      <c r="D307" s="113">
        <f>'№4'!F33</f>
        <v>280</v>
      </c>
      <c r="E307" s="113">
        <f>'№4'!G33</f>
        <v>0</v>
      </c>
      <c r="F307" s="113">
        <f>'№4'!H33</f>
        <v>0</v>
      </c>
    </row>
    <row r="308" spans="1:6" ht="49.5">
      <c r="A308" s="106" t="s">
        <v>440</v>
      </c>
      <c r="B308" s="111" t="s">
        <v>93</v>
      </c>
      <c r="C308" s="112" t="s">
        <v>441</v>
      </c>
      <c r="D308" s="113">
        <f>D309</f>
        <v>500</v>
      </c>
      <c r="E308" s="113">
        <f aca="true" t="shared" si="156" ref="E308:F308">E309</f>
        <v>0</v>
      </c>
      <c r="F308" s="113">
        <f t="shared" si="156"/>
        <v>0</v>
      </c>
    </row>
    <row r="309" spans="1:6" ht="33">
      <c r="A309" s="106" t="s">
        <v>440</v>
      </c>
      <c r="B309" s="106" t="s">
        <v>60</v>
      </c>
      <c r="C309" s="73" t="s">
        <v>815</v>
      </c>
      <c r="D309" s="113">
        <f>'№4'!F282</f>
        <v>500</v>
      </c>
      <c r="E309" s="113">
        <f>'№4'!G282</f>
        <v>0</v>
      </c>
      <c r="F309" s="113">
        <f>'№4'!H282</f>
        <v>0</v>
      </c>
    </row>
    <row r="310" spans="1:6" ht="49.5">
      <c r="A310" s="109" t="s">
        <v>462</v>
      </c>
      <c r="B310" s="109" t="s">
        <v>93</v>
      </c>
      <c r="C310" s="107" t="s">
        <v>5</v>
      </c>
      <c r="D310" s="108">
        <f>D311+D313+D315</f>
        <v>4105.3</v>
      </c>
      <c r="E310" s="108">
        <f aca="true" t="shared" si="157" ref="E310:F310">E311+E313+E315</f>
        <v>4105.3</v>
      </c>
      <c r="F310" s="108">
        <f t="shared" si="157"/>
        <v>4105.3</v>
      </c>
    </row>
    <row r="311" spans="1:6" ht="12.75">
      <c r="A311" s="106" t="s">
        <v>273</v>
      </c>
      <c r="B311" s="111" t="s">
        <v>93</v>
      </c>
      <c r="C311" s="112" t="s">
        <v>463</v>
      </c>
      <c r="D311" s="113">
        <f>D312</f>
        <v>1208.6</v>
      </c>
      <c r="E311" s="113">
        <f aca="true" t="shared" si="158" ref="E311:F311">E312</f>
        <v>1208.6</v>
      </c>
      <c r="F311" s="113">
        <f t="shared" si="158"/>
        <v>1208.6</v>
      </c>
    </row>
    <row r="312" spans="1:6" ht="12.75">
      <c r="A312" s="106" t="s">
        <v>273</v>
      </c>
      <c r="B312" s="106" t="s">
        <v>19</v>
      </c>
      <c r="C312" s="112" t="s">
        <v>4</v>
      </c>
      <c r="D312" s="113">
        <f>'№4'!F341</f>
        <v>1208.6</v>
      </c>
      <c r="E312" s="113">
        <f>'№4'!G341</f>
        <v>1208.6</v>
      </c>
      <c r="F312" s="113">
        <f>'№4'!H341</f>
        <v>1208.6</v>
      </c>
    </row>
    <row r="313" spans="1:6" ht="49.5">
      <c r="A313" s="106" t="s">
        <v>274</v>
      </c>
      <c r="B313" s="111" t="s">
        <v>93</v>
      </c>
      <c r="C313" s="112" t="s">
        <v>464</v>
      </c>
      <c r="D313" s="113">
        <f>D314</f>
        <v>2438.1</v>
      </c>
      <c r="E313" s="113">
        <f aca="true" t="shared" si="159" ref="E313:F313">E314</f>
        <v>2438.1</v>
      </c>
      <c r="F313" s="113">
        <f t="shared" si="159"/>
        <v>2438.1</v>
      </c>
    </row>
    <row r="314" spans="1:6" ht="12.75">
      <c r="A314" s="106" t="s">
        <v>274</v>
      </c>
      <c r="B314" s="106" t="s">
        <v>19</v>
      </c>
      <c r="C314" s="112" t="s">
        <v>4</v>
      </c>
      <c r="D314" s="113">
        <f>'№4'!F342</f>
        <v>2438.1</v>
      </c>
      <c r="E314" s="113">
        <f>'№4'!G342</f>
        <v>2438.1</v>
      </c>
      <c r="F314" s="113">
        <f>'№4'!H342</f>
        <v>2438.1</v>
      </c>
    </row>
    <row r="315" spans="1:6" ht="12.75">
      <c r="A315" s="106" t="s">
        <v>275</v>
      </c>
      <c r="B315" s="111" t="s">
        <v>93</v>
      </c>
      <c r="C315" s="112" t="s">
        <v>465</v>
      </c>
      <c r="D315" s="113">
        <f>D316</f>
        <v>458.6</v>
      </c>
      <c r="E315" s="113">
        <f aca="true" t="shared" si="160" ref="E315:F315">E316</f>
        <v>458.6</v>
      </c>
      <c r="F315" s="113">
        <f t="shared" si="160"/>
        <v>458.6</v>
      </c>
    </row>
    <row r="316" spans="1:6" ht="21.6" customHeight="1">
      <c r="A316" s="106" t="s">
        <v>275</v>
      </c>
      <c r="B316" s="106" t="s">
        <v>19</v>
      </c>
      <c r="C316" s="112" t="s">
        <v>4</v>
      </c>
      <c r="D316" s="113">
        <f>'№4'!F347</f>
        <v>458.6</v>
      </c>
      <c r="E316" s="113">
        <f>'№4'!G347</f>
        <v>458.6</v>
      </c>
      <c r="F316" s="113">
        <f>'№4'!H347</f>
        <v>458.6</v>
      </c>
    </row>
  </sheetData>
  <mergeCells count="8">
    <mergeCell ref="A1:F1"/>
    <mergeCell ref="A2:F2"/>
    <mergeCell ref="A3:A5"/>
    <mergeCell ref="B3:B5"/>
    <mergeCell ref="C3:C5"/>
    <mergeCell ref="D3:F3"/>
    <mergeCell ref="D4:D5"/>
    <mergeCell ref="E4:F4"/>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K55"/>
  <sheetViews>
    <sheetView workbookViewId="0" topLeftCell="A1">
      <selection activeCell="A4" sqref="A4:D4"/>
    </sheetView>
  </sheetViews>
  <sheetFormatPr defaultColWidth="9.125" defaultRowHeight="12.75"/>
  <cols>
    <col min="1" max="1" width="15.75390625" style="40" customWidth="1"/>
    <col min="2" max="2" width="6.25390625" style="40" customWidth="1"/>
    <col min="3" max="3" width="64.25390625" style="41" customWidth="1"/>
    <col min="4" max="4" width="11.00390625" style="40" customWidth="1"/>
    <col min="5" max="5" width="11.375" style="41" customWidth="1"/>
    <col min="6" max="6" width="10.625" style="41" customWidth="1"/>
    <col min="7" max="16384" width="9.125" style="41" customWidth="1"/>
  </cols>
  <sheetData>
    <row r="1" spans="3:6" ht="12.75">
      <c r="C1" s="220" t="s">
        <v>536</v>
      </c>
      <c r="D1" s="220"/>
      <c r="E1" s="220"/>
      <c r="F1" s="220"/>
    </row>
    <row r="2" spans="3:6" ht="12.75">
      <c r="C2" s="220" t="s">
        <v>848</v>
      </c>
      <c r="D2" s="220"/>
      <c r="E2" s="220"/>
      <c r="F2" s="220"/>
    </row>
    <row r="3" spans="3:6" ht="12.75">
      <c r="C3" s="220" t="s">
        <v>851</v>
      </c>
      <c r="D3" s="220"/>
      <c r="E3" s="220"/>
      <c r="F3" s="220"/>
    </row>
    <row r="4" spans="1:4" ht="15.6" customHeight="1">
      <c r="A4" s="221"/>
      <c r="B4" s="221"/>
      <c r="C4" s="221"/>
      <c r="D4" s="221"/>
    </row>
    <row r="5" spans="1:6" ht="76.9" customHeight="1">
      <c r="A5" s="222" t="s">
        <v>526</v>
      </c>
      <c r="B5" s="222"/>
      <c r="C5" s="222"/>
      <c r="D5" s="222"/>
      <c r="E5" s="222"/>
      <c r="F5" s="222"/>
    </row>
    <row r="6" spans="1:6" ht="21.75" customHeight="1">
      <c r="A6" s="223" t="s">
        <v>22</v>
      </c>
      <c r="B6" s="223" t="s">
        <v>21</v>
      </c>
      <c r="C6" s="223" t="s">
        <v>24</v>
      </c>
      <c r="D6" s="224" t="s">
        <v>311</v>
      </c>
      <c r="E6" s="225"/>
      <c r="F6" s="226"/>
    </row>
    <row r="7" spans="1:6" ht="20.25" customHeight="1">
      <c r="A7" s="223"/>
      <c r="B7" s="223"/>
      <c r="C7" s="223"/>
      <c r="D7" s="227" t="s">
        <v>320</v>
      </c>
      <c r="E7" s="219" t="s">
        <v>330</v>
      </c>
      <c r="F7" s="219"/>
    </row>
    <row r="8" spans="1:6" ht="16.5" customHeight="1">
      <c r="A8" s="223"/>
      <c r="B8" s="223"/>
      <c r="C8" s="223"/>
      <c r="D8" s="227"/>
      <c r="E8" s="31" t="s">
        <v>321</v>
      </c>
      <c r="F8" s="31" t="s">
        <v>322</v>
      </c>
    </row>
    <row r="9" spans="1:6" ht="12.75">
      <c r="A9" s="31">
        <v>1</v>
      </c>
      <c r="B9" s="31">
        <v>2</v>
      </c>
      <c r="C9" s="42">
        <v>3</v>
      </c>
      <c r="D9" s="43">
        <v>4</v>
      </c>
      <c r="E9" s="44">
        <v>5</v>
      </c>
      <c r="F9" s="44">
        <v>6</v>
      </c>
    </row>
    <row r="10" spans="1:11" ht="12.75">
      <c r="A10" s="31"/>
      <c r="B10" s="31"/>
      <c r="C10" s="45" t="s">
        <v>85</v>
      </c>
      <c r="D10" s="46">
        <f>D11+D13+D15+D17+D19+D21+D23+D25+D27+D30+D32+D36+D34+D40+D42+D44+D46+D48+D50+D52+D54</f>
        <v>361203.30000000005</v>
      </c>
      <c r="E10" s="46">
        <f aca="true" t="shared" si="0" ref="E10:F10">E11+E13+E15+E17+E19+E21+E23+E25+E27+E30+E32+E36+E34+E40+E42+E44+E46+E48+E50+E52+E54</f>
        <v>280825.99999999994</v>
      </c>
      <c r="F10" s="46">
        <f t="shared" si="0"/>
        <v>279755.1</v>
      </c>
      <c r="I10" s="47"/>
      <c r="J10" s="47"/>
      <c r="K10" s="47"/>
    </row>
    <row r="11" spans="1:6" ht="87" customHeight="1">
      <c r="A11" s="4"/>
      <c r="B11" s="4"/>
      <c r="C11" s="48" t="s">
        <v>527</v>
      </c>
      <c r="D11" s="49">
        <f>D12</f>
        <v>86119</v>
      </c>
      <c r="E11" s="49">
        <f aca="true" t="shared" si="1" ref="E11:F11">E12</f>
        <v>86119</v>
      </c>
      <c r="F11" s="49">
        <f t="shared" si="1"/>
        <v>86119</v>
      </c>
    </row>
    <row r="12" spans="1:6" ht="33">
      <c r="A12" s="4" t="s">
        <v>297</v>
      </c>
      <c r="B12" s="4" t="s">
        <v>14</v>
      </c>
      <c r="C12" s="66" t="s">
        <v>528</v>
      </c>
      <c r="D12" s="50">
        <f>'№4'!F436</f>
        <v>86119</v>
      </c>
      <c r="E12" s="50">
        <f>'№4'!G436</f>
        <v>86119</v>
      </c>
      <c r="F12" s="50">
        <f>'№4'!H436</f>
        <v>86119</v>
      </c>
    </row>
    <row r="13" spans="1:6" ht="132">
      <c r="A13" s="51"/>
      <c r="B13" s="51"/>
      <c r="C13" s="48" t="s">
        <v>529</v>
      </c>
      <c r="D13" s="49">
        <f>D14</f>
        <v>176653</v>
      </c>
      <c r="E13" s="49">
        <f aca="true" t="shared" si="2" ref="E13:F13">E14</f>
        <v>176653</v>
      </c>
      <c r="F13" s="49">
        <f t="shared" si="2"/>
        <v>176653</v>
      </c>
    </row>
    <row r="14" spans="1:6" ht="33">
      <c r="A14" s="4" t="s">
        <v>303</v>
      </c>
      <c r="B14" s="4" t="s">
        <v>14</v>
      </c>
      <c r="C14" s="5" t="s">
        <v>528</v>
      </c>
      <c r="D14" s="50">
        <f>'№4'!F457</f>
        <v>176653</v>
      </c>
      <c r="E14" s="50">
        <f>'№4'!G457</f>
        <v>176653</v>
      </c>
      <c r="F14" s="50">
        <f>'№4'!H457</f>
        <v>176653</v>
      </c>
    </row>
    <row r="15" spans="1:6" s="52" customFormat="1" ht="135.75" customHeight="1">
      <c r="A15" s="51"/>
      <c r="B15" s="51"/>
      <c r="C15" s="48" t="s">
        <v>530</v>
      </c>
      <c r="D15" s="46">
        <f>D16</f>
        <v>9069.300000000001</v>
      </c>
      <c r="E15" s="46">
        <f aca="true" t="shared" si="3" ref="E15:F15">E16</f>
        <v>9069.300000000001</v>
      </c>
      <c r="F15" s="46">
        <f t="shared" si="3"/>
        <v>9069.300000000001</v>
      </c>
    </row>
    <row r="16" spans="1:6" s="52" customFormat="1" ht="37.15" customHeight="1">
      <c r="A16" s="4" t="s">
        <v>308</v>
      </c>
      <c r="B16" s="4" t="s">
        <v>14</v>
      </c>
      <c r="C16" s="66" t="s">
        <v>528</v>
      </c>
      <c r="D16" s="37">
        <f>'№4'!F513</f>
        <v>9069.300000000001</v>
      </c>
      <c r="E16" s="37">
        <f>'№4'!G513</f>
        <v>9069.300000000001</v>
      </c>
      <c r="F16" s="37">
        <f>'№4'!H513</f>
        <v>9069.300000000001</v>
      </c>
    </row>
    <row r="17" spans="1:6" s="52" customFormat="1" ht="66">
      <c r="A17" s="51"/>
      <c r="B17" s="51"/>
      <c r="C17" s="48" t="s">
        <v>531</v>
      </c>
      <c r="D17" s="46">
        <f>D18</f>
        <v>650</v>
      </c>
      <c r="E17" s="46">
        <f aca="true" t="shared" si="4" ref="E17:F17">E18</f>
        <v>650</v>
      </c>
      <c r="F17" s="46">
        <f t="shared" si="4"/>
        <v>650</v>
      </c>
    </row>
    <row r="18" spans="1:6" s="52" customFormat="1" ht="12.75">
      <c r="A18" s="4" t="s">
        <v>205</v>
      </c>
      <c r="B18" s="4" t="s">
        <v>25</v>
      </c>
      <c r="C18" s="21" t="s">
        <v>112</v>
      </c>
      <c r="D18" s="37">
        <f>'№4'!F20</f>
        <v>650</v>
      </c>
      <c r="E18" s="37">
        <f>'№4'!G20</f>
        <v>650</v>
      </c>
      <c r="F18" s="37">
        <f>'№4'!H20</f>
        <v>650</v>
      </c>
    </row>
    <row r="19" spans="1:6" s="52" customFormat="1" ht="134.25" customHeight="1">
      <c r="A19" s="4"/>
      <c r="B19" s="4"/>
      <c r="C19" s="48" t="s">
        <v>532</v>
      </c>
      <c r="D19" s="46">
        <f>D20</f>
        <v>395.8</v>
      </c>
      <c r="E19" s="46">
        <f aca="true" t="shared" si="5" ref="E19:F19">E20</f>
        <v>395.8</v>
      </c>
      <c r="F19" s="46">
        <f t="shared" si="5"/>
        <v>395.8</v>
      </c>
    </row>
    <row r="20" spans="1:6" s="52" customFormat="1" ht="28.15" customHeight="1">
      <c r="A20" s="53" t="s">
        <v>221</v>
      </c>
      <c r="B20" s="4" t="s">
        <v>25</v>
      </c>
      <c r="C20" s="21" t="s">
        <v>112</v>
      </c>
      <c r="D20" s="37">
        <f>'№4'!F93</f>
        <v>395.8</v>
      </c>
      <c r="E20" s="37">
        <f>'№4'!G93</f>
        <v>395.8</v>
      </c>
      <c r="F20" s="37">
        <f>'№4'!H93</f>
        <v>395.8</v>
      </c>
    </row>
    <row r="21" spans="1:6" s="52" customFormat="1" ht="49.5">
      <c r="A21" s="51"/>
      <c r="B21" s="51"/>
      <c r="C21" s="48" t="s">
        <v>533</v>
      </c>
      <c r="D21" s="46">
        <f>D22</f>
        <v>1251.6000000000001</v>
      </c>
      <c r="E21" s="46">
        <f aca="true" t="shared" si="6" ref="E21:F21">E22</f>
        <v>1251.3000000000002</v>
      </c>
      <c r="F21" s="46">
        <f t="shared" si="6"/>
        <v>1251</v>
      </c>
    </row>
    <row r="22" spans="1:6" s="52" customFormat="1" ht="27.6" customHeight="1">
      <c r="A22" s="53" t="s">
        <v>216</v>
      </c>
      <c r="B22" s="4" t="s">
        <v>25</v>
      </c>
      <c r="C22" s="5" t="s">
        <v>112</v>
      </c>
      <c r="D22" s="37">
        <f>'№4'!F78</f>
        <v>1251.6000000000001</v>
      </c>
      <c r="E22" s="37">
        <f>'№4'!G78</f>
        <v>1251.3000000000002</v>
      </c>
      <c r="F22" s="37">
        <f>'№4'!H78</f>
        <v>1251</v>
      </c>
    </row>
    <row r="23" spans="1:6" s="52" customFormat="1" ht="89.45" customHeight="1">
      <c r="A23" s="51"/>
      <c r="B23" s="51"/>
      <c r="C23" s="48" t="s">
        <v>534</v>
      </c>
      <c r="D23" s="46">
        <f>D24</f>
        <v>264</v>
      </c>
      <c r="E23" s="46">
        <f aca="true" t="shared" si="7" ref="E23:F23">E24</f>
        <v>264</v>
      </c>
      <c r="F23" s="46">
        <f t="shared" si="7"/>
        <v>264</v>
      </c>
    </row>
    <row r="24" spans="1:6" s="52" customFormat="1" ht="20.45" customHeight="1">
      <c r="A24" s="53" t="s">
        <v>215</v>
      </c>
      <c r="B24" s="4" t="s">
        <v>25</v>
      </c>
      <c r="C24" s="5" t="s">
        <v>112</v>
      </c>
      <c r="D24" s="37">
        <f>'№4'!F60</f>
        <v>264</v>
      </c>
      <c r="E24" s="37">
        <f>'№4'!G60</f>
        <v>264</v>
      </c>
      <c r="F24" s="37">
        <f>'№4'!H60</f>
        <v>264</v>
      </c>
    </row>
    <row r="25" spans="1:6" ht="99">
      <c r="A25" s="4"/>
      <c r="B25" s="4"/>
      <c r="C25" s="3" t="s">
        <v>535</v>
      </c>
      <c r="D25" s="46">
        <f>D26</f>
        <v>4282.4</v>
      </c>
      <c r="E25" s="46">
        <f>E26</f>
        <v>6423.599999999999</v>
      </c>
      <c r="F25" s="46">
        <f aca="true" t="shared" si="8" ref="F25">F26</f>
        <v>5353</v>
      </c>
    </row>
    <row r="26" spans="1:6" ht="39.6" customHeight="1">
      <c r="A26" s="4" t="s">
        <v>318</v>
      </c>
      <c r="B26" s="4" t="s">
        <v>58</v>
      </c>
      <c r="C26" s="66" t="s">
        <v>761</v>
      </c>
      <c r="D26" s="37">
        <f>'№4'!F334</f>
        <v>4282.4</v>
      </c>
      <c r="E26" s="37">
        <f>'№4'!G334</f>
        <v>6423.599999999999</v>
      </c>
      <c r="F26" s="37">
        <f>'№4'!H334</f>
        <v>5353</v>
      </c>
    </row>
    <row r="27" spans="1:6" ht="49.5">
      <c r="A27" s="35"/>
      <c r="B27" s="35"/>
      <c r="C27" s="3" t="s">
        <v>541</v>
      </c>
      <c r="D27" s="46">
        <f>D28+D29</f>
        <v>1477.9</v>
      </c>
      <c r="E27" s="46">
        <f aca="true" t="shared" si="9" ref="E27:F27">E28+E29</f>
        <v>0</v>
      </c>
      <c r="F27" s="46">
        <f t="shared" si="9"/>
        <v>0</v>
      </c>
    </row>
    <row r="28" spans="1:6" ht="12.75">
      <c r="A28" s="39" t="s">
        <v>537</v>
      </c>
      <c r="B28" s="54" t="s">
        <v>25</v>
      </c>
      <c r="C28" s="55" t="s">
        <v>112</v>
      </c>
      <c r="D28" s="56">
        <f>'№4'!F162</f>
        <v>677.9</v>
      </c>
      <c r="E28" s="75">
        <f>'№4'!G162</f>
        <v>0</v>
      </c>
      <c r="F28" s="75">
        <f>'№4'!H162</f>
        <v>0</v>
      </c>
    </row>
    <row r="29" spans="1:6" ht="12.75">
      <c r="A29" s="58" t="s">
        <v>543</v>
      </c>
      <c r="B29" s="4" t="s">
        <v>25</v>
      </c>
      <c r="C29" s="5" t="s">
        <v>112</v>
      </c>
      <c r="D29" s="57">
        <f>'№4'!F113</f>
        <v>800</v>
      </c>
      <c r="E29" s="57">
        <f>'№4'!G113</f>
        <v>0</v>
      </c>
      <c r="F29" s="57">
        <f>'№4'!H113</f>
        <v>0</v>
      </c>
    </row>
    <row r="30" spans="1:6" ht="49.5">
      <c r="A30" s="4"/>
      <c r="B30" s="4"/>
      <c r="C30" s="3" t="s">
        <v>759</v>
      </c>
      <c r="D30" s="51">
        <f>D31</f>
        <v>4212.5</v>
      </c>
      <c r="E30" s="74">
        <f aca="true" t="shared" si="10" ref="E30:F30">E31</f>
        <v>0</v>
      </c>
      <c r="F30" s="74">
        <f t="shared" si="10"/>
        <v>0</v>
      </c>
    </row>
    <row r="31" spans="1:6" ht="33">
      <c r="A31" s="6" t="s">
        <v>793</v>
      </c>
      <c r="B31" s="4" t="s">
        <v>14</v>
      </c>
      <c r="C31" s="5" t="s">
        <v>528</v>
      </c>
      <c r="D31" s="35">
        <f>'№4'!F451</f>
        <v>4212.5</v>
      </c>
      <c r="E31" s="57">
        <f>'№4'!G451</f>
        <v>0</v>
      </c>
      <c r="F31" s="57">
        <f>'№4'!H451</f>
        <v>0</v>
      </c>
    </row>
    <row r="32" spans="1:6" ht="115.5">
      <c r="A32" s="35"/>
      <c r="B32" s="35"/>
      <c r="C32" s="3" t="s">
        <v>797</v>
      </c>
      <c r="D32" s="74">
        <f>D33</f>
        <v>2.6</v>
      </c>
      <c r="E32" s="74">
        <f aca="true" t="shared" si="11" ref="E32:F32">E33</f>
        <v>0</v>
      </c>
      <c r="F32" s="74">
        <f t="shared" si="11"/>
        <v>0</v>
      </c>
    </row>
    <row r="33" spans="1:6" ht="12.75">
      <c r="A33" s="6" t="s">
        <v>795</v>
      </c>
      <c r="B33" s="4" t="s">
        <v>25</v>
      </c>
      <c r="C33" s="5" t="s">
        <v>112</v>
      </c>
      <c r="D33" s="35">
        <f>'№4'!F64</f>
        <v>2.6</v>
      </c>
      <c r="E33" s="57">
        <f>'№4'!G64</f>
        <v>0</v>
      </c>
      <c r="F33" s="57">
        <f>'№4'!H64</f>
        <v>0</v>
      </c>
    </row>
    <row r="34" spans="1:6" ht="42.6" customHeight="1">
      <c r="A34" s="35"/>
      <c r="B34" s="35"/>
      <c r="C34" s="3" t="s">
        <v>799</v>
      </c>
      <c r="D34" s="74">
        <f>D35</f>
        <v>5153.9</v>
      </c>
      <c r="E34" s="74">
        <f aca="true" t="shared" si="12" ref="E34:F34">E35</f>
        <v>0</v>
      </c>
      <c r="F34" s="74">
        <f t="shared" si="12"/>
        <v>0</v>
      </c>
    </row>
    <row r="35" spans="1:6" ht="33">
      <c r="A35" s="4" t="s">
        <v>798</v>
      </c>
      <c r="B35" s="4" t="s">
        <v>14</v>
      </c>
      <c r="C35" s="5" t="s">
        <v>528</v>
      </c>
      <c r="D35" s="57">
        <f>'№4'!F454</f>
        <v>5153.9</v>
      </c>
      <c r="E35" s="57">
        <f>'№4'!G454</f>
        <v>0</v>
      </c>
      <c r="F35" s="57">
        <f>'№4'!H454</f>
        <v>0</v>
      </c>
    </row>
    <row r="36" spans="1:6" ht="33">
      <c r="A36" s="4"/>
      <c r="B36" s="4"/>
      <c r="C36" s="3" t="s">
        <v>758</v>
      </c>
      <c r="D36" s="51">
        <f>D37+D38+D39</f>
        <v>3065.9</v>
      </c>
      <c r="E36" s="74">
        <f aca="true" t="shared" si="13" ref="E36:F36">E37+E38+E39</f>
        <v>0</v>
      </c>
      <c r="F36" s="74">
        <f t="shared" si="13"/>
        <v>0</v>
      </c>
    </row>
    <row r="37" spans="1:6" ht="33">
      <c r="A37" s="6" t="s">
        <v>801</v>
      </c>
      <c r="B37" s="4" t="s">
        <v>7</v>
      </c>
      <c r="C37" s="5" t="s">
        <v>11</v>
      </c>
      <c r="D37" s="35">
        <f>'№4'!F373</f>
        <v>236.1</v>
      </c>
      <c r="E37" s="57">
        <f>'№4'!G373</f>
        <v>0</v>
      </c>
      <c r="F37" s="57">
        <f>'№4'!H373</f>
        <v>0</v>
      </c>
    </row>
    <row r="38" spans="1:6" ht="33">
      <c r="A38" s="6" t="s">
        <v>802</v>
      </c>
      <c r="B38" s="4" t="s">
        <v>14</v>
      </c>
      <c r="C38" s="5" t="s">
        <v>528</v>
      </c>
      <c r="D38" s="35">
        <f>'№4'!F491</f>
        <v>90.7</v>
      </c>
      <c r="E38" s="57">
        <f>'№4'!G491</f>
        <v>0</v>
      </c>
      <c r="F38" s="57">
        <f>'№4'!H491</f>
        <v>0</v>
      </c>
    </row>
    <row r="39" spans="1:6" ht="33">
      <c r="A39" s="6" t="s">
        <v>801</v>
      </c>
      <c r="B39" s="4" t="s">
        <v>14</v>
      </c>
      <c r="C39" s="5" t="s">
        <v>528</v>
      </c>
      <c r="D39" s="35">
        <f>'№4'!F493</f>
        <v>2739.1</v>
      </c>
      <c r="E39" s="57">
        <f>'№4'!G493</f>
        <v>0</v>
      </c>
      <c r="F39" s="57">
        <f>'№4'!H493</f>
        <v>0</v>
      </c>
    </row>
    <row r="40" spans="1:6" ht="49.5">
      <c r="A40" s="4"/>
      <c r="B40" s="4"/>
      <c r="C40" s="3" t="s">
        <v>807</v>
      </c>
      <c r="D40" s="51">
        <f>D41</f>
        <v>485.9</v>
      </c>
      <c r="E40" s="74">
        <f aca="true" t="shared" si="14" ref="E40:F40">E41</f>
        <v>0</v>
      </c>
      <c r="F40" s="74">
        <f t="shared" si="14"/>
        <v>0</v>
      </c>
    </row>
    <row r="41" spans="1:6" ht="12.75">
      <c r="A41" s="6" t="s">
        <v>805</v>
      </c>
      <c r="B41" s="4" t="s">
        <v>25</v>
      </c>
      <c r="C41" s="5" t="s">
        <v>112</v>
      </c>
      <c r="D41" s="35">
        <f>'№4'!F248</f>
        <v>485.9</v>
      </c>
      <c r="E41" s="57">
        <f>'№4'!G248</f>
        <v>0</v>
      </c>
      <c r="F41" s="57">
        <f>'№4'!H248</f>
        <v>0</v>
      </c>
    </row>
    <row r="42" spans="1:6" ht="12.75">
      <c r="A42" s="35"/>
      <c r="B42" s="35"/>
      <c r="C42" s="3" t="s">
        <v>819</v>
      </c>
      <c r="D42" s="51">
        <f>D43</f>
        <v>1784.1</v>
      </c>
      <c r="E42" s="74">
        <f aca="true" t="shared" si="15" ref="E42:F42">E43</f>
        <v>0</v>
      </c>
      <c r="F42" s="74">
        <f t="shared" si="15"/>
        <v>0</v>
      </c>
    </row>
    <row r="43" spans="1:6" ht="33">
      <c r="A43" s="58" t="s">
        <v>808</v>
      </c>
      <c r="B43" s="4" t="s">
        <v>7</v>
      </c>
      <c r="C43" s="5" t="s">
        <v>11</v>
      </c>
      <c r="D43" s="35">
        <f>'№4'!F399</f>
        <v>1784.1</v>
      </c>
      <c r="E43" s="57">
        <f>'№4'!G399</f>
        <v>0</v>
      </c>
      <c r="F43" s="57">
        <f>'№4'!H399</f>
        <v>0</v>
      </c>
    </row>
    <row r="44" spans="1:6" ht="49.5">
      <c r="A44" s="35"/>
      <c r="B44" s="35"/>
      <c r="C44" s="3" t="s">
        <v>810</v>
      </c>
      <c r="D44" s="51">
        <f>D45</f>
        <v>21150.1</v>
      </c>
      <c r="E44" s="74">
        <f aca="true" t="shared" si="16" ref="E44:F44">E45</f>
        <v>0</v>
      </c>
      <c r="F44" s="74">
        <f t="shared" si="16"/>
        <v>0</v>
      </c>
    </row>
    <row r="45" spans="1:6" ht="12.75">
      <c r="A45" s="76" t="s">
        <v>812</v>
      </c>
      <c r="B45" s="4" t="s">
        <v>25</v>
      </c>
      <c r="C45" s="5" t="s">
        <v>112</v>
      </c>
      <c r="D45" s="35">
        <f>'№4'!F101</f>
        <v>21150.1</v>
      </c>
      <c r="E45" s="57">
        <f>'№4'!G101</f>
        <v>0</v>
      </c>
      <c r="F45" s="57">
        <f>'№4'!H101</f>
        <v>0</v>
      </c>
    </row>
    <row r="46" spans="1:6" ht="66">
      <c r="A46" s="35"/>
      <c r="B46" s="35"/>
      <c r="C46" s="3" t="s">
        <v>820</v>
      </c>
      <c r="D46" s="51">
        <f>D47</f>
        <v>36095.4</v>
      </c>
      <c r="E46" s="74">
        <f aca="true" t="shared" si="17" ref="E46:F46">E47</f>
        <v>0</v>
      </c>
      <c r="F46" s="74">
        <f t="shared" si="17"/>
        <v>0</v>
      </c>
    </row>
    <row r="47" spans="1:6" ht="12.75">
      <c r="A47" s="115" t="s">
        <v>811</v>
      </c>
      <c r="B47" s="54" t="s">
        <v>25</v>
      </c>
      <c r="C47" s="55" t="s">
        <v>112</v>
      </c>
      <c r="D47" s="56">
        <f>'№4'!F111</f>
        <v>36095.4</v>
      </c>
      <c r="E47" s="75">
        <f>'№4'!G111</f>
        <v>0</v>
      </c>
      <c r="F47" s="75">
        <f>'№4'!H111</f>
        <v>0</v>
      </c>
    </row>
    <row r="48" spans="1:6" ht="66">
      <c r="A48" s="35"/>
      <c r="B48" s="35"/>
      <c r="C48" s="3" t="s">
        <v>821</v>
      </c>
      <c r="D48" s="51">
        <f>D49</f>
        <v>2467.2</v>
      </c>
      <c r="E48" s="74">
        <f aca="true" t="shared" si="18" ref="E48:F48">E49</f>
        <v>0</v>
      </c>
      <c r="F48" s="74">
        <f t="shared" si="18"/>
        <v>0</v>
      </c>
    </row>
    <row r="49" spans="1:6" ht="33">
      <c r="A49" s="35"/>
      <c r="B49" s="4" t="s">
        <v>7</v>
      </c>
      <c r="C49" s="5" t="s">
        <v>11</v>
      </c>
      <c r="D49" s="35">
        <f>'№4'!F416</f>
        <v>2467.2</v>
      </c>
      <c r="E49" s="57">
        <f>'№4'!G416</f>
        <v>0</v>
      </c>
      <c r="F49" s="57">
        <f>'№4'!H416</f>
        <v>0</v>
      </c>
    </row>
    <row r="50" spans="1:6" ht="82.5">
      <c r="A50" s="35"/>
      <c r="B50" s="35"/>
      <c r="C50" s="3" t="s">
        <v>824</v>
      </c>
      <c r="D50" s="74">
        <f>D51</f>
        <v>205.9</v>
      </c>
      <c r="E50" s="74">
        <f aca="true" t="shared" si="19" ref="E50:F50">E51</f>
        <v>0</v>
      </c>
      <c r="F50" s="74">
        <f t="shared" si="19"/>
        <v>0</v>
      </c>
    </row>
    <row r="51" spans="1:6" ht="33">
      <c r="A51" s="121" t="s">
        <v>825</v>
      </c>
      <c r="B51" s="4" t="s">
        <v>14</v>
      </c>
      <c r="C51" s="5" t="s">
        <v>528</v>
      </c>
      <c r="D51" s="35">
        <f>'№4'!F456</f>
        <v>205.9</v>
      </c>
      <c r="E51" s="57">
        <f>'№4'!G456</f>
        <v>0</v>
      </c>
      <c r="F51" s="57">
        <f>'№4'!H456</f>
        <v>0</v>
      </c>
    </row>
    <row r="52" spans="1:6" ht="49.5">
      <c r="A52" s="35"/>
      <c r="B52" s="35"/>
      <c r="C52" s="3" t="s">
        <v>827</v>
      </c>
      <c r="D52" s="74">
        <f>D53</f>
        <v>2855.7</v>
      </c>
      <c r="E52" s="74">
        <f aca="true" t="shared" si="20" ref="E52:F52">E53</f>
        <v>0</v>
      </c>
      <c r="F52" s="74">
        <f t="shared" si="20"/>
        <v>0</v>
      </c>
    </row>
    <row r="53" spans="1:6" ht="33">
      <c r="A53" s="127" t="s">
        <v>826</v>
      </c>
      <c r="B53" s="4" t="s">
        <v>14</v>
      </c>
      <c r="C53" s="5" t="s">
        <v>528</v>
      </c>
      <c r="D53" s="35">
        <f>'№4'!F446</f>
        <v>2855.7</v>
      </c>
      <c r="E53" s="57">
        <f>'№4'!G446</f>
        <v>0</v>
      </c>
      <c r="F53" s="57">
        <f>'№4'!H446</f>
        <v>0</v>
      </c>
    </row>
    <row r="54" spans="1:6" ht="33">
      <c r="A54" s="35"/>
      <c r="B54" s="35"/>
      <c r="C54" s="3" t="s">
        <v>843</v>
      </c>
      <c r="D54" s="74">
        <f>D55</f>
        <v>3561.1</v>
      </c>
      <c r="E54" s="74">
        <f aca="true" t="shared" si="21" ref="E54:F54">E55</f>
        <v>0</v>
      </c>
      <c r="F54" s="74">
        <f t="shared" si="21"/>
        <v>0</v>
      </c>
    </row>
    <row r="55" spans="1:6" ht="33">
      <c r="A55" s="88" t="s">
        <v>836</v>
      </c>
      <c r="B55" s="4" t="s">
        <v>58</v>
      </c>
      <c r="C55" s="177" t="s">
        <v>761</v>
      </c>
      <c r="D55" s="35">
        <f>'№4'!F327</f>
        <v>3561.1</v>
      </c>
      <c r="E55" s="35">
        <f>'№4'!G327</f>
        <v>0</v>
      </c>
      <c r="F55" s="35">
        <f>'№4'!H327</f>
        <v>0</v>
      </c>
    </row>
  </sheetData>
  <mergeCells count="11">
    <mergeCell ref="E7:F7"/>
    <mergeCell ref="C1:F1"/>
    <mergeCell ref="C2:F2"/>
    <mergeCell ref="C3:F3"/>
    <mergeCell ref="A4:D4"/>
    <mergeCell ref="A5:F5"/>
    <mergeCell ref="A6:A8"/>
    <mergeCell ref="B6:B8"/>
    <mergeCell ref="C6:C8"/>
    <mergeCell ref="D6:F6"/>
    <mergeCell ref="D7:D8"/>
  </mergeCells>
  <printOptions/>
  <pageMargins left="0.5905511811023623" right="0.1968503937007874" top="0" bottom="0" header="0.31496062992125984" footer="0.31496062992125984"/>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2017-07-20T05:43:06Z</cp:lastPrinted>
  <dcterms:created xsi:type="dcterms:W3CDTF">2007-11-30T05:39:28Z</dcterms:created>
  <dcterms:modified xsi:type="dcterms:W3CDTF">2017-07-20T07:51:55Z</dcterms:modified>
  <cp:category/>
  <cp:version/>
  <cp:contentType/>
  <cp:contentStatus/>
</cp:coreProperties>
</file>