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12015" yWindow="90" windowWidth="10770" windowHeight="10890" firstSheet="3" activeTab="8"/>
  </bookViews>
  <sheets>
    <sheet name="№1" sheetId="42" r:id="rId1"/>
    <sheet name="№3" sheetId="157" r:id="rId2"/>
    <sheet name="№ 4" sheetId="143" r:id="rId3"/>
    <sheet name="№5 " sheetId="154" r:id="rId4"/>
    <sheet name="№6 " sheetId="155" r:id="rId5"/>
    <sheet name="№7" sheetId="147" r:id="rId6"/>
    <sheet name="№8" sheetId="148" r:id="rId7"/>
    <sheet name="№9" sheetId="156" r:id="rId8"/>
    <sheet name="№10" sheetId="153" r:id="rId9"/>
  </sheets>
  <definedNames>
    <definedName name="_xlnm.Print_Area" localSheetId="2">'№ 4'!$A$1:$E$48</definedName>
    <definedName name="_xlnm.Print_Area" localSheetId="1">'№3'!$A$1:$E$114</definedName>
    <definedName name="_xlnm.Print_Area" localSheetId="3">'№5 '!$A$1:$H$781</definedName>
    <definedName name="_xlnm.Print_Area" localSheetId="7">'№9'!$A$1:$P$24</definedName>
    <definedName name="_xlnm.Print_Titles" localSheetId="1">'№3'!$7:$8</definedName>
  </definedNames>
  <calcPr calcId="124519"/>
</workbook>
</file>

<file path=xl/sharedStrings.xml><?xml version="1.0" encoding="utf-8"?>
<sst xmlns="http://schemas.openxmlformats.org/spreadsheetml/2006/main" count="5570" uniqueCount="673">
  <si>
    <t>Другие вопросы в области физической культуры и спорта</t>
  </si>
  <si>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</si>
  <si>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</si>
  <si>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</si>
  <si>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</si>
  <si>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</si>
  <si>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008</t>
  </si>
  <si>
    <t>0501</t>
  </si>
  <si>
    <t>Жилищное хозяйство</t>
  </si>
  <si>
    <t>0409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</si>
  <si>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</si>
  <si>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</si>
  <si>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</si>
  <si>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</si>
  <si>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</si>
  <si>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</si>
  <si>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</si>
  <si>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</si>
  <si>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к решению Торжокской городской 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</si>
  <si>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</si>
  <si>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</si>
  <si>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</si>
  <si>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</si>
  <si>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</si>
  <si>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</si>
  <si>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</si>
  <si>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</si>
  <si>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</si>
  <si>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</si>
  <si>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</si>
  <si>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</si>
  <si>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</si>
  <si>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</si>
  <si>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</si>
  <si>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</si>
  <si>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</si>
  <si>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</si>
  <si>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</si>
  <si>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</si>
  <si>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</si>
  <si>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</si>
  <si>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</si>
  <si>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</si>
  <si>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</si>
  <si>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</si>
  <si>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</si>
  <si>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</si>
  <si>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</si>
  <si>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</si>
  <si>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</si>
  <si>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</si>
  <si>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</si>
  <si>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</si>
  <si>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</si>
  <si>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</si>
  <si>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</si>
  <si>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</si>
  <si>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</si>
  <si>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</si>
  <si>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</si>
  <si>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</si>
  <si>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</si>
  <si>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</si>
  <si>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</si>
  <si>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</si>
  <si>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</si>
  <si>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</si>
  <si>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</si>
  <si>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</si>
  <si>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</si>
  <si>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</si>
  <si>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</si>
  <si>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</si>
  <si>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</si>
  <si>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</si>
  <si>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</si>
  <si>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</si>
  <si>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</si>
  <si>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</si>
  <si>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</si>
  <si>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</si>
  <si>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</si>
  <si>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</si>
  <si>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</si>
  <si>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</si>
  <si>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</si>
  <si>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</si>
  <si>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</si>
  <si>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</si>
  <si>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</si>
  <si>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</si>
  <si>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</si>
  <si>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</si>
  <si>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</si>
  <si>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</si>
  <si>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</si>
  <si>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</si>
  <si>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</si>
  <si>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</si>
  <si>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</si>
  <si>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</si>
  <si>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</si>
  <si>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</si>
  <si>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</si>
  <si>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</si>
  <si>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</si>
  <si>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</si>
  <si>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Изменение остатков средств на счетах  по учету средств бюджета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</si>
  <si>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</si>
  <si>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</si>
  <si>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</si>
  <si>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</si>
  <si>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1105</t>
  </si>
  <si>
    <t>0405</t>
  </si>
  <si>
    <t>Сельское хозяйство и рыболовство</t>
  </si>
  <si>
    <t>№ п/п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</si>
  <si>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</si>
  <si>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</si>
  <si>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</si>
  <si>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</si>
  <si>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</si>
  <si>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</si>
  <si>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</si>
  <si>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О Положении о звании "Почетный гражданин города Торжка"</t>
  </si>
  <si>
    <t>Итого:</t>
  </si>
  <si>
    <t>Лимит местного бюджета (тыс. руб.)</t>
  </si>
  <si>
    <t>средства федерального бюджета</t>
  </si>
  <si>
    <t>всего</t>
  </si>
  <si>
    <t>Сумма, тыс. руб.</t>
  </si>
  <si>
    <t>Приобретение в муниципальную собственность жилых помещений</t>
  </si>
  <si>
    <t>Код БК РФ</t>
  </si>
  <si>
    <t>2018 год</t>
  </si>
  <si>
    <t>2019 год</t>
  </si>
  <si>
    <t>000 01 03 00 00 00 0000 000</t>
  </si>
  <si>
    <t>Бюджетные кредиты от других бюджетов бюджетной системы Российской Федерации</t>
  </si>
  <si>
    <t>000 01 03 01 00 00 0000 800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</si>
  <si>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</si>
  <si>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</si>
  <si>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</si>
  <si>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</si>
  <si>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</si>
  <si>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</si>
  <si>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</si>
  <si>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</si>
  <si>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1300</t>
  </si>
  <si>
    <t>1301</t>
  </si>
  <si>
    <t>Обслуживание государственного внутреннего и муниципального долга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</si>
  <si>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</si>
  <si>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</si>
  <si>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</si>
  <si>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</si>
  <si>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</si>
  <si>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</si>
  <si>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>Обслуживание муниципального долга</t>
  </si>
  <si>
    <t>700</t>
  </si>
  <si>
    <t>Обслуживание государственного (муниципального ) долга</t>
  </si>
  <si>
    <t>Наименование публичного нормативного обязательства</t>
  </si>
  <si>
    <t>Объем 
бюджетных ассигнований 
(тыс. руб.)</t>
  </si>
  <si>
    <t>на 2018
год</t>
  </si>
  <si>
    <t>на 2019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</si>
  <si>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</si>
  <si>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</si>
  <si>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</si>
  <si>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</si>
  <si>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24.04.2014</t>
  </si>
  <si>
    <t>248</t>
  </si>
  <si>
    <t xml:space="preserve">к решению Торжокской городской                 </t>
  </si>
  <si>
    <t>№ 
п/п</t>
  </si>
  <si>
    <t>источники</t>
  </si>
  <si>
    <t>ИТОГО:</t>
  </si>
  <si>
    <t>долговые обязательства</t>
  </si>
  <si>
    <t>Кредитные соглашения и договоры заключённые от имени муниципального образования</t>
  </si>
  <si>
    <t>Привлечение заёмных средств :</t>
  </si>
  <si>
    <t>тыс.руб.</t>
  </si>
  <si>
    <t>№
 п/п</t>
  </si>
  <si>
    <t>в том числе:</t>
  </si>
  <si>
    <t>с Министерством финансов Тверской области</t>
  </si>
  <si>
    <t>Бюджетные кредиты, полученные из областного бюджета</t>
  </si>
  <si>
    <t>Обслуживание государственного и муниципального долга</t>
  </si>
  <si>
    <t xml:space="preserve">Молодежная политика </t>
  </si>
  <si>
    <t>муниципального образования город Торжок на 2018 год и на плановый период 2019 и 2020 годов</t>
  </si>
  <si>
    <t>2020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</si>
  <si>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2018 год и на плановый период 2019 и 2020 годов</t>
  </si>
  <si>
    <t>Ведомственная структура расходов бюджета муниципального образования  город Торжок  
на 2018 год и на плановый период 2019 и 2020 годов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</si>
  <si>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2018 год и на плановый период 2019 и 2020 годов</t>
  </si>
  <si>
    <t>на 2020
год</t>
  </si>
  <si>
    <t>0401</t>
  </si>
  <si>
    <t>Общеэкономические вопросы</t>
  </si>
  <si>
    <t xml:space="preserve"> Расходы на выплаты персоналу государственных
(муниципальных) органов
</t>
  </si>
  <si>
    <t xml:space="preserve">Иные закупки товаров, работ и услуг для обеспечения
государственных (муниципальных) нужд
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</si>
  <si>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</si>
  <si>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</si>
  <si>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</si>
  <si>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</si>
  <si>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</si>
  <si>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</si>
  <si>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</si>
  <si>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</si>
  <si>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</si>
  <si>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</si>
  <si>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</si>
  <si>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</si>
  <si>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</si>
  <si>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</si>
  <si>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</si>
  <si>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16202R0820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</si>
  <si>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</si>
  <si>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</si>
  <si>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</si>
  <si>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</si>
  <si>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</si>
  <si>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</si>
  <si>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</si>
  <si>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</si>
  <si>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</si>
  <si>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</si>
  <si>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</si>
  <si>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</si>
  <si>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</si>
  <si>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Проектирование, капитальный ремонт и ремонт объектов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</si>
  <si>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</si>
  <si>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</si>
  <si>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"Повышение уровня благоустройства дворовых территорий города"</t>
  </si>
  <si>
    <t>13101L5550</t>
  </si>
  <si>
    <t>Мероприятие  "Повышение уровня благоустройства наиболее посещаемых муниципальных территорий общего пользования города"</t>
  </si>
  <si>
    <t>13102L5550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</si>
  <si>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</si>
  <si>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</si>
  <si>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</si>
  <si>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</si>
  <si>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</si>
  <si>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</si>
  <si>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</si>
  <si>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</si>
  <si>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</si>
  <si>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</si>
  <si>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</si>
  <si>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</si>
  <si>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</si>
  <si>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</si>
  <si>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</si>
  <si>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</si>
  <si>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</si>
  <si>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</si>
  <si>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</si>
  <si>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</si>
  <si>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</si>
  <si>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</si>
  <si>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</si>
  <si>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независимой оценки качества оказания услуг муниципальными учреждениями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</si>
  <si>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</si>
  <si>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</si>
  <si>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</si>
  <si>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</si>
  <si>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</si>
  <si>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</si>
  <si>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</si>
  <si>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</t>
  </si>
  <si>
    <t xml:space="preserve">Поддержка средств массовой информации  города в отношении которых муниципальное образование город Торжок не является учредителем (соучредителем) 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</si>
  <si>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</si>
  <si>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</si>
  <si>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</si>
  <si>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</si>
  <si>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</si>
  <si>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</si>
  <si>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</si>
  <si>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</si>
  <si>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</si>
  <si>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</si>
  <si>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</si>
  <si>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</si>
  <si>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</si>
  <si>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</si>
  <si>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</si>
  <si>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</si>
  <si>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</si>
  <si>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</si>
  <si>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</si>
  <si>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</si>
  <si>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</si>
  <si>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</si>
  <si>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</si>
  <si>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</si>
  <si>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</si>
  <si>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730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</si>
  <si>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</si>
  <si>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</si>
  <si>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</si>
  <si>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Депутаты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</si>
  <si>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</si>
  <si>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</si>
  <si>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</si>
  <si>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</si>
  <si>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</si>
  <si>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</si>
  <si>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</si>
  <si>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</si>
  <si>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"Проведение капитального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</si>
  <si>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11105S0440  </t>
  </si>
  <si>
    <t>Подпрограмма " Обеспечение безопасности муниципальных учреждений"</t>
  </si>
  <si>
    <t>15201S0270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</si>
  <si>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</si>
  <si>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</si>
  <si>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</si>
  <si>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</si>
  <si>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</si>
  <si>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</si>
  <si>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</si>
  <si>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</si>
  <si>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</si>
  <si>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</si>
  <si>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</si>
  <si>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</si>
  <si>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</si>
  <si>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Мероприятие  "Организация проведения на территории города  мероприятий по отлову и содержанию безнадзорных животных"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</si>
  <si>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</si>
  <si>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</si>
  <si>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</si>
  <si>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</si>
  <si>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</si>
  <si>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</si>
  <si>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</si>
  <si>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</si>
  <si>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</si>
  <si>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</si>
  <si>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</si>
  <si>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</si>
  <si>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независимой оценки качества оказания услуг муниципальными учреждениями культуры"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</si>
  <si>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</si>
  <si>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</si>
  <si>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</si>
  <si>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</si>
  <si>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</si>
  <si>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</si>
  <si>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</si>
  <si>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</si>
  <si>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</si>
  <si>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</si>
  <si>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</si>
  <si>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Создание условий для внедрения Всероссийского физкультурно-спортивного комплекса Готов к труду и обороне (ГТО)</t>
  </si>
  <si>
    <t xml:space="preserve">1240620320  </t>
  </si>
  <si>
    <t>0705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</si>
  <si>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</si>
  <si>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>Объем привлечения, тыс. руб.</t>
  </si>
  <si>
    <t>Объем погашения, тыс. руб.</t>
  </si>
  <si>
    <t xml:space="preserve">Профессиональная подготовка, переподготовка и повышение квалификации
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</si>
  <si>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</si>
  <si>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</si>
  <si>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</si>
  <si>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</si>
  <si>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</si>
  <si>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</si>
  <si>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</si>
  <si>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</si>
  <si>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</si>
  <si>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</si>
  <si>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</si>
  <si>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</si>
  <si>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</si>
  <si>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"Приобретение основных средств, не относящихся к объектам недвижимости муниципальными организациями, реализующими программы дополнительного образования"</t>
  </si>
  <si>
    <t>Приобретение муниципальными учреждениями оборудования и других основных средств</t>
  </si>
  <si>
    <t>Мероприятие  "Реализация механизмов развития  потенциала обучающихся"</t>
  </si>
  <si>
    <t xml:space="preserve">11301S0660  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</si>
  <si>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</si>
  <si>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"Приобретение основных средств, не относящихся к объектам недвижимости муниципальным учреждением, осуществляющим деятельность в сфере поддержки субъектов малого и среднего предпринимательства и развития туризма"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</si>
  <si>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</si>
  <si>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</si>
  <si>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</si>
  <si>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</si>
  <si>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2018 год и на плановый период 2019 и 2020 годов</t>
    </r>
  </si>
  <si>
    <t xml:space="preserve">11202S0480  </t>
  </si>
  <si>
    <t xml:space="preserve"> Адресная инвестиционная программа</t>
  </si>
  <si>
    <t xml:space="preserve">Наименование </t>
  </si>
  <si>
    <t xml:space="preserve">Бюджетополучатель    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</si>
  <si>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</si>
  <si>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</si>
  <si>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</si>
  <si>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х</t>
  </si>
  <si>
    <t>1.1.</t>
  </si>
  <si>
    <t>1.1.1.</t>
  </si>
  <si>
    <t>Всего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</si>
  <si>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2018 год и на плановый период 2019 и 2020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</si>
  <si>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</si>
  <si>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</si>
  <si>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</si>
  <si>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</si>
  <si>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</si>
  <si>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</si>
  <si>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</si>
  <si>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</si>
  <si>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</si>
  <si>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</si>
  <si>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</si>
  <si>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</si>
  <si>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</si>
  <si>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</si>
  <si>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</si>
  <si>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</si>
  <si>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</si>
  <si>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</si>
  <si>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</si>
  <si>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</si>
  <si>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</si>
  <si>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</si>
  <si>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</si>
  <si>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</si>
  <si>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</si>
  <si>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</si>
  <si>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</si>
  <si>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</si>
  <si>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</si>
  <si>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</si>
  <si>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</si>
  <si>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</si>
  <si>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</si>
  <si>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</si>
  <si>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</si>
  <si>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</si>
  <si>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</si>
  <si>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</si>
  <si>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</si>
  <si>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</si>
  <si>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</si>
  <si>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</si>
  <si>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</si>
  <si>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</si>
  <si>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</si>
  <si>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</si>
  <si>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</si>
  <si>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</si>
  <si>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</si>
  <si>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</si>
  <si>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</si>
  <si>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</si>
  <si>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</si>
  <si>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</si>
  <si>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</si>
  <si>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</si>
  <si>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</si>
  <si>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</si>
  <si>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</si>
  <si>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</si>
  <si>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</si>
  <si>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</si>
  <si>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</si>
  <si>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</si>
  <si>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</si>
  <si>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</si>
  <si>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</si>
  <si>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</si>
  <si>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</si>
  <si>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</si>
  <si>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</si>
  <si>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</si>
  <si>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</si>
  <si>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</si>
  <si>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</si>
  <si>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</si>
  <si>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</si>
  <si>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</si>
  <si>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</si>
  <si>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</si>
  <si>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</si>
  <si>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</si>
  <si>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</si>
  <si>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</si>
  <si>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</si>
  <si>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</si>
  <si>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</si>
  <si>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</si>
  <si>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</si>
  <si>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</si>
  <si>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</si>
  <si>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</si>
  <si>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</si>
  <si>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</si>
  <si>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</si>
  <si>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</si>
  <si>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</si>
  <si>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</si>
  <si>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</si>
  <si>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</si>
  <si>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</si>
  <si>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</si>
  <si>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</si>
  <si>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</si>
  <si>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</si>
  <si>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</si>
  <si>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</si>
  <si>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</si>
  <si>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</si>
  <si>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</si>
  <si>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</si>
  <si>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</si>
  <si>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</si>
  <si>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</si>
  <si>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</si>
  <si>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</si>
  <si>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</si>
  <si>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</si>
  <si>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</si>
  <si>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</si>
  <si>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</si>
  <si>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</si>
  <si>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</si>
  <si>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</si>
  <si>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</si>
  <si>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</si>
  <si>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</si>
  <si>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</si>
  <si>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</si>
  <si>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</si>
  <si>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</si>
  <si>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</si>
  <si>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</si>
  <si>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</si>
  <si>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</si>
  <si>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</si>
  <si>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</si>
  <si>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</si>
  <si>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</si>
  <si>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</si>
  <si>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</si>
  <si>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</si>
  <si>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</si>
  <si>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</si>
  <si>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 xml:space="preserve">000 1 16 30030 01 0000 140
</t>
  </si>
  <si>
    <t>Прочие денежные взыскания (штрафы) за правонарушения в области дорожного движения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</si>
  <si>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</si>
  <si>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</si>
  <si>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</si>
  <si>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</si>
  <si>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</si>
  <si>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</si>
  <si>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</si>
  <si>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</si>
  <si>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</si>
  <si>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</si>
  <si>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</si>
  <si>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</si>
  <si>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</si>
  <si>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</si>
  <si>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</si>
  <si>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</si>
  <si>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</si>
  <si>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</si>
  <si>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</si>
  <si>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</si>
  <si>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</si>
  <si>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</si>
  <si>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</si>
  <si>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</si>
  <si>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</si>
  <si>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</si>
  <si>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</si>
  <si>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</si>
  <si>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</si>
  <si>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</si>
  <si>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</si>
  <si>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</si>
  <si>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000 2 02 35930 00 0000 151</t>
  </si>
  <si>
    <t xml:space="preserve">Субвенции  бюджетам на  государственную регистрацию актов гражданского состояния </t>
  </si>
  <si>
    <t>000 2 02 35930 04 0000 151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</si>
  <si>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</si>
  <si>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000 2 02 39999 00 0000 151</t>
  </si>
  <si>
    <t>Прочие субвенции</t>
  </si>
  <si>
    <t>000 2 02 39999 04 0000 151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</si>
  <si>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</si>
  <si>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</si>
  <si>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</si>
  <si>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</si>
  <si>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</si>
  <si>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ДОХОДОВ</t>
  </si>
  <si>
    <t xml:space="preserve">к   решению Торжокской городской 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</si>
  <si>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муниципального образования город Торжок                        на 2018 год и на плановый период 2019 и 2020 годов  
</t>
    </r>
  </si>
  <si>
    <t>1.</t>
  </si>
  <si>
    <t>2. Погашение долговых обязательств:</t>
  </si>
  <si>
    <t xml:space="preserve">11106S0440 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</si>
  <si>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</si>
  <si>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</si>
  <si>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</si>
  <si>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</si>
  <si>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 xml:space="preserve">Предоставление платежей, взносов, безвозмездных
перечислений субъектам международного права
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</si>
  <si>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</si>
  <si>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</si>
  <si>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</si>
  <si>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</si>
  <si>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</si>
  <si>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Организация отдыха детей в каникулярное время за счет субсидии из областного бюджета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</si>
  <si>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</si>
  <si>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</si>
  <si>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</si>
  <si>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Прочие субсидии</t>
  </si>
  <si>
    <t>000 2 02 29999 04 0000 151</t>
  </si>
  <si>
    <t>Субсидии на организацию отдыха детей в каникулярное время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</si>
  <si>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</si>
  <si>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в части обеспечения подвоза учащихся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</si>
  <si>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</si>
  <si>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Субсидии на повышение заработной платы работникам муниципальных учреждений культуры Тверской области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</si>
  <si>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</si>
  <si>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12101S0680</t>
  </si>
  <si>
    <t xml:space="preserve">12201S0680   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</si>
  <si>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</si>
  <si>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</si>
  <si>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</si>
  <si>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</si>
  <si>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</si>
  <si>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t>Укрепление материально-технической базы муниципальных спортивных школ на условиях софинансирования</t>
  </si>
  <si>
    <t>Организация посещения обучающимися муниципальных общеобразовательных организаций  Тверского императорского дворца в рамках реализации проекта «Нас пригласили во дворец!» в части обеспечения подвоза обучающихся за счет субсидии из областного бюджета</t>
  </si>
  <si>
    <t>Организация посещения обучающимися муниципальных общеобразовательных организаций  Тверского императорского дворца в рамках реализации проекта «Нас пригласили во дворец!» в части обеспечения подвоза обучающихся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</si>
  <si>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</si>
  <si>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</si>
  <si>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</rPr>
      <t xml:space="preserve"> </t>
    </r>
  </si>
  <si>
    <t xml:space="preserve"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 </t>
  </si>
  <si>
    <t>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на условиях софинансирования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</si>
  <si>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</si>
  <si>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Субсидии на укрепление материально-технической базы муниципальных общеобразовательных организаций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</si>
  <si>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</si>
  <si>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</si>
  <si>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</si>
  <si>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t>Приложение 9</t>
  </si>
  <si>
    <t>Мероприятие "Устройство физкультурно-спортивных объектов"</t>
  </si>
  <si>
    <t xml:space="preserve">12305S0400  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</si>
  <si>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</si>
  <si>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</si>
  <si>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</si>
  <si>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>16202S0290</t>
  </si>
  <si>
    <t xml:space="preserve">Обеспечение жилыми помещениями  малоимущих многодетных семей, нуждающихся в жилых помещениях на условиях софинансирования </t>
  </si>
  <si>
    <t xml:space="preserve">1110520020  </t>
  </si>
  <si>
    <t>Проведение капитального ремонта муниципальными учреждениями</t>
  </si>
  <si>
    <t xml:space="preserve">11202L5195  </t>
  </si>
  <si>
    <t>Укрепление материально-технической базы и оснащение оборудованием детских школ искусств</t>
  </si>
  <si>
    <t>14102S0200</t>
  </si>
  <si>
    <t xml:space="preserve">Капитальный ремонт и ремонт автомобильных дорог общего пользования местного значения города Торжка на условиях софинансирования </t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</si>
  <si>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</si>
  <si>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</si>
  <si>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</si>
  <si>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газоснабжения"</t>
  </si>
  <si>
    <t>Проектирование, строительство и реконструкция объектов</t>
  </si>
  <si>
    <t>14303S0100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</si>
  <si>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</si>
  <si>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</si>
  <si>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</si>
  <si>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Развитие системы газоснабжения города на условиях софинансирования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</si>
  <si>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</si>
  <si>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</si>
  <si>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 xml:space="preserve">Обеспечение развития и укрепления материально-технической базы  муниципальных домов культуры </t>
  </si>
  <si>
    <r>
      <t xml:space="preserve">Реализация программы формирования современной городской среды </t>
    </r>
  </si>
  <si>
    <t xml:space="preserve">Реализация программы формирования современной городской среды </t>
  </si>
  <si>
    <t>Реализация мероприятий по обеспечению жильем молодых семей</t>
  </si>
  <si>
    <t xml:space="preserve">12404L4970  </t>
  </si>
  <si>
    <t>Строительство распределительного газопровода низкого давления по  ул. Пустынь и Соминка в городе Торжке</t>
  </si>
  <si>
    <t xml:space="preserve">администрация муниципального образования город Торжок </t>
  </si>
  <si>
    <t xml:space="preserve">2. </t>
  </si>
  <si>
    <t>2.1.</t>
  </si>
  <si>
    <t>2.2.1.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</si>
  <si>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</si>
  <si>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2.2.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</si>
  <si>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</si>
  <si>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</si>
  <si>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</si>
  <si>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</si>
  <si>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бюджета.     </t>
  </si>
  <si>
    <t>Приложение 3</t>
  </si>
  <si>
    <t>Приложение 10</t>
  </si>
  <si>
    <t>Оплата услуг привлеченных экспертов  экспертных организаций при осуществлении мероприятий внутреннего муниципального финансового контроля</t>
  </si>
  <si>
    <t xml:space="preserve">Думы  от 22.03.2018  № 139  </t>
  </si>
  <si>
    <t>Думы от 22.03.2018 № 139</t>
  </si>
  <si>
    <t>Приложение 4
к решению Торжокской городской
Думы  от  22.03.2018  № 139</t>
  </si>
  <si>
    <t>Приложение 5
к решению Торжокской городской
Думы  от 22.03.2018  № 139</t>
  </si>
  <si>
    <t>Приложение 6
к решению Торжокской городской
Думы  от 22.03.2018  № 139</t>
  </si>
  <si>
    <t>Приложение 7
к решению Торжокской городской
Думы  от 22.03.2018  №  139</t>
  </si>
  <si>
    <t>Приложение 8
к решению Торжокской городской
Думы  от  22.03.2018  № 139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</si>
</sst>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"/>
  </numFmts>
  <fonts count="19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5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5" fillId="0" borderId="0">
      <alignment vertical="top" wrapText="1"/>
      <protection/>
    </xf>
    <xf numFmtId="164" fontId="0" fillId="0" borderId="0" applyFont="0" applyFill="0" applyBorder="0" applyAlignment="0" applyProtection="0"/>
    <xf numFmtId="165" fontId="5" fillId="0" borderId="0">
      <alignment vertical="top" wrapText="1"/>
      <protection/>
    </xf>
    <xf numFmtId="0" fontId="7" fillId="0" borderId="0">
      <alignment horizontal="justify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8">
    <xf numFmtId="0" fontId="0" fillId="0" borderId="0" xfId="0" applyAlignment="1">
      <alignment wrapText="1"/>
    </xf>
    <xf numFmtId="0" fontId="4" fillId="0" borderId="0" xfId="34" applyFont="1" applyAlignment="1">
      <alignment horizontal="justify" vertical="top" wrapText="1"/>
      <protection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6" fillId="0" borderId="0" xfId="31" applyNumberFormat="1" applyFont="1" applyFill="1" applyAlignment="1">
      <alignment vertical="top" wrapText="1"/>
      <protection/>
    </xf>
    <xf numFmtId="0" fontId="10" fillId="0" borderId="2" xfId="31" applyNumberFormat="1" applyFont="1" applyFill="1" applyBorder="1" applyAlignment="1">
      <alignment horizontal="center" vertical="center" wrapText="1"/>
      <protection/>
    </xf>
    <xf numFmtId="0" fontId="10" fillId="0" borderId="2" xfId="31" applyNumberFormat="1" applyFont="1" applyFill="1" applyBorder="1" applyAlignment="1">
      <alignment horizontal="left" vertical="center" wrapText="1"/>
      <protection/>
    </xf>
    <xf numFmtId="168" fontId="10" fillId="0" borderId="2" xfId="31" applyNumberFormat="1" applyFont="1" applyFill="1" applyBorder="1" applyAlignment="1">
      <alignment horizontal="center" vertical="center" wrapText="1"/>
      <protection/>
    </xf>
    <xf numFmtId="168" fontId="6" fillId="0" borderId="2" xfId="31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31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 locked="0"/>
    </xf>
    <xf numFmtId="165" fontId="6" fillId="0" borderId="0" xfId="31" applyNumberFormat="1" applyFont="1" applyFill="1" applyAlignment="1">
      <alignment vertical="center" wrapText="1"/>
      <protection/>
    </xf>
    <xf numFmtId="49" fontId="6" fillId="0" borderId="2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NumberFormat="1" applyFont="1" applyFill="1" applyBorder="1" applyAlignment="1">
      <alignment vertical="center" wrapText="1"/>
      <protection/>
    </xf>
    <xf numFmtId="168" fontId="6" fillId="0" borderId="1" xfId="31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4" fillId="0" borderId="1" xfId="31" applyNumberFormat="1" applyFont="1" applyFill="1" applyBorder="1" applyAlignment="1">
      <alignment horizontal="center" vertical="center" wrapText="1"/>
      <protection/>
    </xf>
    <xf numFmtId="0" fontId="11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165" fontId="6" fillId="0" borderId="0" xfId="31" applyNumberFormat="1" applyFont="1" applyFill="1" applyAlignment="1">
      <alignment horizontal="center" vertical="center" wrapText="1"/>
      <protection/>
    </xf>
    <xf numFmtId="168" fontId="4" fillId="0" borderId="1" xfId="31" applyNumberFormat="1" applyFont="1" applyFill="1" applyBorder="1" applyAlignment="1">
      <alignment horizontal="center" vertical="center" wrapText="1"/>
      <protection/>
    </xf>
    <xf numFmtId="49" fontId="6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6" fillId="0" borderId="1" xfId="3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right"/>
    </xf>
    <xf numFmtId="0" fontId="6" fillId="0" borderId="0" xfId="31" applyNumberFormat="1" applyFont="1" applyFill="1" applyAlignment="1">
      <alignment horizontal="right" vertical="top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4" fillId="0" borderId="0" xfId="34" applyFont="1" applyAlignment="1">
      <alignment horizontal="right" vertical="top" wrapText="1"/>
      <protection/>
    </xf>
    <xf numFmtId="0" fontId="9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168" fontId="9" fillId="0" borderId="1" xfId="31" applyNumberFormat="1" applyFont="1" applyFill="1" applyBorder="1" applyAlignment="1">
      <alignment horizontal="center" vertical="center" wrapText="1"/>
      <protection/>
    </xf>
    <xf numFmtId="165" fontId="4" fillId="0" borderId="0" xfId="31" applyNumberFormat="1" applyFont="1" applyFill="1" applyAlignment="1">
      <alignment vertical="top" wrapText="1"/>
      <protection/>
    </xf>
    <xf numFmtId="0" fontId="4" fillId="0" borderId="2" xfId="31" applyNumberFormat="1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justify" vertical="center" wrapText="1"/>
    </xf>
    <xf numFmtId="165" fontId="4" fillId="0" borderId="0" xfId="31" applyNumberFormat="1" applyFont="1" applyFill="1" applyAlignment="1">
      <alignment vertical="center" wrapText="1"/>
      <protection/>
    </xf>
    <xf numFmtId="165" fontId="4" fillId="0" borderId="0" xfId="31" applyNumberFormat="1" applyFont="1" applyFill="1" applyAlignment="1">
      <alignment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2" fontId="6" fillId="0" borderId="0" xfId="31" applyNumberFormat="1" applyFont="1" applyFill="1" applyAlignment="1">
      <alignment vertical="top" wrapText="1"/>
      <protection/>
    </xf>
    <xf numFmtId="165" fontId="6" fillId="0" borderId="0" xfId="33" applyNumberFormat="1" applyFont="1" applyFill="1" applyAlignment="1">
      <alignment vertical="center" wrapText="1"/>
      <protection/>
    </xf>
    <xf numFmtId="0" fontId="10" fillId="0" borderId="3" xfId="33" applyNumberFormat="1" applyFont="1" applyFill="1" applyBorder="1" applyAlignment="1">
      <alignment horizontal="center" vertical="center" wrapText="1"/>
      <protection/>
    </xf>
    <xf numFmtId="0" fontId="10" fillId="0" borderId="3" xfId="33" applyNumberFormat="1" applyFont="1" applyFill="1" applyBorder="1" applyAlignment="1">
      <alignment horizontal="left" vertical="center" wrapText="1"/>
      <protection/>
    </xf>
    <xf numFmtId="0" fontId="9" fillId="0" borderId="1" xfId="33" applyNumberFormat="1" applyFont="1" applyFill="1" applyBorder="1" applyAlignment="1">
      <alignment horizontal="center" vertical="center" wrapText="1"/>
      <protection/>
    </xf>
    <xf numFmtId="165" fontId="10" fillId="0" borderId="0" xfId="33" applyNumberFormat="1" applyFont="1" applyFill="1" applyAlignment="1">
      <alignment vertical="center" wrapText="1"/>
      <protection/>
    </xf>
    <xf numFmtId="167" fontId="10" fillId="0" borderId="3" xfId="33" applyNumberFormat="1" applyFont="1" applyFill="1" applyBorder="1" applyAlignment="1">
      <alignment horizontal="center" vertical="center" wrapText="1"/>
      <protection/>
    </xf>
    <xf numFmtId="167" fontId="10" fillId="0" borderId="1" xfId="33" applyNumberFormat="1" applyFont="1" applyFill="1" applyBorder="1" applyAlignment="1">
      <alignment horizontal="center" vertical="center" wrapText="1"/>
      <protection/>
    </xf>
    <xf numFmtId="167" fontId="6" fillId="0" borderId="1" xfId="33" applyNumberFormat="1" applyFont="1" applyFill="1" applyBorder="1" applyAlignment="1">
      <alignment horizontal="center" vertical="center" wrapText="1"/>
      <protection/>
    </xf>
    <xf numFmtId="167" fontId="6" fillId="0" borderId="0" xfId="33" applyNumberFormat="1" applyFont="1" applyFill="1" applyAlignment="1">
      <alignment vertical="center" wrapText="1"/>
      <protection/>
    </xf>
    <xf numFmtId="0" fontId="6" fillId="0" borderId="2" xfId="31" applyNumberFormat="1" applyFont="1" applyFill="1" applyBorder="1" applyAlignment="1">
      <alignment vertical="center" wrapText="1"/>
      <protection/>
    </xf>
    <xf numFmtId="0" fontId="4" fillId="0" borderId="0" xfId="43" applyFont="1" applyAlignment="1">
      <alignment horizontal="left"/>
      <protection/>
    </xf>
    <xf numFmtId="0" fontId="4" fillId="0" borderId="0" xfId="43" applyFont="1">
      <alignment/>
      <protection/>
    </xf>
    <xf numFmtId="0" fontId="4" fillId="0" borderId="0" xfId="43" applyFont="1" applyAlignment="1">
      <alignment horizontal="center"/>
      <protection/>
    </xf>
    <xf numFmtId="0" fontId="4" fillId="0" borderId="1" xfId="44" applyFont="1" applyBorder="1" applyAlignment="1">
      <alignment horizontal="left" vertical="center" wrapText="1"/>
      <protection/>
    </xf>
    <xf numFmtId="0" fontId="4" fillId="0" borderId="1" xfId="44" applyFont="1" applyBorder="1" applyAlignment="1">
      <alignment horizontal="center" vertical="center" wrapText="1"/>
      <protection/>
    </xf>
    <xf numFmtId="167" fontId="4" fillId="0" borderId="1" xfId="43" applyNumberFormat="1" applyFont="1" applyBorder="1" applyAlignment="1">
      <alignment horizontal="center" vertical="center" wrapText="1"/>
      <protection/>
    </xf>
    <xf numFmtId="49" fontId="4" fillId="0" borderId="1" xfId="43" applyNumberFormat="1" applyFont="1" applyFill="1" applyBorder="1" applyAlignment="1">
      <alignment horizontal="center" vertical="center" wrapText="1"/>
      <protection/>
    </xf>
    <xf numFmtId="49" fontId="4" fillId="0" borderId="1" xfId="43" applyNumberFormat="1" applyFont="1" applyBorder="1" applyAlignment="1">
      <alignment horizontal="center" vertical="center" wrapText="1"/>
      <protection/>
    </xf>
    <xf numFmtId="167" fontId="4" fillId="0" borderId="1" xfId="43" applyNumberFormat="1" applyFont="1" applyFill="1" applyBorder="1" applyAlignment="1">
      <alignment horizontal="center" vertical="center" wrapText="1"/>
      <protection/>
    </xf>
    <xf numFmtId="0" fontId="4" fillId="0" borderId="0" xfId="43" applyFont="1" applyBorder="1" applyAlignment="1">
      <alignment horizontal="left" vertical="center" wrapText="1"/>
      <protection/>
    </xf>
    <xf numFmtId="0" fontId="4" fillId="0" borderId="0" xfId="43" applyFont="1" applyBorder="1" applyAlignment="1">
      <alignment horizontal="center" vertical="center" wrapText="1"/>
      <protection/>
    </xf>
    <xf numFmtId="167" fontId="4" fillId="0" borderId="0" xfId="43" applyNumberFormat="1" applyFont="1" applyFill="1" applyBorder="1" applyAlignment="1">
      <alignment horizontal="center" vertical="center" wrapText="1"/>
      <protection/>
    </xf>
    <xf numFmtId="49" fontId="4" fillId="0" borderId="0" xfId="43" applyNumberFormat="1" applyFont="1" applyBorder="1" applyAlignment="1">
      <alignment horizontal="center" vertical="center" wrapText="1"/>
      <protection/>
    </xf>
    <xf numFmtId="164" fontId="4" fillId="0" borderId="0" xfId="32" applyFont="1" applyAlignment="1">
      <alignment vertical="top" wrapText="1"/>
    </xf>
    <xf numFmtId="0" fontId="4" fillId="0" borderId="0" xfId="34" applyFont="1" applyAlignment="1">
      <alignment vertical="top" wrapText="1"/>
      <protection/>
    </xf>
    <xf numFmtId="0" fontId="4" fillId="0" borderId="0" xfId="34" applyFont="1" applyAlignment="1">
      <alignment horizontal="left" vertical="top" wrapText="1" indent="1"/>
      <protection/>
    </xf>
    <xf numFmtId="0" fontId="4" fillId="0" borderId="0" xfId="34" applyFont="1" applyAlignment="1">
      <alignment vertical="top"/>
      <protection/>
    </xf>
    <xf numFmtId="0" fontId="4" fillId="0" borderId="0" xfId="34" applyFont="1" applyAlignment="1">
      <alignment horizontal="center" vertical="top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1" xfId="34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34" applyFont="1" applyBorder="1" applyAlignment="1">
      <alignment horizontal="left" vertical="center" wrapText="1" indent="1"/>
      <protection/>
    </xf>
    <xf numFmtId="167" fontId="4" fillId="0" borderId="1" xfId="34" applyNumberFormat="1" applyFont="1" applyBorder="1" applyAlignment="1">
      <alignment horizontal="center" vertical="center" wrapText="1"/>
      <protection/>
    </xf>
    <xf numFmtId="0" fontId="9" fillId="0" borderId="1" xfId="34" applyFont="1" applyBorder="1" applyAlignment="1">
      <alignment horizontal="left" vertical="center" wrapText="1" indent="1"/>
      <protection/>
    </xf>
    <xf numFmtId="167" fontId="9" fillId="0" borderId="1" xfId="34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1" xfId="34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left" vertical="center" wrapText="1" indent="1"/>
      <protection/>
    </xf>
    <xf numFmtId="167" fontId="4" fillId="0" borderId="1" xfId="34" applyNumberFormat="1" applyFont="1" applyFill="1" applyBorder="1" applyAlignment="1">
      <alignment horizontal="center" vertical="center" wrapText="1"/>
      <protection/>
    </xf>
    <xf numFmtId="0" fontId="4" fillId="0" borderId="1" xfId="34" applyFont="1" applyFill="1" applyBorder="1" applyAlignment="1">
      <alignment horizontal="left" vertical="top" wrapText="1"/>
      <protection/>
    </xf>
    <xf numFmtId="0" fontId="9" fillId="0" borderId="1" xfId="34" applyFont="1" applyFill="1" applyBorder="1" applyAlignment="1">
      <alignment horizontal="left" vertical="top" wrapText="1" indent="1"/>
      <protection/>
    </xf>
    <xf numFmtId="167" fontId="9" fillId="0" borderId="1" xfId="34" applyNumberFormat="1" applyFont="1" applyFill="1" applyBorder="1" applyAlignment="1">
      <alignment horizontal="center" vertical="top" wrapText="1"/>
      <protection/>
    </xf>
    <xf numFmtId="0" fontId="4" fillId="0" borderId="0" xfId="47" applyFont="1" applyFill="1" applyBorder="1" applyAlignment="1">
      <alignment horizontal="left" vertical="center" wrapText="1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9" fillId="0" borderId="1" xfId="47" applyFont="1" applyFill="1" applyBorder="1" applyAlignment="1">
      <alignment horizontal="center" vertical="center"/>
      <protection/>
    </xf>
    <xf numFmtId="49" fontId="9" fillId="0" borderId="1" xfId="47" applyNumberFormat="1" applyFont="1" applyFill="1" applyBorder="1" applyAlignment="1">
      <alignment horizontal="center" vertical="center"/>
      <protection/>
    </xf>
    <xf numFmtId="0" fontId="9" fillId="0" borderId="1" xfId="47" applyFont="1" applyFill="1" applyBorder="1" applyAlignment="1">
      <alignment horizontal="justify" vertical="center" wrapText="1"/>
      <protection/>
    </xf>
    <xf numFmtId="168" fontId="9" fillId="0" borderId="1" xfId="47" applyNumberFormat="1" applyFont="1" applyFill="1" applyBorder="1" applyAlignment="1">
      <alignment horizontal="center" vertical="center"/>
      <protection/>
    </xf>
    <xf numFmtId="49" fontId="4" fillId="0" borderId="1" xfId="47" applyNumberFormat="1" applyFont="1" applyFill="1" applyBorder="1" applyAlignment="1">
      <alignment horizontal="center" vertical="center"/>
      <protection/>
    </xf>
    <xf numFmtId="0" fontId="4" fillId="0" borderId="1" xfId="47" applyFont="1" applyFill="1" applyBorder="1" applyAlignment="1">
      <alignment horizontal="justify" vertical="center" wrapText="1"/>
      <protection/>
    </xf>
    <xf numFmtId="168" fontId="4" fillId="0" borderId="1" xfId="47" applyNumberFormat="1" applyFont="1" applyFill="1" applyBorder="1" applyAlignment="1">
      <alignment horizontal="center" vertical="center"/>
      <protection/>
    </xf>
    <xf numFmtId="49" fontId="9" fillId="0" borderId="1" xfId="47" applyNumberFormat="1" applyFont="1" applyBorder="1" applyAlignment="1">
      <alignment horizontal="center" vertical="center"/>
      <protection/>
    </xf>
    <xf numFmtId="49" fontId="4" fillId="0" borderId="1" xfId="47" applyNumberFormat="1" applyFont="1" applyBorder="1" applyAlignment="1">
      <alignment horizontal="center" vertical="center"/>
      <protection/>
    </xf>
    <xf numFmtId="168" fontId="4" fillId="0" borderId="1" xfId="47" applyNumberFormat="1" applyFont="1" applyFill="1" applyBorder="1" applyAlignment="1">
      <alignment horizontal="center" vertical="center" wrapText="1"/>
      <protection/>
    </xf>
    <xf numFmtId="168" fontId="9" fillId="0" borderId="1" xfId="47" applyNumberFormat="1" applyFont="1" applyFill="1" applyBorder="1" applyAlignment="1">
      <alignment horizontal="center" vertical="center" wrapText="1"/>
      <protection/>
    </xf>
    <xf numFmtId="0" fontId="4" fillId="0" borderId="1" xfId="47" applyFont="1" applyBorder="1" applyAlignment="1">
      <alignment horizontal="center" vertical="center"/>
      <protection/>
    </xf>
    <xf numFmtId="0" fontId="9" fillId="0" borderId="1" xfId="47" applyFont="1" applyBorder="1" applyAlignment="1">
      <alignment horizontal="center" vertical="center"/>
      <protection/>
    </xf>
    <xf numFmtId="49" fontId="4" fillId="0" borderId="1" xfId="47" applyNumberFormat="1" applyFont="1" applyFill="1" applyBorder="1" applyAlignment="1">
      <alignment horizontal="center" vertical="center" wrapText="1"/>
      <protection/>
    </xf>
    <xf numFmtId="3" fontId="4" fillId="0" borderId="1" xfId="47" applyNumberFormat="1" applyFont="1" applyBorder="1" applyAlignment="1">
      <alignment horizontal="center" vertical="center" wrapText="1"/>
      <protection/>
    </xf>
    <xf numFmtId="3" fontId="9" fillId="0" borderId="1" xfId="47" applyNumberFormat="1" applyFont="1" applyBorder="1" applyAlignment="1">
      <alignment horizontal="center" vertical="center" wrapText="1"/>
      <protection/>
    </xf>
    <xf numFmtId="0" fontId="9" fillId="0" borderId="1" xfId="47" applyNumberFormat="1" applyFont="1" applyFill="1" applyBorder="1" applyAlignment="1" applyProtection="1">
      <alignment horizontal="center" vertical="center"/>
      <protection/>
    </xf>
    <xf numFmtId="0" fontId="9" fillId="0" borderId="1" xfId="47" applyNumberFormat="1" applyFont="1" applyFill="1" applyBorder="1" applyAlignment="1" applyProtection="1">
      <alignment horizontal="justify" vertical="center" wrapText="1"/>
      <protection/>
    </xf>
    <xf numFmtId="0" fontId="4" fillId="0" borderId="1" xfId="47" applyNumberFormat="1" applyFont="1" applyFill="1" applyBorder="1" applyAlignment="1" applyProtection="1">
      <alignment horizontal="justify" vertical="center" wrapText="1"/>
      <protection/>
    </xf>
    <xf numFmtId="0" fontId="4" fillId="0" borderId="1" xfId="47" applyNumberFormat="1" applyFont="1" applyFill="1" applyBorder="1" applyAlignment="1" applyProtection="1">
      <alignment horizontal="center" vertical="center"/>
      <protection/>
    </xf>
    <xf numFmtId="49" fontId="9" fillId="0" borderId="1" xfId="47" applyNumberFormat="1" applyFont="1" applyFill="1" applyBorder="1" applyAlignment="1">
      <alignment horizontal="left" vertical="center"/>
      <protection/>
    </xf>
    <xf numFmtId="0" fontId="9" fillId="0" borderId="1" xfId="47" applyFont="1" applyFill="1" applyBorder="1" applyAlignment="1">
      <alignment horizontal="left" vertical="center" wrapText="1"/>
      <protection/>
    </xf>
    <xf numFmtId="0" fontId="4" fillId="0" borderId="0" xfId="47" applyFont="1">
      <alignment/>
      <protection/>
    </xf>
    <xf numFmtId="0" fontId="4" fillId="0" borderId="0" xfId="47" applyFont="1" applyFill="1">
      <alignment/>
      <protection/>
    </xf>
    <xf numFmtId="49" fontId="4" fillId="0" borderId="0" xfId="47" applyNumberFormat="1" applyFont="1" applyFill="1" applyBorder="1" applyAlignment="1">
      <alignment horizontal="left" vertical="center"/>
      <protection/>
    </xf>
    <xf numFmtId="0" fontId="4" fillId="0" borderId="0" xfId="47" applyFont="1" applyAlignment="1">
      <alignment vertical="center"/>
      <protection/>
    </xf>
    <xf numFmtId="0" fontId="14" fillId="0" borderId="0" xfId="47" applyFont="1">
      <alignment/>
      <protection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7" fontId="4" fillId="0" borderId="1" xfId="33" applyNumberFormat="1" applyFont="1" applyFill="1" applyBorder="1" applyAlignment="1">
      <alignment horizontal="center" vertical="center" wrapText="1"/>
      <protection/>
    </xf>
    <xf numFmtId="14" fontId="6" fillId="0" borderId="2" xfId="31" applyNumberFormat="1" applyFont="1" applyFill="1" applyBorder="1" applyAlignment="1">
      <alignment horizontal="center" vertical="center" wrapText="1"/>
      <protection/>
    </xf>
    <xf numFmtId="0" fontId="16" fillId="0" borderId="1" xfId="52" applyNumberFormat="1" applyFont="1" applyFill="1" applyBorder="1" applyAlignment="1" applyProtection="1">
      <alignment horizontal="center" vertical="center"/>
      <protection/>
    </xf>
    <xf numFmtId="0" fontId="16" fillId="0" borderId="1" xfId="52" applyNumberFormat="1" applyFont="1" applyFill="1" applyBorder="1" applyAlignment="1" applyProtection="1">
      <alignment horizontal="justify" vertical="center" wrapText="1"/>
      <protection/>
    </xf>
    <xf numFmtId="49" fontId="17" fillId="0" borderId="1" xfId="52" applyNumberFormat="1" applyFont="1" applyFill="1" applyBorder="1" applyAlignment="1">
      <alignment horizontal="center" vertical="center"/>
      <protection/>
    </xf>
    <xf numFmtId="0" fontId="17" fillId="0" borderId="1" xfId="52" applyNumberFormat="1" applyFont="1" applyFill="1" applyBorder="1" applyAlignment="1" applyProtection="1">
      <alignment horizontal="justify" vertical="center" wrapText="1"/>
      <protection/>
    </xf>
    <xf numFmtId="0" fontId="6" fillId="0" borderId="0" xfId="31" applyNumberFormat="1" applyFont="1" applyFill="1" applyAlignment="1">
      <alignment horizontal="right" vertical="top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9" fillId="0" borderId="2" xfId="31" applyNumberFormat="1" applyFont="1" applyFill="1" applyBorder="1" applyAlignment="1">
      <alignment horizontal="left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6" fillId="0" borderId="2" xfId="33" applyNumberFormat="1" applyFont="1" applyFill="1" applyBorder="1" applyAlignment="1">
      <alignment horizontal="center" vertical="center" wrapText="1"/>
      <protection/>
    </xf>
    <xf numFmtId="167" fontId="6" fillId="0" borderId="2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wrapText="1"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left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49" fontId="6" fillId="0" borderId="0" xfId="31" applyNumberFormat="1" applyFont="1" applyFill="1" applyAlignment="1">
      <alignment vertical="top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167" fontId="4" fillId="0" borderId="0" xfId="43" applyNumberFormat="1" applyFont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right" vertical="center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9" fillId="0" borderId="0" xfId="43" applyFont="1" applyAlignment="1">
      <alignment horizontal="left"/>
      <protection/>
    </xf>
    <xf numFmtId="0" fontId="9" fillId="0" borderId="0" xfId="43" applyFont="1">
      <alignment/>
      <protection/>
    </xf>
    <xf numFmtId="0" fontId="9" fillId="0" borderId="0" xfId="43" applyFont="1" applyAlignment="1">
      <alignment horizontal="center"/>
      <protection/>
    </xf>
    <xf numFmtId="0" fontId="9" fillId="0" borderId="0" xfId="43" applyFont="1" applyAlignment="1">
      <alignment vertical="center" wrapText="1"/>
      <protection/>
    </xf>
    <xf numFmtId="49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47" applyFont="1" applyFill="1" applyBorder="1" applyAlignment="1">
      <alignment horizontal="right" vertical="center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49" fontId="9" fillId="0" borderId="1" xfId="47" applyNumberFormat="1" applyFont="1" applyFill="1" applyBorder="1" applyAlignment="1">
      <alignment horizontal="center" vertical="center" wrapText="1"/>
      <protection/>
    </xf>
    <xf numFmtId="0" fontId="9" fillId="0" borderId="1" xfId="47" applyFont="1" applyFill="1" applyBorder="1" applyAlignment="1">
      <alignment horizontal="center" vertical="center" wrapText="1"/>
      <protection/>
    </xf>
    <xf numFmtId="0" fontId="6" fillId="0" borderId="3" xfId="31" applyNumberFormat="1" applyFont="1" applyFill="1" applyBorder="1" applyAlignment="1">
      <alignment horizontal="center" vertical="center" wrapText="1"/>
      <protection/>
    </xf>
    <xf numFmtId="0" fontId="6" fillId="0" borderId="10" xfId="31" applyNumberFormat="1" applyFont="1" applyFill="1" applyBorder="1" applyAlignment="1">
      <alignment horizontal="center" vertical="center" wrapText="1"/>
      <protection/>
    </xf>
    <xf numFmtId="0" fontId="6" fillId="0" borderId="11" xfId="31" applyNumberFormat="1" applyFont="1" applyFill="1" applyBorder="1" applyAlignment="1">
      <alignment horizontal="center" vertical="center" wrapText="1"/>
      <protection/>
    </xf>
    <xf numFmtId="0" fontId="6" fillId="0" borderId="0" xfId="31" applyNumberFormat="1" applyFont="1" applyFill="1" applyAlignment="1">
      <alignment horizontal="right" vertical="center" wrapText="1"/>
      <protection/>
    </xf>
    <xf numFmtId="0" fontId="10" fillId="0" borderId="12" xfId="31" applyNumberFormat="1" applyFont="1" applyFill="1" applyBorder="1" applyAlignment="1">
      <alignment horizontal="center" vertical="center" wrapText="1"/>
      <protection/>
    </xf>
    <xf numFmtId="0" fontId="6" fillId="0" borderId="13" xfId="31" applyNumberFormat="1" applyFont="1" applyFill="1" applyBorder="1" applyAlignment="1">
      <alignment horizontal="center" vertical="center" wrapText="1"/>
      <protection/>
    </xf>
    <xf numFmtId="0" fontId="6" fillId="0" borderId="14" xfId="31" applyNumberFormat="1" applyFont="1" applyFill="1" applyBorder="1" applyAlignment="1">
      <alignment horizontal="center" vertical="center" wrapText="1"/>
      <protection/>
    </xf>
    <xf numFmtId="0" fontId="6" fillId="0" borderId="15" xfId="31" applyNumberFormat="1" applyFont="1" applyFill="1" applyBorder="1" applyAlignment="1">
      <alignment horizontal="center" vertical="center" wrapText="1"/>
      <protection/>
    </xf>
    <xf numFmtId="0" fontId="6" fillId="0" borderId="0" xfId="31" applyNumberFormat="1" applyFont="1" applyFill="1" applyAlignment="1">
      <alignment horizontal="right" vertical="top" wrapText="1"/>
      <protection/>
    </xf>
    <xf numFmtId="0" fontId="10" fillId="0" borderId="0" xfId="31" applyNumberFormat="1" applyFont="1" applyFill="1" applyAlignment="1">
      <alignment horizontal="center" vertical="center" wrapText="1"/>
      <protection/>
    </xf>
    <xf numFmtId="0" fontId="6" fillId="0" borderId="1" xfId="31" applyNumberFormat="1" applyFont="1" applyFill="1" applyBorder="1" applyAlignment="1">
      <alignment horizontal="center" vertical="center" wrapText="1"/>
      <protection/>
    </xf>
    <xf numFmtId="0" fontId="4" fillId="0" borderId="1" xfId="31" applyNumberFormat="1" applyFont="1" applyFill="1" applyBorder="1" applyAlignment="1">
      <alignment vertical="center" wrapText="1"/>
      <protection/>
    </xf>
    <xf numFmtId="0" fontId="4" fillId="0" borderId="1" xfId="31" applyNumberFormat="1" applyFont="1" applyFill="1" applyBorder="1" applyAlignment="1">
      <alignment horizontal="center" vertical="center" wrapText="1"/>
      <protection/>
    </xf>
    <xf numFmtId="0" fontId="6" fillId="0" borderId="2" xfId="31" applyNumberFormat="1" applyFont="1" applyFill="1" applyBorder="1" applyAlignment="1">
      <alignment horizontal="center" vertical="center" wrapText="1"/>
      <protection/>
    </xf>
    <xf numFmtId="0" fontId="6" fillId="0" borderId="0" xfId="33" applyNumberFormat="1" applyFont="1" applyFill="1" applyAlignment="1">
      <alignment horizontal="right" vertical="center" wrapText="1"/>
      <protection/>
    </xf>
    <xf numFmtId="0" fontId="10" fillId="0" borderId="0" xfId="33" applyNumberFormat="1" applyFont="1" applyFill="1" applyAlignment="1">
      <alignment horizontal="center" vertical="center" wrapText="1"/>
      <protection/>
    </xf>
    <xf numFmtId="0" fontId="6" fillId="0" borderId="2" xfId="33" applyNumberFormat="1" applyFont="1" applyFill="1" applyBorder="1" applyAlignment="1">
      <alignment horizontal="center" vertical="center" wrapText="1"/>
      <protection/>
    </xf>
    <xf numFmtId="167" fontId="6" fillId="0" borderId="2" xfId="33" applyNumberFormat="1" applyFont="1" applyFill="1" applyBorder="1" applyAlignment="1">
      <alignment horizontal="center" vertical="center" wrapText="1"/>
      <protection/>
    </xf>
    <xf numFmtId="0" fontId="4" fillId="0" borderId="1" xfId="43" applyFont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9" fillId="0" borderId="0" xfId="43" applyFont="1" applyAlignment="1">
      <alignment horizontal="center"/>
      <protection/>
    </xf>
    <xf numFmtId="0" fontId="4" fillId="0" borderId="1" xfId="43" applyFont="1" applyBorder="1" applyAlignment="1">
      <alignment horizontal="left" vertical="center" wrapText="1"/>
      <protection/>
    </xf>
    <xf numFmtId="0" fontId="4" fillId="0" borderId="5" xfId="34" applyFont="1" applyBorder="1" applyAlignment="1">
      <alignment horizontal="center" vertical="center" wrapText="1"/>
      <protection/>
    </xf>
    <xf numFmtId="0" fontId="4" fillId="0" borderId="4" xfId="34" applyFont="1" applyBorder="1" applyAlignment="1">
      <alignment horizontal="center" vertical="center" wrapText="1"/>
      <protection/>
    </xf>
    <xf numFmtId="0" fontId="4" fillId="0" borderId="1" xfId="34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top" wrapText="1"/>
      <protection/>
    </xf>
    <xf numFmtId="0" fontId="4" fillId="0" borderId="0" xfId="34" applyFont="1" applyAlignment="1">
      <alignment horizontal="left" vertical="top" wrapText="1"/>
      <protection/>
    </xf>
    <xf numFmtId="0" fontId="4" fillId="0" borderId="0" xfId="0" applyFont="1" applyFill="1" applyAlignment="1">
      <alignment horizontal="left" vertical="top" wrapText="1"/>
    </xf>
    <xf numFmtId="0" fontId="4" fillId="0" borderId="0" xfId="34" applyFont="1" applyAlignment="1">
      <alignment horizontal="right" vertical="top" wrapText="1"/>
      <protection/>
    </xf>
    <xf numFmtId="164" fontId="4" fillId="0" borderId="0" xfId="32" applyFont="1" applyAlignment="1">
      <alignment horizontal="right" vertical="top" wrapText="1"/>
    </xf>
    <xf numFmtId="0" fontId="9" fillId="0" borderId="0" xfId="34" applyFont="1" applyAlignment="1">
      <alignment horizontal="center" vertical="top" wrapText="1"/>
      <protection/>
    </xf>
    <xf numFmtId="0" fontId="13" fillId="0" borderId="0" xfId="34" applyFont="1" applyAlignment="1">
      <alignment horizontal="left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Финансовый [0]" xfId="32"/>
    <cellStyle name="Обычный 11" xfId="33"/>
    <cellStyle name="Обычный_приложение_Программа госзаимствований 2003" xfId="34"/>
    <cellStyle name="Обычный 2 3" xfId="35"/>
    <cellStyle name="Обычный 2 4" xfId="36"/>
    <cellStyle name="Обычный 2 5" xfId="37"/>
    <cellStyle name="Обычный 2 6" xfId="38"/>
    <cellStyle name="Обычный 2 7" xfId="39"/>
    <cellStyle name="Обычный 4 2 2" xfId="40"/>
    <cellStyle name="Обычный 4 2 2 2" xfId="41"/>
    <cellStyle name="Обычный 2 8" xfId="42"/>
    <cellStyle name="Обычный 13 2" xfId="43"/>
    <cellStyle name="Обычный 4 2 3 2" xfId="44"/>
    <cellStyle name="Обычный 12" xfId="45"/>
    <cellStyle name="Обычный 13" xfId="46"/>
    <cellStyle name="Обычный 2 8 2" xfId="47"/>
    <cellStyle name="Обычный 2 8 3" xfId="48"/>
    <cellStyle name="Обычный 2 8 4" xfId="49"/>
    <cellStyle name="Обычный 2 8 5" xfId="50"/>
    <cellStyle name="Обычный 4 2 3" xfId="51"/>
    <cellStyle name="Обычный 2 8 7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4" sqref="A4"/>
    </sheetView>
  </sheetViews>
  <sheetFormatPr defaultColWidth="9.125" defaultRowHeight="12.75"/>
  <cols>
    <col min="1" max="1" width="30.625" style="84" customWidth="1"/>
    <col min="2" max="2" width="66.25390625" style="84" customWidth="1"/>
    <col min="3" max="3" width="11.75390625" style="132" customWidth="1"/>
    <col min="4" max="5" width="11.75390625" style="84" customWidth="1"/>
    <col min="6" max="16384" width="9.125" style="84" customWidth="1"/>
  </cols>
  <sheetData>
    <row r="1" spans="1:5" ht="12.75">
      <c r="A1" s="180" t="s">
        <v>27</v>
      </c>
      <c r="B1" s="180"/>
      <c r="C1" s="180"/>
      <c r="D1" s="180"/>
      <c r="E1" s="180"/>
    </row>
    <row r="2" spans="1:5" ht="12.75">
      <c r="A2" s="180" t="s">
        <v>18</v>
      </c>
      <c r="B2" s="180"/>
      <c r="C2" s="180"/>
      <c r="D2" s="180"/>
      <c r="E2" s="180"/>
    </row>
    <row r="3" spans="1:5" ht="12.75">
      <c r="A3" s="180" t="s">
        <v>666</v>
      </c>
      <c r="B3" s="180"/>
      <c r="C3" s="180"/>
      <c r="D3" s="180"/>
      <c r="E3" s="180"/>
    </row>
    <row r="5" spans="1:5" ht="16.9" customHeight="1">
      <c r="A5" s="181" t="s">
        <v>28</v>
      </c>
      <c r="B5" s="181"/>
      <c r="C5" s="181"/>
      <c r="D5" s="181"/>
      <c r="E5" s="181"/>
    </row>
    <row r="6" spans="1:5" ht="16.9" customHeight="1">
      <c r="A6" s="181" t="s">
        <v>180</v>
      </c>
      <c r="B6" s="181"/>
      <c r="C6" s="181"/>
      <c r="D6" s="181"/>
      <c r="E6" s="181"/>
    </row>
    <row r="8" spans="1:5" ht="33.6" customHeight="1">
      <c r="A8" s="185" t="s">
        <v>130</v>
      </c>
      <c r="B8" s="188" t="s">
        <v>24</v>
      </c>
      <c r="C8" s="182" t="s">
        <v>128</v>
      </c>
      <c r="D8" s="183"/>
      <c r="E8" s="184"/>
    </row>
    <row r="9" spans="1:5" ht="33.6" customHeight="1">
      <c r="A9" s="186"/>
      <c r="B9" s="189"/>
      <c r="C9" s="191" t="s">
        <v>131</v>
      </c>
      <c r="D9" s="191" t="s">
        <v>139</v>
      </c>
      <c r="E9" s="191"/>
    </row>
    <row r="10" spans="1:5" ht="33.6" customHeight="1">
      <c r="A10" s="187"/>
      <c r="B10" s="190"/>
      <c r="C10" s="191"/>
      <c r="D10" s="120" t="s">
        <v>132</v>
      </c>
      <c r="E10" s="120" t="s">
        <v>181</v>
      </c>
    </row>
    <row r="11" spans="1:5" ht="12.75">
      <c r="A11" s="121" t="s">
        <v>5</v>
      </c>
      <c r="B11" s="122">
        <v>2</v>
      </c>
      <c r="C11" s="122">
        <v>3</v>
      </c>
      <c r="D11" s="78">
        <v>4</v>
      </c>
      <c r="E11" s="78">
        <v>5</v>
      </c>
    </row>
    <row r="12" spans="1:5" ht="39.6" customHeight="1">
      <c r="A12" s="123" t="s">
        <v>133</v>
      </c>
      <c r="B12" s="124" t="s">
        <v>134</v>
      </c>
      <c r="C12" s="125">
        <f>C15+C13</f>
        <v>4000</v>
      </c>
      <c r="D12" s="125">
        <f aca="true" t="shared" si="0" ref="D12:E12">D15+D13</f>
        <v>-7000</v>
      </c>
      <c r="E12" s="125">
        <f t="shared" si="0"/>
        <v>-7000</v>
      </c>
    </row>
    <row r="13" spans="1:5" ht="47.25">
      <c r="A13" s="126" t="s">
        <v>658</v>
      </c>
      <c r="B13" s="127" t="s">
        <v>659</v>
      </c>
      <c r="C13" s="128">
        <f>C14</f>
        <v>14000</v>
      </c>
      <c r="D13" s="128">
        <f aca="true" t="shared" si="1" ref="D13:E13">D14</f>
        <v>0</v>
      </c>
      <c r="E13" s="128">
        <f t="shared" si="1"/>
        <v>0</v>
      </c>
    </row>
    <row r="14" spans="1:5" ht="47.25">
      <c r="A14" s="126" t="s">
        <v>660</v>
      </c>
      <c r="B14" s="127" t="s">
        <v>661</v>
      </c>
      <c r="C14" s="128">
        <v>14000</v>
      </c>
      <c r="D14" s="128">
        <v>0</v>
      </c>
      <c r="E14" s="128">
        <v>0</v>
      </c>
    </row>
    <row r="15" spans="1:5" ht="47.25">
      <c r="A15" s="126" t="s">
        <v>135</v>
      </c>
      <c r="B15" s="127" t="s">
        <v>136</v>
      </c>
      <c r="C15" s="128">
        <f>C16</f>
        <v>-10000</v>
      </c>
      <c r="D15" s="128">
        <f aca="true" t="shared" si="2" ref="D15:E15">D16</f>
        <v>-7000</v>
      </c>
      <c r="E15" s="128">
        <f t="shared" si="2"/>
        <v>-7000</v>
      </c>
    </row>
    <row r="16" spans="1:5" ht="47.25">
      <c r="A16" s="126" t="s">
        <v>137</v>
      </c>
      <c r="B16" s="127" t="s">
        <v>138</v>
      </c>
      <c r="C16" s="129">
        <v>-10000</v>
      </c>
      <c r="D16" s="128">
        <v>-7000</v>
      </c>
      <c r="E16" s="128">
        <v>-7000</v>
      </c>
    </row>
    <row r="17" spans="1:5" ht="31.5">
      <c r="A17" s="123" t="s">
        <v>29</v>
      </c>
      <c r="B17" s="124" t="s">
        <v>107</v>
      </c>
      <c r="C17" s="125">
        <f>C18+C21</f>
        <v>21608.900000000023</v>
      </c>
      <c r="D17" s="125">
        <f aca="true" t="shared" si="3" ref="D17:E17">D18+D21</f>
        <v>0</v>
      </c>
      <c r="E17" s="125">
        <f t="shared" si="3"/>
        <v>0</v>
      </c>
    </row>
    <row r="18" spans="1:5" ht="20.45" customHeight="1">
      <c r="A18" s="126" t="s">
        <v>30</v>
      </c>
      <c r="B18" s="127" t="s">
        <v>31</v>
      </c>
      <c r="C18" s="128">
        <f aca="true" t="shared" si="4" ref="C18:E19">C19</f>
        <v>-680411</v>
      </c>
      <c r="D18" s="128">
        <f t="shared" si="4"/>
        <v>-622531.9</v>
      </c>
      <c r="E18" s="128">
        <f t="shared" si="4"/>
        <v>-612598.2</v>
      </c>
    </row>
    <row r="19" spans="1:5" ht="22.15" customHeight="1">
      <c r="A19" s="126" t="s">
        <v>32</v>
      </c>
      <c r="B19" s="127" t="s">
        <v>33</v>
      </c>
      <c r="C19" s="128">
        <f t="shared" si="4"/>
        <v>-680411</v>
      </c>
      <c r="D19" s="128">
        <f t="shared" si="4"/>
        <v>-622531.9</v>
      </c>
      <c r="E19" s="128">
        <f t="shared" si="4"/>
        <v>-612598.2</v>
      </c>
    </row>
    <row r="20" spans="1:5" ht="31.5">
      <c r="A20" s="126" t="s">
        <v>34</v>
      </c>
      <c r="B20" s="127" t="s">
        <v>35</v>
      </c>
      <c r="C20" s="128">
        <f>-(14000+666411)</f>
        <v>-680411</v>
      </c>
      <c r="D20" s="120">
        <v>-622531.9</v>
      </c>
      <c r="E20" s="120">
        <v>-612598.2</v>
      </c>
    </row>
    <row r="21" spans="1:5" ht="20.45" customHeight="1">
      <c r="A21" s="126" t="s">
        <v>36</v>
      </c>
      <c r="B21" s="127" t="s">
        <v>37</v>
      </c>
      <c r="C21" s="128">
        <f aca="true" t="shared" si="5" ref="C21:E22">C22</f>
        <v>702019.9</v>
      </c>
      <c r="D21" s="128">
        <f t="shared" si="5"/>
        <v>622531.9</v>
      </c>
      <c r="E21" s="128">
        <f t="shared" si="5"/>
        <v>612598.2</v>
      </c>
    </row>
    <row r="22" spans="1:5" ht="24" customHeight="1">
      <c r="A22" s="126" t="s">
        <v>38</v>
      </c>
      <c r="B22" s="127" t="s">
        <v>39</v>
      </c>
      <c r="C22" s="128">
        <f t="shared" si="5"/>
        <v>702019.9</v>
      </c>
      <c r="D22" s="128">
        <f t="shared" si="5"/>
        <v>622531.9</v>
      </c>
      <c r="E22" s="128">
        <f t="shared" si="5"/>
        <v>612598.2</v>
      </c>
    </row>
    <row r="23" spans="1:5" ht="35.45" customHeight="1">
      <c r="A23" s="126" t="s">
        <v>40</v>
      </c>
      <c r="B23" s="127" t="s">
        <v>41</v>
      </c>
      <c r="C23" s="128">
        <f>692019.9+10000</f>
        <v>702019.9</v>
      </c>
      <c r="D23" s="120">
        <f>615531.9+7000</f>
        <v>622531.9</v>
      </c>
      <c r="E23" s="120">
        <f>605598.2+7000</f>
        <v>612598.2</v>
      </c>
    </row>
    <row r="24" spans="1:5" ht="24.6" customHeight="1">
      <c r="A24" s="179" t="s">
        <v>42</v>
      </c>
      <c r="B24" s="179"/>
      <c r="C24" s="125">
        <f>C17+C12</f>
        <v>25608.900000000023</v>
      </c>
      <c r="D24" s="125">
        <f aca="true" t="shared" si="6" ref="D24:E24">D17+D12</f>
        <v>-7000</v>
      </c>
      <c r="E24" s="125">
        <f t="shared" si="6"/>
        <v>-7000</v>
      </c>
    </row>
    <row r="26" spans="1:2" ht="12.75">
      <c r="A26" s="130"/>
      <c r="B26" s="131"/>
    </row>
    <row r="27" ht="12.75">
      <c r="B27" s="33"/>
    </row>
  </sheetData>
  <mergeCells count="11">
    <mergeCell ref="A24:B24"/>
    <mergeCell ref="A1:E1"/>
    <mergeCell ref="A2:E2"/>
    <mergeCell ref="A3:E3"/>
    <mergeCell ref="A5:E5"/>
    <mergeCell ref="A6:E6"/>
    <mergeCell ref="C8:E8"/>
    <mergeCell ref="A8:A10"/>
    <mergeCell ref="B8:B10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="75" zoomScaleNormal="75" workbookViewId="0" topLeftCell="A19">
      <selection activeCell="B4" sqref="B4"/>
    </sheetView>
  </sheetViews>
  <sheetFormatPr defaultColWidth="9.125" defaultRowHeight="12.75"/>
  <cols>
    <col min="1" max="1" width="31.75390625" style="115" bestFit="1" customWidth="1"/>
    <col min="2" max="2" width="58.75390625" style="118" customWidth="1"/>
    <col min="3" max="5" width="12.375" style="116" customWidth="1"/>
    <col min="6" max="8" width="9.25390625" style="119" bestFit="1" customWidth="1"/>
    <col min="9" max="16384" width="9.125" style="119" customWidth="1"/>
  </cols>
  <sheetData>
    <row r="1" spans="1:5" ht="12.75">
      <c r="A1" s="117"/>
      <c r="C1" s="91"/>
      <c r="D1" s="91"/>
      <c r="E1" s="168" t="s">
        <v>663</v>
      </c>
    </row>
    <row r="2" spans="1:5" ht="12.75">
      <c r="A2" s="192" t="s">
        <v>573</v>
      </c>
      <c r="B2" s="192"/>
      <c r="C2" s="192"/>
      <c r="D2" s="192"/>
      <c r="E2" s="192"/>
    </row>
    <row r="3" spans="2:5" ht="12.75">
      <c r="B3" s="192" t="s">
        <v>667</v>
      </c>
      <c r="C3" s="192"/>
      <c r="D3" s="192"/>
      <c r="E3" s="192"/>
    </row>
    <row r="4" spans="1:2" ht="12.75">
      <c r="A4" s="117"/>
      <c r="B4" s="91"/>
    </row>
    <row r="5" spans="1:5" ht="60.75" customHeight="1">
      <c r="A5" s="193" t="s">
        <v>381</v>
      </c>
      <c r="B5" s="193"/>
      <c r="C5" s="193"/>
      <c r="D5" s="193"/>
      <c r="E5" s="193"/>
    </row>
    <row r="6" spans="1:2" ht="12.75">
      <c r="A6" s="92"/>
      <c r="B6" s="92"/>
    </row>
    <row r="7" spans="1:5" ht="12.75">
      <c r="A7" s="194" t="s">
        <v>382</v>
      </c>
      <c r="B7" s="195" t="s">
        <v>383</v>
      </c>
      <c r="C7" s="195" t="s">
        <v>384</v>
      </c>
      <c r="D7" s="195"/>
      <c r="E7" s="195"/>
    </row>
    <row r="8" spans="1:5" ht="12.75">
      <c r="A8" s="194"/>
      <c r="B8" s="195"/>
      <c r="C8" s="93" t="s">
        <v>131</v>
      </c>
      <c r="D8" s="93" t="s">
        <v>132</v>
      </c>
      <c r="E8" s="93" t="s">
        <v>181</v>
      </c>
    </row>
    <row r="9" spans="1:5" ht="12.75">
      <c r="A9" s="94" t="s">
        <v>385</v>
      </c>
      <c r="B9" s="95" t="s">
        <v>386</v>
      </c>
      <c r="C9" s="96">
        <f>C10+C20+C25+C33+C38+C52+C61+C68+C57+C15</f>
        <v>348696.4</v>
      </c>
      <c r="D9" s="96">
        <f>D10+D20+D25+D33+D38+D52+D61+D68+D57+D15</f>
        <v>336476.19999999995</v>
      </c>
      <c r="E9" s="96">
        <f>E10+E20+E25+E33+E38+E52+E61+E68+E57+E15</f>
        <v>325482.19999999995</v>
      </c>
    </row>
    <row r="10" spans="1:5" ht="12.75">
      <c r="A10" s="94" t="s">
        <v>387</v>
      </c>
      <c r="B10" s="95" t="s">
        <v>388</v>
      </c>
      <c r="C10" s="96">
        <f aca="true" t="shared" si="0" ref="C10:D10">C11</f>
        <v>194122.7</v>
      </c>
      <c r="D10" s="96">
        <f t="shared" si="0"/>
        <v>178419.8</v>
      </c>
      <c r="E10" s="96">
        <f>E11</f>
        <v>161038.09999999998</v>
      </c>
    </row>
    <row r="11" spans="1:5" ht="12.75">
      <c r="A11" s="94" t="s">
        <v>389</v>
      </c>
      <c r="B11" s="95" t="s">
        <v>390</v>
      </c>
      <c r="C11" s="96">
        <f aca="true" t="shared" si="1" ref="C11:D11">C12+C13+C14</f>
        <v>194122.7</v>
      </c>
      <c r="D11" s="96">
        <f t="shared" si="1"/>
        <v>178419.8</v>
      </c>
      <c r="E11" s="96">
        <f>E12+E13+E14</f>
        <v>161038.09999999998</v>
      </c>
    </row>
    <row r="12" spans="1:5" ht="78.75">
      <c r="A12" s="97" t="s">
        <v>391</v>
      </c>
      <c r="B12" s="98" t="s">
        <v>392</v>
      </c>
      <c r="C12" s="99">
        <v>192269.2</v>
      </c>
      <c r="D12" s="99">
        <v>176716.1</v>
      </c>
      <c r="E12" s="99">
        <v>159500.4</v>
      </c>
    </row>
    <row r="13" spans="1:5" ht="126">
      <c r="A13" s="97" t="s">
        <v>393</v>
      </c>
      <c r="B13" s="98" t="s">
        <v>394</v>
      </c>
      <c r="C13" s="99">
        <v>827.2</v>
      </c>
      <c r="D13" s="99">
        <v>760.3</v>
      </c>
      <c r="E13" s="99">
        <v>686.3</v>
      </c>
    </row>
    <row r="14" spans="1:5" ht="47.25">
      <c r="A14" s="97" t="s">
        <v>395</v>
      </c>
      <c r="B14" s="98" t="s">
        <v>396</v>
      </c>
      <c r="C14" s="99">
        <v>1026.3</v>
      </c>
      <c r="D14" s="99">
        <v>943.4</v>
      </c>
      <c r="E14" s="99">
        <v>851.4</v>
      </c>
    </row>
    <row r="15" spans="1:5" ht="47.25">
      <c r="A15" s="94" t="s">
        <v>397</v>
      </c>
      <c r="B15" s="95" t="s">
        <v>398</v>
      </c>
      <c r="C15" s="96">
        <f aca="true" t="shared" si="2" ref="C15:D15">C16</f>
        <v>2520.1</v>
      </c>
      <c r="D15" s="96">
        <f t="shared" si="2"/>
        <v>2818.5</v>
      </c>
      <c r="E15" s="96">
        <f>E16</f>
        <v>3121.3999999999996</v>
      </c>
    </row>
    <row r="16" spans="1:5" ht="31.5">
      <c r="A16" s="94" t="s">
        <v>399</v>
      </c>
      <c r="B16" s="95" t="s">
        <v>400</v>
      </c>
      <c r="C16" s="96">
        <f aca="true" t="shared" si="3" ref="C16:D16">C17+C18+C19</f>
        <v>2520.1</v>
      </c>
      <c r="D16" s="96">
        <f t="shared" si="3"/>
        <v>2818.5</v>
      </c>
      <c r="E16" s="96">
        <f>E17+E18+E19</f>
        <v>3121.3999999999996</v>
      </c>
    </row>
    <row r="17" spans="1:5" ht="94.5">
      <c r="A17" s="97" t="s">
        <v>401</v>
      </c>
      <c r="B17" s="98" t="s">
        <v>402</v>
      </c>
      <c r="C17" s="99">
        <v>789</v>
      </c>
      <c r="D17" s="99">
        <v>824.6</v>
      </c>
      <c r="E17" s="99">
        <v>920.5</v>
      </c>
    </row>
    <row r="18" spans="1:5" ht="99" customHeight="1">
      <c r="A18" s="97" t="s">
        <v>403</v>
      </c>
      <c r="B18" s="98" t="s">
        <v>404</v>
      </c>
      <c r="C18" s="99">
        <v>6.9</v>
      </c>
      <c r="D18" s="99">
        <v>6.7</v>
      </c>
      <c r="E18" s="99">
        <v>7.3</v>
      </c>
    </row>
    <row r="19" spans="1:5" ht="94.5">
      <c r="A19" s="97" t="s">
        <v>405</v>
      </c>
      <c r="B19" s="98" t="s">
        <v>406</v>
      </c>
      <c r="C19" s="99">
        <v>1724.2</v>
      </c>
      <c r="D19" s="99">
        <v>1987.2</v>
      </c>
      <c r="E19" s="99">
        <v>2193.6</v>
      </c>
    </row>
    <row r="20" spans="1:5" ht="12.75">
      <c r="A20" s="94" t="s">
        <v>407</v>
      </c>
      <c r="B20" s="95" t="s">
        <v>408</v>
      </c>
      <c r="C20" s="96">
        <f aca="true" t="shared" si="4" ref="C20:E20">C21+C23</f>
        <v>35468</v>
      </c>
      <c r="D20" s="96">
        <f t="shared" si="4"/>
        <v>36887</v>
      </c>
      <c r="E20" s="96">
        <f t="shared" si="4"/>
        <v>38363</v>
      </c>
    </row>
    <row r="21" spans="1:5" ht="31.5">
      <c r="A21" s="94" t="s">
        <v>409</v>
      </c>
      <c r="B21" s="95" t="s">
        <v>410</v>
      </c>
      <c r="C21" s="96">
        <f aca="true" t="shared" si="5" ref="C21:D21">C22</f>
        <v>28172</v>
      </c>
      <c r="D21" s="96">
        <f t="shared" si="5"/>
        <v>29299</v>
      </c>
      <c r="E21" s="96">
        <f>E22</f>
        <v>30471</v>
      </c>
    </row>
    <row r="22" spans="1:5" ht="31.5">
      <c r="A22" s="97" t="s">
        <v>411</v>
      </c>
      <c r="B22" s="98" t="s">
        <v>410</v>
      </c>
      <c r="C22" s="99">
        <v>28172</v>
      </c>
      <c r="D22" s="99">
        <v>29299</v>
      </c>
      <c r="E22" s="99">
        <v>30471</v>
      </c>
    </row>
    <row r="23" spans="1:5" ht="31.5">
      <c r="A23" s="100" t="s">
        <v>412</v>
      </c>
      <c r="B23" s="95" t="s">
        <v>413</v>
      </c>
      <c r="C23" s="96">
        <f aca="true" t="shared" si="6" ref="C23:D23">C24</f>
        <v>7296</v>
      </c>
      <c r="D23" s="96">
        <f t="shared" si="6"/>
        <v>7588</v>
      </c>
      <c r="E23" s="96">
        <f>E24</f>
        <v>7892</v>
      </c>
    </row>
    <row r="24" spans="1:5" ht="47.25">
      <c r="A24" s="101" t="s">
        <v>414</v>
      </c>
      <c r="B24" s="98" t="s">
        <v>415</v>
      </c>
      <c r="C24" s="99">
        <v>7296</v>
      </c>
      <c r="D24" s="99">
        <v>7588</v>
      </c>
      <c r="E24" s="99">
        <v>7892</v>
      </c>
    </row>
    <row r="25" spans="1:5" ht="12.75">
      <c r="A25" s="94" t="s">
        <v>416</v>
      </c>
      <c r="B25" s="95" t="s">
        <v>417</v>
      </c>
      <c r="C25" s="96">
        <f aca="true" t="shared" si="7" ref="C25:D25">C26+C28</f>
        <v>65388</v>
      </c>
      <c r="D25" s="96">
        <f t="shared" si="7"/>
        <v>71283</v>
      </c>
      <c r="E25" s="96">
        <f>E26+E28</f>
        <v>77669</v>
      </c>
    </row>
    <row r="26" spans="1:5" ht="12.75">
      <c r="A26" s="94" t="s">
        <v>418</v>
      </c>
      <c r="B26" s="95" t="s">
        <v>419</v>
      </c>
      <c r="C26" s="96">
        <f aca="true" t="shared" si="8" ref="C26:D26">C27</f>
        <v>19650</v>
      </c>
      <c r="D26" s="96">
        <f t="shared" si="8"/>
        <v>25545</v>
      </c>
      <c r="E26" s="96">
        <f>E27</f>
        <v>31931</v>
      </c>
    </row>
    <row r="27" spans="1:5" ht="47.25">
      <c r="A27" s="97" t="s">
        <v>420</v>
      </c>
      <c r="B27" s="98" t="s">
        <v>421</v>
      </c>
      <c r="C27" s="102">
        <v>19650</v>
      </c>
      <c r="D27" s="102">
        <v>25545</v>
      </c>
      <c r="E27" s="102">
        <v>31931</v>
      </c>
    </row>
    <row r="28" spans="1:5" ht="12.75">
      <c r="A28" s="94" t="s">
        <v>422</v>
      </c>
      <c r="B28" s="95" t="s">
        <v>423</v>
      </c>
      <c r="C28" s="96">
        <f aca="true" t="shared" si="9" ref="C28:D28">C29+C31</f>
        <v>45738</v>
      </c>
      <c r="D28" s="96">
        <f t="shared" si="9"/>
        <v>45738</v>
      </c>
      <c r="E28" s="96">
        <f>E29+E31</f>
        <v>45738</v>
      </c>
    </row>
    <row r="29" spans="1:5" ht="12.75">
      <c r="A29" s="97" t="s">
        <v>424</v>
      </c>
      <c r="B29" s="98" t="s">
        <v>425</v>
      </c>
      <c r="C29" s="99">
        <f aca="true" t="shared" si="10" ref="C29:D29">C30</f>
        <v>35350</v>
      </c>
      <c r="D29" s="99">
        <f t="shared" si="10"/>
        <v>35350</v>
      </c>
      <c r="E29" s="99">
        <f>E30</f>
        <v>35350</v>
      </c>
    </row>
    <row r="30" spans="1:5" ht="31.5">
      <c r="A30" s="97" t="s">
        <v>426</v>
      </c>
      <c r="B30" s="98" t="s">
        <v>427</v>
      </c>
      <c r="C30" s="102">
        <v>35350</v>
      </c>
      <c r="D30" s="102">
        <v>35350</v>
      </c>
      <c r="E30" s="102">
        <v>35350</v>
      </c>
    </row>
    <row r="31" spans="1:5" ht="12.75">
      <c r="A31" s="97" t="s">
        <v>428</v>
      </c>
      <c r="B31" s="98" t="s">
        <v>429</v>
      </c>
      <c r="C31" s="99">
        <f aca="true" t="shared" si="11" ref="C31:D31">C32</f>
        <v>10388</v>
      </c>
      <c r="D31" s="99">
        <f t="shared" si="11"/>
        <v>10388</v>
      </c>
      <c r="E31" s="99">
        <f>E32</f>
        <v>10388</v>
      </c>
    </row>
    <row r="32" spans="1:5" ht="34.9" customHeight="1">
      <c r="A32" s="97" t="s">
        <v>430</v>
      </c>
      <c r="B32" s="98" t="s">
        <v>431</v>
      </c>
      <c r="C32" s="102">
        <v>10388</v>
      </c>
      <c r="D32" s="102">
        <v>10388</v>
      </c>
      <c r="E32" s="102">
        <v>10388</v>
      </c>
    </row>
    <row r="33" spans="1:5" ht="12.75">
      <c r="A33" s="94" t="s">
        <v>432</v>
      </c>
      <c r="B33" s="95" t="s">
        <v>433</v>
      </c>
      <c r="C33" s="96">
        <f aca="true" t="shared" si="12" ref="C33:D33">C34+C36</f>
        <v>2811</v>
      </c>
      <c r="D33" s="96">
        <f t="shared" si="12"/>
        <v>2811</v>
      </c>
      <c r="E33" s="96">
        <f>E34+E36</f>
        <v>2811</v>
      </c>
    </row>
    <row r="34" spans="1:5" ht="34.9" customHeight="1">
      <c r="A34" s="94" t="s">
        <v>434</v>
      </c>
      <c r="B34" s="95" t="s">
        <v>435</v>
      </c>
      <c r="C34" s="96">
        <f aca="true" t="shared" si="13" ref="C34:D34">C35</f>
        <v>2786</v>
      </c>
      <c r="D34" s="96">
        <f t="shared" si="13"/>
        <v>2786</v>
      </c>
      <c r="E34" s="96">
        <f>E35</f>
        <v>2786</v>
      </c>
    </row>
    <row r="35" spans="1:5" ht="47.25">
      <c r="A35" s="97" t="s">
        <v>436</v>
      </c>
      <c r="B35" s="98" t="s">
        <v>437</v>
      </c>
      <c r="C35" s="102">
        <v>2786</v>
      </c>
      <c r="D35" s="102">
        <v>2786</v>
      </c>
      <c r="E35" s="102">
        <v>2786</v>
      </c>
    </row>
    <row r="36" spans="1:5" ht="47.25">
      <c r="A36" s="94" t="s">
        <v>438</v>
      </c>
      <c r="B36" s="95" t="s">
        <v>439</v>
      </c>
      <c r="C36" s="103">
        <f aca="true" t="shared" si="14" ref="C36:E36">C37</f>
        <v>25</v>
      </c>
      <c r="D36" s="103">
        <f t="shared" si="14"/>
        <v>25</v>
      </c>
      <c r="E36" s="103">
        <f t="shared" si="14"/>
        <v>25</v>
      </c>
    </row>
    <row r="37" spans="1:5" ht="31.5">
      <c r="A37" s="97" t="s">
        <v>440</v>
      </c>
      <c r="B37" s="98" t="s">
        <v>441</v>
      </c>
      <c r="C37" s="102">
        <v>25</v>
      </c>
      <c r="D37" s="102">
        <v>25</v>
      </c>
      <c r="E37" s="102">
        <v>25</v>
      </c>
    </row>
    <row r="38" spans="1:5" ht="47.25">
      <c r="A38" s="94" t="s">
        <v>442</v>
      </c>
      <c r="B38" s="95" t="s">
        <v>443</v>
      </c>
      <c r="C38" s="96">
        <f aca="true" t="shared" si="15" ref="C38:D38">C39+C46+C49</f>
        <v>33829.2</v>
      </c>
      <c r="D38" s="96">
        <f t="shared" si="15"/>
        <v>33045.299999999996</v>
      </c>
      <c r="E38" s="96">
        <f>E39+E46+E49</f>
        <v>32246.3</v>
      </c>
    </row>
    <row r="39" spans="1:5" ht="110.25">
      <c r="A39" s="94" t="s">
        <v>444</v>
      </c>
      <c r="B39" s="95" t="s">
        <v>445</v>
      </c>
      <c r="C39" s="96">
        <f aca="true" t="shared" si="16" ref="C39:D39">C40+C42+C44</f>
        <v>31460.4</v>
      </c>
      <c r="D39" s="96">
        <f t="shared" si="16"/>
        <v>30676.5</v>
      </c>
      <c r="E39" s="96">
        <f>E40+E42+E44</f>
        <v>30134.4</v>
      </c>
    </row>
    <row r="40" spans="1:5" ht="78.75">
      <c r="A40" s="97" t="s">
        <v>446</v>
      </c>
      <c r="B40" s="98" t="s">
        <v>447</v>
      </c>
      <c r="C40" s="99">
        <f aca="true" t="shared" si="17" ref="C40:D40">C41</f>
        <v>14527.4</v>
      </c>
      <c r="D40" s="99">
        <f t="shared" si="17"/>
        <v>13743.5</v>
      </c>
      <c r="E40" s="99">
        <f>E41</f>
        <v>13201.4</v>
      </c>
    </row>
    <row r="41" spans="1:5" ht="94.5">
      <c r="A41" s="97" t="s">
        <v>448</v>
      </c>
      <c r="B41" s="98" t="s">
        <v>449</v>
      </c>
      <c r="C41" s="99">
        <v>14527.4</v>
      </c>
      <c r="D41" s="99">
        <v>13743.5</v>
      </c>
      <c r="E41" s="99">
        <v>13201.4</v>
      </c>
    </row>
    <row r="42" spans="1:5" ht="94.5">
      <c r="A42" s="97" t="s">
        <v>450</v>
      </c>
      <c r="B42" s="98" t="s">
        <v>451</v>
      </c>
      <c r="C42" s="102">
        <f aca="true" t="shared" si="18" ref="C42:E42">C43</f>
        <v>2022.4</v>
      </c>
      <c r="D42" s="102">
        <f t="shared" si="18"/>
        <v>2022.4</v>
      </c>
      <c r="E42" s="102">
        <f t="shared" si="18"/>
        <v>2022.4</v>
      </c>
    </row>
    <row r="43" spans="1:5" ht="78.75">
      <c r="A43" s="97" t="s">
        <v>452</v>
      </c>
      <c r="B43" s="98" t="s">
        <v>453</v>
      </c>
      <c r="C43" s="102">
        <v>2022.4</v>
      </c>
      <c r="D43" s="102">
        <v>2022.4</v>
      </c>
      <c r="E43" s="102">
        <v>2022.4</v>
      </c>
    </row>
    <row r="44" spans="1:5" ht="47.25">
      <c r="A44" s="97" t="s">
        <v>454</v>
      </c>
      <c r="B44" s="98" t="s">
        <v>455</v>
      </c>
      <c r="C44" s="99">
        <f aca="true" t="shared" si="19" ref="C44:D44">C45</f>
        <v>14910.6</v>
      </c>
      <c r="D44" s="99">
        <f t="shared" si="19"/>
        <v>14910.6</v>
      </c>
      <c r="E44" s="99">
        <f>E45</f>
        <v>14910.6</v>
      </c>
    </row>
    <row r="45" spans="1:5" ht="34.9" customHeight="1">
      <c r="A45" s="97" t="s">
        <v>456</v>
      </c>
      <c r="B45" s="98" t="s">
        <v>457</v>
      </c>
      <c r="C45" s="99">
        <v>14910.6</v>
      </c>
      <c r="D45" s="99">
        <v>14910.6</v>
      </c>
      <c r="E45" s="99">
        <v>14910.6</v>
      </c>
    </row>
    <row r="46" spans="1:5" ht="31.5">
      <c r="A46" s="94" t="s">
        <v>458</v>
      </c>
      <c r="B46" s="95" t="s">
        <v>459</v>
      </c>
      <c r="C46" s="96">
        <f aca="true" t="shared" si="20" ref="C46:D47">C47</f>
        <v>1341.1</v>
      </c>
      <c r="D46" s="96">
        <f t="shared" si="20"/>
        <v>1341.1</v>
      </c>
      <c r="E46" s="96">
        <f>E47</f>
        <v>1341.1</v>
      </c>
    </row>
    <row r="47" spans="1:5" ht="63">
      <c r="A47" s="97" t="s">
        <v>460</v>
      </c>
      <c r="B47" s="98" t="s">
        <v>461</v>
      </c>
      <c r="C47" s="99">
        <f t="shared" si="20"/>
        <v>1341.1</v>
      </c>
      <c r="D47" s="99">
        <f t="shared" si="20"/>
        <v>1341.1</v>
      </c>
      <c r="E47" s="99">
        <f>E48</f>
        <v>1341.1</v>
      </c>
    </row>
    <row r="48" spans="1:5" ht="63">
      <c r="A48" s="97" t="s">
        <v>462</v>
      </c>
      <c r="B48" s="98" t="s">
        <v>463</v>
      </c>
      <c r="C48" s="99">
        <v>1341.1</v>
      </c>
      <c r="D48" s="99">
        <v>1341.1</v>
      </c>
      <c r="E48" s="99">
        <v>1341.1</v>
      </c>
    </row>
    <row r="49" spans="1:5" ht="94.5">
      <c r="A49" s="94" t="s">
        <v>464</v>
      </c>
      <c r="B49" s="95" t="s">
        <v>465</v>
      </c>
      <c r="C49" s="96">
        <f aca="true" t="shared" si="21" ref="C49:D50">C50</f>
        <v>1027.7</v>
      </c>
      <c r="D49" s="96">
        <f t="shared" si="21"/>
        <v>1027.7</v>
      </c>
      <c r="E49" s="96">
        <f>E50</f>
        <v>770.8</v>
      </c>
    </row>
    <row r="50" spans="1:5" ht="94.5">
      <c r="A50" s="97" t="s">
        <v>466</v>
      </c>
      <c r="B50" s="98" t="s">
        <v>467</v>
      </c>
      <c r="C50" s="99">
        <f t="shared" si="21"/>
        <v>1027.7</v>
      </c>
      <c r="D50" s="99">
        <f t="shared" si="21"/>
        <v>1027.7</v>
      </c>
      <c r="E50" s="99">
        <f>E51</f>
        <v>770.8</v>
      </c>
    </row>
    <row r="51" spans="1:5" ht="86.45" customHeight="1">
      <c r="A51" s="97" t="s">
        <v>468</v>
      </c>
      <c r="B51" s="98" t="s">
        <v>469</v>
      </c>
      <c r="C51" s="99">
        <v>1027.7</v>
      </c>
      <c r="D51" s="99">
        <v>1027.7</v>
      </c>
      <c r="E51" s="99">
        <v>770.8</v>
      </c>
    </row>
    <row r="52" spans="1:5" ht="31.5">
      <c r="A52" s="94" t="s">
        <v>470</v>
      </c>
      <c r="B52" s="95" t="s">
        <v>471</v>
      </c>
      <c r="C52" s="96">
        <f aca="true" t="shared" si="22" ref="C52:D52">C53</f>
        <v>1398.7</v>
      </c>
      <c r="D52" s="96">
        <f t="shared" si="22"/>
        <v>1454.6</v>
      </c>
      <c r="E52" s="96">
        <f>E53</f>
        <v>1512.8</v>
      </c>
    </row>
    <row r="53" spans="1:5" ht="21.6" customHeight="1">
      <c r="A53" s="94" t="s">
        <v>472</v>
      </c>
      <c r="B53" s="95" t="s">
        <v>473</v>
      </c>
      <c r="C53" s="96">
        <f>SUM(C54:C56)</f>
        <v>1398.7</v>
      </c>
      <c r="D53" s="96">
        <f>SUM(D54:D56)</f>
        <v>1454.6</v>
      </c>
      <c r="E53" s="96">
        <f>SUM(E54:E56)</f>
        <v>1512.8</v>
      </c>
    </row>
    <row r="54" spans="1:5" ht="31.5">
      <c r="A54" s="104" t="s">
        <v>474</v>
      </c>
      <c r="B54" s="98" t="s">
        <v>475</v>
      </c>
      <c r="C54" s="99">
        <v>594.4</v>
      </c>
      <c r="D54" s="99">
        <v>618.1</v>
      </c>
      <c r="E54" s="99">
        <v>642.8</v>
      </c>
    </row>
    <row r="55" spans="1:5" ht="31.5">
      <c r="A55" s="104" t="s">
        <v>476</v>
      </c>
      <c r="B55" s="98" t="s">
        <v>477</v>
      </c>
      <c r="C55" s="99">
        <v>637</v>
      </c>
      <c r="D55" s="99">
        <v>662.5</v>
      </c>
      <c r="E55" s="99">
        <v>689</v>
      </c>
    </row>
    <row r="56" spans="1:5" ht="31.5">
      <c r="A56" s="104" t="s">
        <v>478</v>
      </c>
      <c r="B56" s="98" t="s">
        <v>479</v>
      </c>
      <c r="C56" s="99">
        <v>167.3</v>
      </c>
      <c r="D56" s="99">
        <v>174</v>
      </c>
      <c r="E56" s="99">
        <v>181</v>
      </c>
    </row>
    <row r="57" spans="1:5" ht="47.25">
      <c r="A57" s="94" t="s">
        <v>480</v>
      </c>
      <c r="B57" s="95" t="s">
        <v>481</v>
      </c>
      <c r="C57" s="96">
        <f aca="true" t="shared" si="23" ref="C57:E59">C58</f>
        <v>1433.7</v>
      </c>
      <c r="D57" s="96">
        <f t="shared" si="23"/>
        <v>1342.7</v>
      </c>
      <c r="E57" s="96">
        <f t="shared" si="23"/>
        <v>1251.8</v>
      </c>
    </row>
    <row r="58" spans="1:5" ht="12.75">
      <c r="A58" s="105" t="s">
        <v>482</v>
      </c>
      <c r="B58" s="95" t="s">
        <v>483</v>
      </c>
      <c r="C58" s="96">
        <f t="shared" si="23"/>
        <v>1433.7</v>
      </c>
      <c r="D58" s="96">
        <f t="shared" si="23"/>
        <v>1342.7</v>
      </c>
      <c r="E58" s="96">
        <f t="shared" si="23"/>
        <v>1251.8</v>
      </c>
    </row>
    <row r="59" spans="1:5" ht="12.75">
      <c r="A59" s="104" t="s">
        <v>484</v>
      </c>
      <c r="B59" s="98" t="s">
        <v>485</v>
      </c>
      <c r="C59" s="99">
        <f t="shared" si="23"/>
        <v>1433.7</v>
      </c>
      <c r="D59" s="99">
        <f t="shared" si="23"/>
        <v>1342.7</v>
      </c>
      <c r="E59" s="99">
        <f t="shared" si="23"/>
        <v>1251.8</v>
      </c>
    </row>
    <row r="60" spans="1:5" ht="31.5">
      <c r="A60" s="104" t="s">
        <v>486</v>
      </c>
      <c r="B60" s="98" t="s">
        <v>487</v>
      </c>
      <c r="C60" s="99">
        <v>1433.7</v>
      </c>
      <c r="D60" s="99">
        <v>1342.7</v>
      </c>
      <c r="E60" s="99">
        <v>1251.8</v>
      </c>
    </row>
    <row r="61" spans="1:5" ht="31.5">
      <c r="A61" s="94" t="s">
        <v>488</v>
      </c>
      <c r="B61" s="95" t="s">
        <v>489</v>
      </c>
      <c r="C61" s="96">
        <f aca="true" t="shared" si="24" ref="C61:D61">C62+C65</f>
        <v>7125.2</v>
      </c>
      <c r="D61" s="96">
        <f t="shared" si="24"/>
        <v>3666.2000000000003</v>
      </c>
      <c r="E61" s="96">
        <f>E62+E65</f>
        <v>2689.5</v>
      </c>
    </row>
    <row r="62" spans="1:5" ht="94.5">
      <c r="A62" s="94" t="s">
        <v>490</v>
      </c>
      <c r="B62" s="95" t="s">
        <v>491</v>
      </c>
      <c r="C62" s="96">
        <f aca="true" t="shared" si="25" ref="C62:D63">C63</f>
        <v>4457.9</v>
      </c>
      <c r="D62" s="96">
        <f t="shared" si="25"/>
        <v>1117.9</v>
      </c>
      <c r="E62" s="96">
        <f>E63</f>
        <v>1083.8</v>
      </c>
    </row>
    <row r="63" spans="1:5" ht="110.25">
      <c r="A63" s="97" t="s">
        <v>492</v>
      </c>
      <c r="B63" s="98" t="s">
        <v>493</v>
      </c>
      <c r="C63" s="99">
        <f t="shared" si="25"/>
        <v>4457.9</v>
      </c>
      <c r="D63" s="99">
        <f t="shared" si="25"/>
        <v>1117.9</v>
      </c>
      <c r="E63" s="99">
        <f>E64</f>
        <v>1083.8</v>
      </c>
    </row>
    <row r="64" spans="1:5" ht="94.5">
      <c r="A64" s="97" t="s">
        <v>494</v>
      </c>
      <c r="B64" s="98" t="s">
        <v>495</v>
      </c>
      <c r="C64" s="99">
        <v>4457.9</v>
      </c>
      <c r="D64" s="99">
        <v>1117.9</v>
      </c>
      <c r="E64" s="99">
        <v>1083.8</v>
      </c>
    </row>
    <row r="65" spans="1:5" ht="47.25">
      <c r="A65" s="94" t="s">
        <v>496</v>
      </c>
      <c r="B65" s="95" t="s">
        <v>497</v>
      </c>
      <c r="C65" s="96">
        <f>C66</f>
        <v>2667.3</v>
      </c>
      <c r="D65" s="96">
        <f aca="true" t="shared" si="26" ref="D65:E65">D66</f>
        <v>2548.3</v>
      </c>
      <c r="E65" s="96">
        <f t="shared" si="26"/>
        <v>1605.7</v>
      </c>
    </row>
    <row r="66" spans="1:5" ht="47.25">
      <c r="A66" s="97" t="s">
        <v>498</v>
      </c>
      <c r="B66" s="98" t="s">
        <v>499</v>
      </c>
      <c r="C66" s="99">
        <f aca="true" t="shared" si="27" ref="C66:D66">C67</f>
        <v>2667.3</v>
      </c>
      <c r="D66" s="99">
        <f t="shared" si="27"/>
        <v>2548.3</v>
      </c>
      <c r="E66" s="99">
        <f>E67</f>
        <v>1605.7</v>
      </c>
    </row>
    <row r="67" spans="1:5" ht="63">
      <c r="A67" s="97" t="s">
        <v>500</v>
      </c>
      <c r="B67" s="98" t="s">
        <v>501</v>
      </c>
      <c r="C67" s="99">
        <v>2667.3</v>
      </c>
      <c r="D67" s="99">
        <v>2548.3</v>
      </c>
      <c r="E67" s="99">
        <v>1605.7</v>
      </c>
    </row>
    <row r="68" spans="1:5" ht="12.75">
      <c r="A68" s="94" t="s">
        <v>502</v>
      </c>
      <c r="B68" s="95" t="s">
        <v>503</v>
      </c>
      <c r="C68" s="96">
        <f aca="true" t="shared" si="28" ref="C68:E68">C69+C75+C78+C81+C84+C86+C72+C73+C79+C83</f>
        <v>4599.799999999999</v>
      </c>
      <c r="D68" s="96">
        <f t="shared" si="28"/>
        <v>4748.1</v>
      </c>
      <c r="E68" s="96">
        <f t="shared" si="28"/>
        <v>4779.3</v>
      </c>
    </row>
    <row r="69" spans="1:5" ht="31.5">
      <c r="A69" s="94" t="s">
        <v>504</v>
      </c>
      <c r="B69" s="95" t="s">
        <v>505</v>
      </c>
      <c r="C69" s="96">
        <f aca="true" t="shared" si="29" ref="C69:D69">C70+C71</f>
        <v>37.5</v>
      </c>
      <c r="D69" s="96">
        <f t="shared" si="29"/>
        <v>37.5</v>
      </c>
      <c r="E69" s="96">
        <f>E70+E71</f>
        <v>37.5</v>
      </c>
    </row>
    <row r="70" spans="1:5" ht="81.6" customHeight="1">
      <c r="A70" s="97" t="s">
        <v>506</v>
      </c>
      <c r="B70" s="98" t="s">
        <v>507</v>
      </c>
      <c r="C70" s="99">
        <f>61/2</f>
        <v>30.5</v>
      </c>
      <c r="D70" s="99">
        <f>61/2</f>
        <v>30.5</v>
      </c>
      <c r="E70" s="99">
        <f>61/2</f>
        <v>30.5</v>
      </c>
    </row>
    <row r="71" spans="1:5" ht="63">
      <c r="A71" s="97" t="s">
        <v>508</v>
      </c>
      <c r="B71" s="98" t="s">
        <v>509</v>
      </c>
      <c r="C71" s="99">
        <f>14/2</f>
        <v>7</v>
      </c>
      <c r="D71" s="99">
        <f>14/2</f>
        <v>7</v>
      </c>
      <c r="E71" s="99">
        <f>14/2</f>
        <v>7</v>
      </c>
    </row>
    <row r="72" spans="1:5" ht="78.75">
      <c r="A72" s="105" t="s">
        <v>510</v>
      </c>
      <c r="B72" s="95" t="s">
        <v>511</v>
      </c>
      <c r="C72" s="96">
        <v>83</v>
      </c>
      <c r="D72" s="96">
        <v>83</v>
      </c>
      <c r="E72" s="96">
        <v>83</v>
      </c>
    </row>
    <row r="73" spans="1:5" ht="78.75">
      <c r="A73" s="105" t="s">
        <v>512</v>
      </c>
      <c r="B73" s="95" t="s">
        <v>513</v>
      </c>
      <c r="C73" s="96">
        <f aca="true" t="shared" si="30" ref="C73:E73">C74</f>
        <v>119.7</v>
      </c>
      <c r="D73" s="96">
        <f t="shared" si="30"/>
        <v>112.8</v>
      </c>
      <c r="E73" s="96">
        <f t="shared" si="30"/>
        <v>92.6</v>
      </c>
    </row>
    <row r="74" spans="1:5" ht="63">
      <c r="A74" s="104" t="s">
        <v>514</v>
      </c>
      <c r="B74" s="98" t="s">
        <v>515</v>
      </c>
      <c r="C74" s="99">
        <f>106.7+13</f>
        <v>119.7</v>
      </c>
      <c r="D74" s="99">
        <f>99.8+13</f>
        <v>112.8</v>
      </c>
      <c r="E74" s="99">
        <f>82.6+10</f>
        <v>92.6</v>
      </c>
    </row>
    <row r="75" spans="1:5" ht="126">
      <c r="A75" s="94" t="s">
        <v>516</v>
      </c>
      <c r="B75" s="95" t="s">
        <v>517</v>
      </c>
      <c r="C75" s="96">
        <f aca="true" t="shared" si="31" ref="C75:E75">C77+C76</f>
        <v>237</v>
      </c>
      <c r="D75" s="96">
        <f t="shared" si="31"/>
        <v>276</v>
      </c>
      <c r="E75" s="96">
        <f t="shared" si="31"/>
        <v>244</v>
      </c>
    </row>
    <row r="76" spans="1:5" ht="31.5">
      <c r="A76" s="97" t="s">
        <v>518</v>
      </c>
      <c r="B76" s="98" t="s">
        <v>519</v>
      </c>
      <c r="C76" s="99">
        <v>52</v>
      </c>
      <c r="D76" s="99">
        <v>52</v>
      </c>
      <c r="E76" s="99">
        <v>57</v>
      </c>
    </row>
    <row r="77" spans="1:5" ht="31.5">
      <c r="A77" s="97" t="s">
        <v>520</v>
      </c>
      <c r="B77" s="98" t="s">
        <v>521</v>
      </c>
      <c r="C77" s="99">
        <v>185</v>
      </c>
      <c r="D77" s="99">
        <v>224</v>
      </c>
      <c r="E77" s="99">
        <v>187</v>
      </c>
    </row>
    <row r="78" spans="1:5" ht="63">
      <c r="A78" s="94" t="s">
        <v>522</v>
      </c>
      <c r="B78" s="95" t="s">
        <v>523</v>
      </c>
      <c r="C78" s="96">
        <v>1652</v>
      </c>
      <c r="D78" s="96">
        <v>1652</v>
      </c>
      <c r="E78" s="96">
        <v>1652</v>
      </c>
    </row>
    <row r="79" spans="1:5" ht="31.5">
      <c r="A79" s="94" t="s">
        <v>524</v>
      </c>
      <c r="B79" s="95" t="s">
        <v>525</v>
      </c>
      <c r="C79" s="96">
        <f aca="true" t="shared" si="32" ref="C79:E79">C80</f>
        <v>71.3</v>
      </c>
      <c r="D79" s="96">
        <f t="shared" si="32"/>
        <v>71.3</v>
      </c>
      <c r="E79" s="96">
        <f t="shared" si="32"/>
        <v>80.7</v>
      </c>
    </row>
    <row r="80" spans="1:5" ht="31.5">
      <c r="A80" s="106" t="s">
        <v>526</v>
      </c>
      <c r="B80" s="98" t="s">
        <v>527</v>
      </c>
      <c r="C80" s="99">
        <v>71.3</v>
      </c>
      <c r="D80" s="99">
        <v>71.3</v>
      </c>
      <c r="E80" s="99">
        <v>80.7</v>
      </c>
    </row>
    <row r="81" spans="1:5" ht="78.75">
      <c r="A81" s="94" t="s">
        <v>528</v>
      </c>
      <c r="B81" s="95" t="s">
        <v>529</v>
      </c>
      <c r="C81" s="96">
        <f aca="true" t="shared" si="33" ref="C81:D81">C82</f>
        <v>260.6</v>
      </c>
      <c r="D81" s="96">
        <f t="shared" si="33"/>
        <v>260.6</v>
      </c>
      <c r="E81" s="96">
        <f>E82</f>
        <v>260.6</v>
      </c>
    </row>
    <row r="82" spans="1:5" ht="78.75">
      <c r="A82" s="107" t="s">
        <v>530</v>
      </c>
      <c r="B82" s="98" t="s">
        <v>531</v>
      </c>
      <c r="C82" s="99">
        <v>260.6</v>
      </c>
      <c r="D82" s="99">
        <v>260.6</v>
      </c>
      <c r="E82" s="99">
        <v>260.6</v>
      </c>
    </row>
    <row r="83" spans="1:5" ht="78.75">
      <c r="A83" s="108" t="s">
        <v>532</v>
      </c>
      <c r="B83" s="95" t="s">
        <v>533</v>
      </c>
      <c r="C83" s="96">
        <f>22+0.9+27</f>
        <v>49.9</v>
      </c>
      <c r="D83" s="96">
        <f>25.6+1.2+27</f>
        <v>53.8</v>
      </c>
      <c r="E83" s="96">
        <f>29.2+0.9+27</f>
        <v>57.099999999999994</v>
      </c>
    </row>
    <row r="84" spans="1:5" ht="47.25">
      <c r="A84" s="105" t="s">
        <v>534</v>
      </c>
      <c r="B84" s="95" t="s">
        <v>535</v>
      </c>
      <c r="C84" s="96">
        <f aca="true" t="shared" si="34" ref="C84:D84">C85</f>
        <v>60</v>
      </c>
      <c r="D84" s="96">
        <f t="shared" si="34"/>
        <v>60</v>
      </c>
      <c r="E84" s="96">
        <f>E85</f>
        <v>60</v>
      </c>
    </row>
    <row r="85" spans="1:5" ht="63">
      <c r="A85" s="104" t="s">
        <v>536</v>
      </c>
      <c r="B85" s="98" t="s">
        <v>537</v>
      </c>
      <c r="C85" s="99">
        <v>60</v>
      </c>
      <c r="D85" s="99">
        <v>60</v>
      </c>
      <c r="E85" s="99">
        <v>60</v>
      </c>
    </row>
    <row r="86" spans="1:5" ht="31.5">
      <c r="A86" s="94" t="s">
        <v>538</v>
      </c>
      <c r="B86" s="95" t="s">
        <v>539</v>
      </c>
      <c r="C86" s="96">
        <f aca="true" t="shared" si="35" ref="C86:D86">C87</f>
        <v>2028.8</v>
      </c>
      <c r="D86" s="96">
        <f t="shared" si="35"/>
        <v>2141.1</v>
      </c>
      <c r="E86" s="96">
        <f>E87</f>
        <v>2211.8</v>
      </c>
    </row>
    <row r="87" spans="1:5" ht="47.25">
      <c r="A87" s="97" t="s">
        <v>540</v>
      </c>
      <c r="B87" s="98" t="s">
        <v>541</v>
      </c>
      <c r="C87" s="99">
        <v>2028.8</v>
      </c>
      <c r="D87" s="99">
        <v>2141.1</v>
      </c>
      <c r="E87" s="99">
        <v>2211.8</v>
      </c>
    </row>
    <row r="88" spans="1:5" ht="12.75">
      <c r="A88" s="94" t="s">
        <v>542</v>
      </c>
      <c r="B88" s="95" t="s">
        <v>543</v>
      </c>
      <c r="C88" s="96">
        <f>C89</f>
        <v>317714.5999999999</v>
      </c>
      <c r="D88" s="96">
        <f aca="true" t="shared" si="36" ref="D88:E88">D89</f>
        <v>286055.69999999995</v>
      </c>
      <c r="E88" s="96">
        <f t="shared" si="36"/>
        <v>287115.99999999994</v>
      </c>
    </row>
    <row r="89" spans="1:5" ht="47.25">
      <c r="A89" s="109" t="s">
        <v>544</v>
      </c>
      <c r="B89" s="110" t="s">
        <v>545</v>
      </c>
      <c r="C89" s="96">
        <f>C98+C90</f>
        <v>317714.5999999999</v>
      </c>
      <c r="D89" s="96">
        <f>D98+D90</f>
        <v>286055.69999999995</v>
      </c>
      <c r="E89" s="96">
        <f>E98+E90</f>
        <v>287115.99999999994</v>
      </c>
    </row>
    <row r="90" spans="1:5" ht="49.5">
      <c r="A90" s="135" t="s">
        <v>589</v>
      </c>
      <c r="B90" s="136" t="s">
        <v>590</v>
      </c>
      <c r="C90" s="96">
        <f>C91</f>
        <v>23882.5</v>
      </c>
      <c r="D90" s="96">
        <f aca="true" t="shared" si="37" ref="D90:E90">D91</f>
        <v>0</v>
      </c>
      <c r="E90" s="96">
        <f t="shared" si="37"/>
        <v>0</v>
      </c>
    </row>
    <row r="91" spans="1:5" ht="16.5">
      <c r="A91" s="137" t="s">
        <v>591</v>
      </c>
      <c r="B91" s="138" t="s">
        <v>592</v>
      </c>
      <c r="C91" s="99">
        <f>SUM(C92:C97)</f>
        <v>23882.5</v>
      </c>
      <c r="D91" s="99">
        <f aca="true" t="shared" si="38" ref="D91:E91">SUM(D92:D97)</f>
        <v>0</v>
      </c>
      <c r="E91" s="99">
        <f t="shared" si="38"/>
        <v>0</v>
      </c>
    </row>
    <row r="92" spans="1:5" ht="33">
      <c r="A92" s="137" t="s">
        <v>593</v>
      </c>
      <c r="B92" s="138" t="s">
        <v>594</v>
      </c>
      <c r="C92" s="99">
        <v>3209.2</v>
      </c>
      <c r="D92" s="99">
        <v>0</v>
      </c>
      <c r="E92" s="99">
        <v>0</v>
      </c>
    </row>
    <row r="93" spans="1:5" ht="49.5">
      <c r="A93" s="137" t="s">
        <v>593</v>
      </c>
      <c r="B93" s="138" t="s">
        <v>595</v>
      </c>
      <c r="C93" s="99">
        <v>4163</v>
      </c>
      <c r="D93" s="99">
        <v>0</v>
      </c>
      <c r="E93" s="99">
        <v>0</v>
      </c>
    </row>
    <row r="94" spans="1:5" ht="82.5">
      <c r="A94" s="137" t="s">
        <v>593</v>
      </c>
      <c r="B94" s="138" t="s">
        <v>596</v>
      </c>
      <c r="C94" s="99">
        <v>97.2</v>
      </c>
      <c r="D94" s="99">
        <v>0</v>
      </c>
      <c r="E94" s="99">
        <v>0</v>
      </c>
    </row>
    <row r="95" spans="1:5" ht="49.5">
      <c r="A95" s="137" t="s">
        <v>593</v>
      </c>
      <c r="B95" s="138" t="s">
        <v>597</v>
      </c>
      <c r="C95" s="99">
        <v>4632.7</v>
      </c>
      <c r="D95" s="99">
        <v>0</v>
      </c>
      <c r="E95" s="99">
        <v>0</v>
      </c>
    </row>
    <row r="96" spans="1:5" ht="49.5">
      <c r="A96" s="137" t="s">
        <v>593</v>
      </c>
      <c r="B96" s="138" t="s">
        <v>598</v>
      </c>
      <c r="C96" s="99">
        <v>3232</v>
      </c>
      <c r="D96" s="99">
        <v>0</v>
      </c>
      <c r="E96" s="99">
        <v>0</v>
      </c>
    </row>
    <row r="97" spans="1:5" ht="49.5">
      <c r="A97" s="137" t="s">
        <v>593</v>
      </c>
      <c r="B97" s="138" t="s">
        <v>616</v>
      </c>
      <c r="C97" s="99">
        <v>8548.4</v>
      </c>
      <c r="D97" s="99">
        <v>0</v>
      </c>
      <c r="E97" s="99">
        <v>0</v>
      </c>
    </row>
    <row r="98" spans="1:5" ht="31.5">
      <c r="A98" s="109" t="s">
        <v>546</v>
      </c>
      <c r="B98" s="110" t="s">
        <v>547</v>
      </c>
      <c r="C98" s="96">
        <f aca="true" t="shared" si="39" ref="C98:E98">C105+C101+C107+C99+C103</f>
        <v>293832.0999999999</v>
      </c>
      <c r="D98" s="96">
        <f t="shared" si="39"/>
        <v>286055.69999999995</v>
      </c>
      <c r="E98" s="96">
        <f t="shared" si="39"/>
        <v>287115.99999999994</v>
      </c>
    </row>
    <row r="99" spans="1:5" ht="78.75">
      <c r="A99" s="97" t="s">
        <v>548</v>
      </c>
      <c r="B99" s="111" t="s">
        <v>549</v>
      </c>
      <c r="C99" s="99">
        <f aca="true" t="shared" si="40" ref="C99:D99">C100</f>
        <v>10448.6</v>
      </c>
      <c r="D99" s="99">
        <f t="shared" si="40"/>
        <v>10448.6</v>
      </c>
      <c r="E99" s="99">
        <f>E100</f>
        <v>10448.6</v>
      </c>
    </row>
    <row r="100" spans="1:5" ht="94.5">
      <c r="A100" s="112" t="s">
        <v>550</v>
      </c>
      <c r="B100" s="111" t="s">
        <v>551</v>
      </c>
      <c r="C100" s="99">
        <v>10448.6</v>
      </c>
      <c r="D100" s="99">
        <v>10448.6</v>
      </c>
      <c r="E100" s="99">
        <v>10448.6</v>
      </c>
    </row>
    <row r="101" spans="1:5" ht="78.75">
      <c r="A101" s="97" t="s">
        <v>552</v>
      </c>
      <c r="B101" s="111" t="s">
        <v>553</v>
      </c>
      <c r="C101" s="99">
        <f aca="true" t="shared" si="41" ref="C101:D101">C102</f>
        <v>3000.7</v>
      </c>
      <c r="D101" s="99">
        <f t="shared" si="41"/>
        <v>1000.1999999999998</v>
      </c>
      <c r="E101" s="99">
        <f>E102</f>
        <v>2000.5</v>
      </c>
    </row>
    <row r="102" spans="1:5" ht="78.75">
      <c r="A102" s="97" t="s">
        <v>554</v>
      </c>
      <c r="B102" s="111" t="s">
        <v>555</v>
      </c>
      <c r="C102" s="99">
        <f>11002.5-8001.8</f>
        <v>3000.7</v>
      </c>
      <c r="D102" s="99">
        <f>8001.8-7001.6</f>
        <v>1000.1999999999998</v>
      </c>
      <c r="E102" s="99">
        <f>9002.1-7001.6</f>
        <v>2000.5</v>
      </c>
    </row>
    <row r="103" spans="1:5" ht="63">
      <c r="A103" s="97" t="s">
        <v>556</v>
      </c>
      <c r="B103" s="111" t="s">
        <v>557</v>
      </c>
      <c r="C103" s="99">
        <f aca="true" t="shared" si="42" ref="C103:E103">C104</f>
        <v>145</v>
      </c>
      <c r="D103" s="99">
        <f t="shared" si="42"/>
        <v>9.5</v>
      </c>
      <c r="E103" s="99">
        <f t="shared" si="42"/>
        <v>15.7</v>
      </c>
    </row>
    <row r="104" spans="1:5" ht="78.75">
      <c r="A104" s="97" t="s">
        <v>558</v>
      </c>
      <c r="B104" s="111" t="s">
        <v>559</v>
      </c>
      <c r="C104" s="99">
        <v>145</v>
      </c>
      <c r="D104" s="99">
        <v>9.5</v>
      </c>
      <c r="E104" s="99">
        <v>15.7</v>
      </c>
    </row>
    <row r="105" spans="1:5" ht="31.5">
      <c r="A105" s="97" t="s">
        <v>560</v>
      </c>
      <c r="B105" s="111" t="s">
        <v>561</v>
      </c>
      <c r="C105" s="99">
        <f aca="true" t="shared" si="43" ref="C105:D105">C106</f>
        <v>1319.4</v>
      </c>
      <c r="D105" s="99">
        <f t="shared" si="43"/>
        <v>1365.2</v>
      </c>
      <c r="E105" s="99">
        <f>E106</f>
        <v>1419</v>
      </c>
    </row>
    <row r="106" spans="1:5" ht="37.15" customHeight="1">
      <c r="A106" s="97" t="s">
        <v>562</v>
      </c>
      <c r="B106" s="111" t="s">
        <v>563</v>
      </c>
      <c r="C106" s="99">
        <v>1319.4</v>
      </c>
      <c r="D106" s="99">
        <v>1365.2</v>
      </c>
      <c r="E106" s="99">
        <v>1419</v>
      </c>
    </row>
    <row r="107" spans="1:5" ht="12.75">
      <c r="A107" s="97" t="s">
        <v>564</v>
      </c>
      <c r="B107" s="111" t="s">
        <v>565</v>
      </c>
      <c r="C107" s="99">
        <f>SUM(C108:C113)</f>
        <v>278918.39999999997</v>
      </c>
      <c r="D107" s="99">
        <f>SUM(D108:D113)</f>
        <v>273232.19999999995</v>
      </c>
      <c r="E107" s="99">
        <f>SUM(E108:E113)</f>
        <v>273232.19999999995</v>
      </c>
    </row>
    <row r="108" spans="1:5" ht="110.25">
      <c r="A108" s="97" t="s">
        <v>566</v>
      </c>
      <c r="B108" s="111" t="s">
        <v>567</v>
      </c>
      <c r="C108" s="99">
        <v>180708.3</v>
      </c>
      <c r="D108" s="99">
        <f>179999.7-3038.1</f>
        <v>176961.6</v>
      </c>
      <c r="E108" s="99">
        <f>179999.7-3038.1</f>
        <v>176961.6</v>
      </c>
    </row>
    <row r="109" spans="1:5" ht="63">
      <c r="A109" s="97" t="s">
        <v>566</v>
      </c>
      <c r="B109" s="111" t="s">
        <v>568</v>
      </c>
      <c r="C109" s="99">
        <v>88890.3</v>
      </c>
      <c r="D109" s="99">
        <f>88699.3-734.8</f>
        <v>87964.5</v>
      </c>
      <c r="E109" s="99">
        <f>88699.3-734.8</f>
        <v>87964.5</v>
      </c>
    </row>
    <row r="110" spans="1:5" ht="63">
      <c r="A110" s="97" t="s">
        <v>566</v>
      </c>
      <c r="B110" s="111" t="s">
        <v>569</v>
      </c>
      <c r="C110" s="99">
        <v>650</v>
      </c>
      <c r="D110" s="99">
        <v>650</v>
      </c>
      <c r="E110" s="99">
        <v>650</v>
      </c>
    </row>
    <row r="111" spans="1:5" ht="78.75">
      <c r="A111" s="97" t="s">
        <v>566</v>
      </c>
      <c r="B111" s="111" t="s">
        <v>570</v>
      </c>
      <c r="C111" s="99">
        <v>264</v>
      </c>
      <c r="D111" s="99">
        <v>264</v>
      </c>
      <c r="E111" s="99">
        <v>264</v>
      </c>
    </row>
    <row r="112" spans="1:5" ht="78.75">
      <c r="A112" s="97" t="s">
        <v>566</v>
      </c>
      <c r="B112" s="111" t="s">
        <v>656</v>
      </c>
      <c r="C112" s="99">
        <v>8001.8</v>
      </c>
      <c r="D112" s="99">
        <v>7001.6</v>
      </c>
      <c r="E112" s="99">
        <v>7001.6</v>
      </c>
    </row>
    <row r="113" spans="1:5" ht="110.25">
      <c r="A113" s="97" t="s">
        <v>566</v>
      </c>
      <c r="B113" s="111" t="s">
        <v>571</v>
      </c>
      <c r="C113" s="99">
        <v>404</v>
      </c>
      <c r="D113" s="99">
        <v>390.5</v>
      </c>
      <c r="E113" s="99">
        <v>390.5</v>
      </c>
    </row>
    <row r="114" spans="1:5" ht="12.75">
      <c r="A114" s="113"/>
      <c r="B114" s="114" t="s">
        <v>572</v>
      </c>
      <c r="C114" s="96">
        <f>C9+C88</f>
        <v>666411</v>
      </c>
      <c r="D114" s="96">
        <f>D9+D88</f>
        <v>622531.8999999999</v>
      </c>
      <c r="E114" s="96">
        <f>E9+E88</f>
        <v>612598.2</v>
      </c>
    </row>
  </sheetData>
  <mergeCells count="6">
    <mergeCell ref="A2:E2"/>
    <mergeCell ref="B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4">
      <selection activeCell="A2" sqref="A2:E2"/>
    </sheetView>
  </sheetViews>
  <sheetFormatPr defaultColWidth="8.875" defaultRowHeight="12.75"/>
  <cols>
    <col min="1" max="1" width="8.25390625" style="18" customWidth="1"/>
    <col min="2" max="2" width="66.875" style="18" customWidth="1"/>
    <col min="3" max="3" width="11.25390625" style="18" customWidth="1"/>
    <col min="4" max="4" width="12.00390625" style="18" customWidth="1"/>
    <col min="5" max="5" width="11.75390625" style="18" customWidth="1"/>
    <col min="6" max="16384" width="8.875" style="5" customWidth="1"/>
  </cols>
  <sheetData>
    <row r="1" spans="1:5" ht="51" customHeight="1">
      <c r="A1" s="199" t="s">
        <v>668</v>
      </c>
      <c r="B1" s="199"/>
      <c r="C1" s="199"/>
      <c r="D1" s="199"/>
      <c r="E1" s="199"/>
    </row>
    <row r="2" spans="1:5" ht="53.45" customHeight="1">
      <c r="A2" s="200" t="s">
        <v>182</v>
      </c>
      <c r="B2" s="200"/>
      <c r="C2" s="200"/>
      <c r="D2" s="200"/>
      <c r="E2" s="200"/>
    </row>
    <row r="3" spans="1:5" ht="12.75">
      <c r="A3" s="196" t="s">
        <v>58</v>
      </c>
      <c r="B3" s="196" t="s">
        <v>24</v>
      </c>
      <c r="C3" s="201" t="s">
        <v>128</v>
      </c>
      <c r="D3" s="202"/>
      <c r="E3" s="203"/>
    </row>
    <row r="4" spans="1:5" ht="12.75">
      <c r="A4" s="197"/>
      <c r="B4" s="197"/>
      <c r="C4" s="196" t="s">
        <v>131</v>
      </c>
      <c r="D4" s="201" t="s">
        <v>139</v>
      </c>
      <c r="E4" s="203"/>
    </row>
    <row r="5" spans="1:5" ht="12.75">
      <c r="A5" s="198"/>
      <c r="B5" s="198"/>
      <c r="C5" s="198"/>
      <c r="D5" s="36" t="s">
        <v>132</v>
      </c>
      <c r="E5" s="36" t="s">
        <v>181</v>
      </c>
    </row>
    <row r="6" spans="1:5" ht="12.75">
      <c r="A6" s="36" t="s">
        <v>5</v>
      </c>
      <c r="B6" s="36" t="s">
        <v>100</v>
      </c>
      <c r="C6" s="36" t="s">
        <v>101</v>
      </c>
      <c r="D6" s="36" t="s">
        <v>102</v>
      </c>
      <c r="E6" s="36" t="s">
        <v>103</v>
      </c>
    </row>
    <row r="7" spans="1:5" ht="12.75">
      <c r="A7" s="6" t="s">
        <v>89</v>
      </c>
      <c r="B7" s="31" t="s">
        <v>81</v>
      </c>
      <c r="C7" s="8">
        <f>C8+C17+C20+C25+C29+C36+C38+C42+C45+C47</f>
        <v>692019.9000000001</v>
      </c>
      <c r="D7" s="8">
        <f>D8+D17+D20+D25+D29+D36+D38+D42+D45+D47</f>
        <v>615531.9</v>
      </c>
      <c r="E7" s="8">
        <f>E8+E17+E20+E25+E29+E36+E38+E42+E45+E47</f>
        <v>605598.2000000001</v>
      </c>
    </row>
    <row r="8" spans="1:5" ht="12.75">
      <c r="A8" s="6" t="s">
        <v>77</v>
      </c>
      <c r="B8" s="27" t="s">
        <v>26</v>
      </c>
      <c r="C8" s="8">
        <f>SUM(C9:C16)</f>
        <v>70711</v>
      </c>
      <c r="D8" s="8">
        <f aca="true" t="shared" si="0" ref="D8:E8">SUM(D9:D16)</f>
        <v>71621.4</v>
      </c>
      <c r="E8" s="8">
        <f t="shared" si="0"/>
        <v>71527.59999999999</v>
      </c>
    </row>
    <row r="9" spans="1:5" ht="34.15" customHeight="1">
      <c r="A9" s="36" t="s">
        <v>65</v>
      </c>
      <c r="B9" s="16" t="s">
        <v>82</v>
      </c>
      <c r="C9" s="9">
        <f>'№6 '!E9</f>
        <v>1479</v>
      </c>
      <c r="D9" s="9">
        <f>'№6 '!F9</f>
        <v>1479</v>
      </c>
      <c r="E9" s="9">
        <f>'№6 '!G9</f>
        <v>1479</v>
      </c>
    </row>
    <row r="10" spans="1:5" ht="47.25">
      <c r="A10" s="36" t="s">
        <v>66</v>
      </c>
      <c r="B10" s="16" t="s">
        <v>43</v>
      </c>
      <c r="C10" s="9">
        <f>'№6 '!E15</f>
        <v>4114.3</v>
      </c>
      <c r="D10" s="9">
        <f>'№6 '!F15</f>
        <v>4114.3</v>
      </c>
      <c r="E10" s="9">
        <f>'№6 '!G15</f>
        <v>4114.3</v>
      </c>
    </row>
    <row r="11" spans="1:5" ht="49.15" customHeight="1">
      <c r="A11" s="36" t="s">
        <v>67</v>
      </c>
      <c r="B11" s="16" t="s">
        <v>44</v>
      </c>
      <c r="C11" s="9">
        <f>'№6 '!E32</f>
        <v>22536.6</v>
      </c>
      <c r="D11" s="9">
        <f>'№6 '!F32</f>
        <v>18867.899999999998</v>
      </c>
      <c r="E11" s="9">
        <f>'№6 '!G32</f>
        <v>18867.899999999998</v>
      </c>
    </row>
    <row r="12" spans="1:5" ht="15.6" customHeight="1">
      <c r="A12" s="19" t="s">
        <v>274</v>
      </c>
      <c r="B12" s="10" t="s">
        <v>275</v>
      </c>
      <c r="C12" s="9">
        <f>'№6 '!E51</f>
        <v>145</v>
      </c>
      <c r="D12" s="9">
        <f>'№6 '!F51</f>
        <v>9.5</v>
      </c>
      <c r="E12" s="9">
        <f>'№6 '!G51</f>
        <v>15.7</v>
      </c>
    </row>
    <row r="13" spans="1:8" ht="37.15" customHeight="1">
      <c r="A13" s="36" t="s">
        <v>68</v>
      </c>
      <c r="B13" s="16" t="s">
        <v>11</v>
      </c>
      <c r="C13" s="9">
        <f>'№6 '!E57</f>
        <v>6813.7</v>
      </c>
      <c r="D13" s="9">
        <f>'№6 '!F57</f>
        <v>6252.599999999999</v>
      </c>
      <c r="E13" s="9">
        <f>'№6 '!G57</f>
        <v>6252.599999999999</v>
      </c>
      <c r="H13" s="159"/>
    </row>
    <row r="14" spans="1:5" ht="19.15" customHeight="1">
      <c r="A14" s="19" t="s">
        <v>579</v>
      </c>
      <c r="B14" s="16" t="s">
        <v>580</v>
      </c>
      <c r="C14" s="9">
        <f>'№6 '!E68</f>
        <v>88.6</v>
      </c>
      <c r="D14" s="9">
        <f>'№6 '!F68</f>
        <v>88.6</v>
      </c>
      <c r="E14" s="9">
        <f>'№6 '!G68</f>
        <v>88.6</v>
      </c>
    </row>
    <row r="15" spans="1:5" ht="12.75">
      <c r="A15" s="36" t="s">
        <v>69</v>
      </c>
      <c r="B15" s="16" t="s">
        <v>12</v>
      </c>
      <c r="C15" s="9">
        <f>'№6 '!E75</f>
        <v>1000</v>
      </c>
      <c r="D15" s="9">
        <f>'№6 '!F75</f>
        <v>900</v>
      </c>
      <c r="E15" s="9">
        <f>'№6 '!G75</f>
        <v>800</v>
      </c>
    </row>
    <row r="16" spans="1:5" ht="12.75">
      <c r="A16" s="36" t="s">
        <v>83</v>
      </c>
      <c r="B16" s="16" t="s">
        <v>45</v>
      </c>
      <c r="C16" s="9">
        <f>'№6 '!E81</f>
        <v>34533.799999999996</v>
      </c>
      <c r="D16" s="9">
        <f>'№6 '!F81</f>
        <v>39909.5</v>
      </c>
      <c r="E16" s="9">
        <f>'№6 '!G81</f>
        <v>39909.5</v>
      </c>
    </row>
    <row r="17" spans="1:5" ht="32.45" customHeight="1">
      <c r="A17" s="6" t="s">
        <v>78</v>
      </c>
      <c r="B17" s="27" t="s">
        <v>46</v>
      </c>
      <c r="C17" s="8">
        <f>C18+C19</f>
        <v>8212.4</v>
      </c>
      <c r="D17" s="8">
        <f aca="true" t="shared" si="1" ref="D17:E17">D18+D19</f>
        <v>8045.200000000001</v>
      </c>
      <c r="E17" s="8">
        <f t="shared" si="1"/>
        <v>8099</v>
      </c>
    </row>
    <row r="18" spans="1:5" ht="12.75">
      <c r="A18" s="36" t="s">
        <v>98</v>
      </c>
      <c r="B18" s="16" t="s">
        <v>99</v>
      </c>
      <c r="C18" s="9">
        <f>'№6 '!E160</f>
        <v>1451.1000000000001</v>
      </c>
      <c r="D18" s="9">
        <f>'№6 '!F160</f>
        <v>1496.9</v>
      </c>
      <c r="E18" s="9">
        <f>'№6 '!G160</f>
        <v>1550.7</v>
      </c>
    </row>
    <row r="19" spans="1:5" ht="31.5">
      <c r="A19" s="19" t="s">
        <v>70</v>
      </c>
      <c r="B19" s="16" t="s">
        <v>20</v>
      </c>
      <c r="C19" s="9">
        <f>'№6 '!E172</f>
        <v>6761.3</v>
      </c>
      <c r="D19" s="9">
        <f>'№6 '!F172</f>
        <v>6548.3</v>
      </c>
      <c r="E19" s="9">
        <f>'№6 '!G172</f>
        <v>6548.3</v>
      </c>
    </row>
    <row r="20" spans="1:5" ht="16.15" customHeight="1">
      <c r="A20" s="6" t="s">
        <v>79</v>
      </c>
      <c r="B20" s="27" t="s">
        <v>47</v>
      </c>
      <c r="C20" s="8">
        <f>C22+C23+C24+C21</f>
        <v>53237.99999999999</v>
      </c>
      <c r="D20" s="8">
        <f aca="true" t="shared" si="2" ref="D20:E20">D22+D23+D24+D21</f>
        <v>24322.300000000003</v>
      </c>
      <c r="E20" s="8">
        <f t="shared" si="2"/>
        <v>13428.300000000001</v>
      </c>
    </row>
    <row r="21" spans="1:5" ht="12.75">
      <c r="A21" s="19" t="s">
        <v>186</v>
      </c>
      <c r="B21" s="16" t="s">
        <v>187</v>
      </c>
      <c r="C21" s="9">
        <f>'№6 '!E180</f>
        <v>288.7</v>
      </c>
      <c r="D21" s="9">
        <f>'№6 '!F180</f>
        <v>294.7</v>
      </c>
      <c r="E21" s="9">
        <f>'№6 '!G180</f>
        <v>294.7</v>
      </c>
    </row>
    <row r="22" spans="1:5" ht="12.75">
      <c r="A22" s="36" t="s">
        <v>113</v>
      </c>
      <c r="B22" s="16" t="s">
        <v>114</v>
      </c>
      <c r="C22" s="9">
        <f>'№6 '!E187</f>
        <v>404</v>
      </c>
      <c r="D22" s="9">
        <f>'№6 '!F187</f>
        <v>390.5</v>
      </c>
      <c r="E22" s="9">
        <f>'№6 '!G187</f>
        <v>390.5</v>
      </c>
    </row>
    <row r="23" spans="1:5" ht="12.75">
      <c r="A23" s="36" t="s">
        <v>9</v>
      </c>
      <c r="B23" s="16" t="s">
        <v>140</v>
      </c>
      <c r="C23" s="9">
        <f>'№6 '!E194</f>
        <v>48660.2</v>
      </c>
      <c r="D23" s="9">
        <f>'№6 '!F194</f>
        <v>19856.2</v>
      </c>
      <c r="E23" s="9">
        <f>'№6 '!G194</f>
        <v>8962.2</v>
      </c>
    </row>
    <row r="24" spans="1:5" ht="12.75">
      <c r="A24" s="36" t="s">
        <v>71</v>
      </c>
      <c r="B24" s="16" t="s">
        <v>48</v>
      </c>
      <c r="C24" s="9">
        <f>'№6 '!E213</f>
        <v>3885.1</v>
      </c>
      <c r="D24" s="9">
        <f>'№6 '!F213</f>
        <v>3780.9</v>
      </c>
      <c r="E24" s="9">
        <f>'№6 '!G213</f>
        <v>3780.9</v>
      </c>
    </row>
    <row r="25" spans="1:5" ht="12.75">
      <c r="A25" s="6" t="s">
        <v>80</v>
      </c>
      <c r="B25" s="27" t="s">
        <v>49</v>
      </c>
      <c r="C25" s="8">
        <f>C26+C28+C27</f>
        <v>18550.2</v>
      </c>
      <c r="D25" s="8">
        <f aca="true" t="shared" si="3" ref="D25:E25">D26+D28+D27</f>
        <v>16087</v>
      </c>
      <c r="E25" s="8">
        <f t="shared" si="3"/>
        <v>16087</v>
      </c>
    </row>
    <row r="26" spans="1:5" ht="12.75">
      <c r="A26" s="36" t="s">
        <v>7</v>
      </c>
      <c r="B26" s="16" t="s">
        <v>8</v>
      </c>
      <c r="C26" s="9">
        <f>'№6 '!E246</f>
        <v>1433.7</v>
      </c>
      <c r="D26" s="9">
        <f>'№6 '!F246</f>
        <v>1433.7</v>
      </c>
      <c r="E26" s="9">
        <f>'№6 '!G246</f>
        <v>1433.7</v>
      </c>
    </row>
    <row r="27" spans="1:5" ht="12.75">
      <c r="A27" s="19" t="s">
        <v>634</v>
      </c>
      <c r="B27" s="16" t="s">
        <v>635</v>
      </c>
      <c r="C27" s="9">
        <f>'№6 '!E253</f>
        <v>1284.5</v>
      </c>
      <c r="D27" s="9">
        <f>'№6 '!F253</f>
        <v>0</v>
      </c>
      <c r="E27" s="9">
        <f>'№6 '!G253</f>
        <v>0</v>
      </c>
    </row>
    <row r="28" spans="1:5" ht="12.75">
      <c r="A28" s="36" t="s">
        <v>72</v>
      </c>
      <c r="B28" s="16" t="s">
        <v>50</v>
      </c>
      <c r="C28" s="9">
        <f>'№6 '!E263</f>
        <v>15832</v>
      </c>
      <c r="D28" s="9">
        <f>'№6 '!F263</f>
        <v>14653.3</v>
      </c>
      <c r="E28" s="9">
        <f>'№6 '!G263</f>
        <v>14653.3</v>
      </c>
    </row>
    <row r="29" spans="1:5" ht="12.75">
      <c r="A29" s="6" t="s">
        <v>59</v>
      </c>
      <c r="B29" s="7" t="s">
        <v>51</v>
      </c>
      <c r="C29" s="8">
        <f>C30+C31+C32+C34+C35+C33</f>
        <v>464655.50000000006</v>
      </c>
      <c r="D29" s="8">
        <f aca="true" t="shared" si="4" ref="D29:E29">D30+D31+D32+D34+D35+D33</f>
        <v>429228.50000000006</v>
      </c>
      <c r="E29" s="8">
        <f t="shared" si="4"/>
        <v>429228.50000000006</v>
      </c>
    </row>
    <row r="30" spans="1:5" ht="12.75">
      <c r="A30" s="36" t="s">
        <v>73</v>
      </c>
      <c r="B30" s="16" t="s">
        <v>14</v>
      </c>
      <c r="C30" s="9">
        <f>'№6 '!E301</f>
        <v>164529.2</v>
      </c>
      <c r="D30" s="9">
        <f>'№6 '!F301</f>
        <v>161779</v>
      </c>
      <c r="E30" s="9">
        <f>'№6 '!G301</f>
        <v>161779</v>
      </c>
    </row>
    <row r="31" spans="1:5" ht="12.75">
      <c r="A31" s="19" t="s">
        <v>74</v>
      </c>
      <c r="B31" s="16" t="s">
        <v>15</v>
      </c>
      <c r="C31" s="9">
        <f>'№6 '!E315</f>
        <v>246637</v>
      </c>
      <c r="D31" s="9">
        <f>'№6 '!F315</f>
        <v>224204.30000000002</v>
      </c>
      <c r="E31" s="9">
        <f>'№6 '!G315</f>
        <v>224204.30000000002</v>
      </c>
    </row>
    <row r="32" spans="1:5" ht="12.75">
      <c r="A32" s="19" t="s">
        <v>141</v>
      </c>
      <c r="B32" s="16" t="s">
        <v>142</v>
      </c>
      <c r="C32" s="9">
        <f>'№6 '!E365</f>
        <v>42148.9</v>
      </c>
      <c r="D32" s="9">
        <f>'№6 '!F365</f>
        <v>36452.7</v>
      </c>
      <c r="E32" s="9">
        <f>'№6 '!G365</f>
        <v>36452.7</v>
      </c>
    </row>
    <row r="33" spans="1:5" ht="29.45" customHeight="1">
      <c r="A33" s="19" t="s">
        <v>341</v>
      </c>
      <c r="B33" s="16" t="s">
        <v>345</v>
      </c>
      <c r="C33" s="9">
        <f>'№6 '!E388</f>
        <v>479</v>
      </c>
      <c r="D33" s="9">
        <f>'№6 '!F388</f>
        <v>479</v>
      </c>
      <c r="E33" s="9">
        <f>'№6 '!G388</f>
        <v>479</v>
      </c>
    </row>
    <row r="34" spans="1:5" ht="12.75">
      <c r="A34" s="19" t="s">
        <v>60</v>
      </c>
      <c r="B34" s="16" t="s">
        <v>179</v>
      </c>
      <c r="C34" s="9">
        <f>'№6 '!E395</f>
        <v>3588.8999999999996</v>
      </c>
      <c r="D34" s="9">
        <f>'№6 '!F395</f>
        <v>386.79999999999995</v>
      </c>
      <c r="E34" s="9">
        <f>'№6 '!G395</f>
        <v>386.79999999999995</v>
      </c>
    </row>
    <row r="35" spans="1:5" ht="12.75">
      <c r="A35" s="19" t="s">
        <v>75</v>
      </c>
      <c r="B35" s="16" t="s">
        <v>16</v>
      </c>
      <c r="C35" s="9">
        <f>'№6 '!E431</f>
        <v>7272.5</v>
      </c>
      <c r="D35" s="9">
        <f>'№6 '!F431</f>
        <v>5926.7</v>
      </c>
      <c r="E35" s="9">
        <f>'№6 '!G431</f>
        <v>5926.7</v>
      </c>
    </row>
    <row r="36" spans="1:5" ht="12.75">
      <c r="A36" s="6" t="s">
        <v>63</v>
      </c>
      <c r="B36" s="27" t="s">
        <v>105</v>
      </c>
      <c r="C36" s="8">
        <f>C37</f>
        <v>33034.8</v>
      </c>
      <c r="D36" s="8">
        <f aca="true" t="shared" si="5" ref="D36:E36">D37</f>
        <v>29347.9</v>
      </c>
      <c r="E36" s="8">
        <f t="shared" si="5"/>
        <v>29347.9</v>
      </c>
    </row>
    <row r="37" spans="1:5" ht="12.75">
      <c r="A37" s="36" t="s">
        <v>64</v>
      </c>
      <c r="B37" s="16" t="s">
        <v>17</v>
      </c>
      <c r="C37" s="9">
        <f>'№6 '!E458</f>
        <v>33034.8</v>
      </c>
      <c r="D37" s="9">
        <f>'№6 '!F458</f>
        <v>29347.9</v>
      </c>
      <c r="E37" s="9">
        <f>'№6 '!G458</f>
        <v>29347.9</v>
      </c>
    </row>
    <row r="38" spans="1:5" ht="12.75">
      <c r="A38" s="6" t="s">
        <v>61</v>
      </c>
      <c r="B38" s="27" t="s">
        <v>53</v>
      </c>
      <c r="C38" s="8">
        <f>C39+C40+C41</f>
        <v>27519.6</v>
      </c>
      <c r="D38" s="8">
        <f aca="true" t="shared" si="6" ref="D38:E38">D39+D40+D41</f>
        <v>22765.6</v>
      </c>
      <c r="E38" s="8">
        <f t="shared" si="6"/>
        <v>23765.899999999998</v>
      </c>
    </row>
    <row r="39" spans="1:5" ht="12.75">
      <c r="A39" s="36" t="s">
        <v>76</v>
      </c>
      <c r="B39" s="16" t="s">
        <v>54</v>
      </c>
      <c r="C39" s="9">
        <f>'№6 '!E499</f>
        <v>1650</v>
      </c>
      <c r="D39" s="9">
        <f>'№6 '!F499</f>
        <v>1650</v>
      </c>
      <c r="E39" s="9">
        <f>'№6 '!G499</f>
        <v>1650</v>
      </c>
    </row>
    <row r="40" spans="1:5" ht="12.75">
      <c r="A40" s="36" t="s">
        <v>62</v>
      </c>
      <c r="B40" s="16" t="s">
        <v>56</v>
      </c>
      <c r="C40" s="9">
        <f>'№6 '!E508</f>
        <v>4418.5</v>
      </c>
      <c r="D40" s="9">
        <f>'№6 '!F508</f>
        <v>2665.2000000000003</v>
      </c>
      <c r="E40" s="9">
        <f>'№6 '!G508</f>
        <v>2665.2000000000003</v>
      </c>
    </row>
    <row r="41" spans="1:5" ht="12.75">
      <c r="A41" s="36" t="s">
        <v>109</v>
      </c>
      <c r="B41" s="16" t="s">
        <v>110</v>
      </c>
      <c r="C41" s="9">
        <f>'№6 '!E535</f>
        <v>21451.1</v>
      </c>
      <c r="D41" s="9">
        <f>'№6 '!F535</f>
        <v>18450.399999999998</v>
      </c>
      <c r="E41" s="9">
        <f>'№6 '!G535</f>
        <v>19450.699999999997</v>
      </c>
    </row>
    <row r="42" spans="1:5" ht="12.75">
      <c r="A42" s="6" t="s">
        <v>84</v>
      </c>
      <c r="B42" s="27" t="s">
        <v>52</v>
      </c>
      <c r="C42" s="8">
        <f>C43+C44</f>
        <v>13678.8</v>
      </c>
      <c r="D42" s="8">
        <f aca="true" t="shared" si="7" ref="D42:E42">D43+D44</f>
        <v>11745.399999999998</v>
      </c>
      <c r="E42" s="8">
        <f t="shared" si="7"/>
        <v>11745.399999999998</v>
      </c>
    </row>
    <row r="43" spans="1:5" ht="12.75">
      <c r="A43" s="36" t="s">
        <v>111</v>
      </c>
      <c r="B43" s="16" t="s">
        <v>85</v>
      </c>
      <c r="C43" s="9">
        <f>'№6 '!E554</f>
        <v>12810.3</v>
      </c>
      <c r="D43" s="9">
        <f>'№6 '!F554</f>
        <v>11745.399999999998</v>
      </c>
      <c r="E43" s="9">
        <f>'№6 '!G554</f>
        <v>11745.399999999998</v>
      </c>
    </row>
    <row r="44" spans="1:5" ht="15.6" customHeight="1">
      <c r="A44" s="36" t="s">
        <v>112</v>
      </c>
      <c r="B44" s="16" t="s">
        <v>0</v>
      </c>
      <c r="C44" s="9">
        <f>'№6 '!E587</f>
        <v>868.5</v>
      </c>
      <c r="D44" s="9">
        <f>'№6 '!F587</f>
        <v>0</v>
      </c>
      <c r="E44" s="9">
        <f>'№6 '!G587</f>
        <v>0</v>
      </c>
    </row>
    <row r="45" spans="1:5" ht="15" customHeight="1">
      <c r="A45" s="6" t="s">
        <v>143</v>
      </c>
      <c r="B45" s="27" t="s">
        <v>86</v>
      </c>
      <c r="C45" s="8">
        <f>C46</f>
        <v>2068.6</v>
      </c>
      <c r="D45" s="8">
        <f aca="true" t="shared" si="8" ref="D45:E45">D46</f>
        <v>2068.6</v>
      </c>
      <c r="E45" s="8">
        <f t="shared" si="8"/>
        <v>2068.6</v>
      </c>
    </row>
    <row r="46" spans="1:5" ht="15.6" customHeight="1">
      <c r="A46" s="36" t="s">
        <v>87</v>
      </c>
      <c r="B46" s="16" t="s">
        <v>88</v>
      </c>
      <c r="C46" s="9">
        <f>'№6 '!E597</f>
        <v>2068.6</v>
      </c>
      <c r="D46" s="9">
        <f>'№6 '!F597</f>
        <v>2068.6</v>
      </c>
      <c r="E46" s="9">
        <f>'№6 '!G597</f>
        <v>2068.6</v>
      </c>
    </row>
    <row r="47" spans="1:5" ht="12.75">
      <c r="A47" s="6" t="s">
        <v>144</v>
      </c>
      <c r="B47" s="27" t="s">
        <v>178</v>
      </c>
      <c r="C47" s="8">
        <f>C48</f>
        <v>351</v>
      </c>
      <c r="D47" s="8">
        <f aca="true" t="shared" si="9" ref="D47:E47">D48</f>
        <v>300</v>
      </c>
      <c r="E47" s="8">
        <f t="shared" si="9"/>
        <v>300</v>
      </c>
    </row>
    <row r="48" spans="1:5" ht="30.6" customHeight="1">
      <c r="A48" s="36" t="s">
        <v>145</v>
      </c>
      <c r="B48" s="16" t="s">
        <v>146</v>
      </c>
      <c r="C48" s="9">
        <f>'№6 '!E610</f>
        <v>351</v>
      </c>
      <c r="D48" s="9">
        <f>'№6 '!F610</f>
        <v>300</v>
      </c>
      <c r="E48" s="9">
        <f>'№6 '!G610</f>
        <v>300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7874015748031497" right="0.1968503937007874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4"/>
  <sheetViews>
    <sheetView zoomScale="94" zoomScaleNormal="94" workbookViewId="0" topLeftCell="A1">
      <selection activeCell="A2" sqref="A2:H2"/>
    </sheetView>
  </sheetViews>
  <sheetFormatPr defaultColWidth="8.875" defaultRowHeight="12.75"/>
  <cols>
    <col min="1" max="1" width="6.25390625" style="5" customWidth="1"/>
    <col min="2" max="2" width="5.875" style="5" customWidth="1"/>
    <col min="3" max="3" width="14.75390625" style="5" customWidth="1"/>
    <col min="4" max="4" width="5.75390625" style="5" customWidth="1"/>
    <col min="5" max="5" width="67.75390625" style="45" customWidth="1"/>
    <col min="6" max="6" width="11.625" style="41" customWidth="1"/>
    <col min="7" max="7" width="11.00390625" style="41" customWidth="1"/>
    <col min="8" max="8" width="10.75390625" style="41" customWidth="1"/>
    <col min="9" max="9" width="8.875" style="5" customWidth="1"/>
    <col min="10" max="10" width="13.875" style="47" bestFit="1" customWidth="1"/>
    <col min="11" max="12" width="10.375" style="47" bestFit="1" customWidth="1"/>
    <col min="13" max="16384" width="8.875" style="5" customWidth="1"/>
  </cols>
  <sheetData>
    <row r="1" spans="1:8" ht="52.15" customHeight="1">
      <c r="A1" s="139" t="s">
        <v>89</v>
      </c>
      <c r="B1" s="204" t="s">
        <v>669</v>
      </c>
      <c r="C1" s="204"/>
      <c r="D1" s="204"/>
      <c r="E1" s="204"/>
      <c r="F1" s="204"/>
      <c r="G1" s="204"/>
      <c r="H1" s="204"/>
    </row>
    <row r="2" spans="1:8" ht="43.9" customHeight="1">
      <c r="A2" s="205" t="s">
        <v>183</v>
      </c>
      <c r="B2" s="205"/>
      <c r="C2" s="205"/>
      <c r="D2" s="205"/>
      <c r="E2" s="205"/>
      <c r="F2" s="205"/>
      <c r="G2" s="205"/>
      <c r="H2" s="205"/>
    </row>
    <row r="3" spans="1:8" ht="12.75">
      <c r="A3" s="206" t="s">
        <v>21</v>
      </c>
      <c r="B3" s="206" t="s">
        <v>58</v>
      </c>
      <c r="C3" s="206" t="s">
        <v>22</v>
      </c>
      <c r="D3" s="206" t="s">
        <v>23</v>
      </c>
      <c r="E3" s="207" t="s">
        <v>24</v>
      </c>
      <c r="F3" s="208" t="s">
        <v>128</v>
      </c>
      <c r="G3" s="208"/>
      <c r="H3" s="208"/>
    </row>
    <row r="4" spans="1:8" ht="12.75">
      <c r="A4" s="206" t="s">
        <v>89</v>
      </c>
      <c r="B4" s="206" t="s">
        <v>89</v>
      </c>
      <c r="C4" s="206" t="s">
        <v>89</v>
      </c>
      <c r="D4" s="206" t="s">
        <v>89</v>
      </c>
      <c r="E4" s="207" t="s">
        <v>89</v>
      </c>
      <c r="F4" s="208" t="s">
        <v>131</v>
      </c>
      <c r="G4" s="208" t="s">
        <v>139</v>
      </c>
      <c r="H4" s="208"/>
    </row>
    <row r="5" spans="1:8" ht="12.75">
      <c r="A5" s="206" t="s">
        <v>89</v>
      </c>
      <c r="B5" s="206" t="s">
        <v>89</v>
      </c>
      <c r="C5" s="206" t="s">
        <v>89</v>
      </c>
      <c r="D5" s="206" t="s">
        <v>89</v>
      </c>
      <c r="E5" s="207" t="s">
        <v>89</v>
      </c>
      <c r="F5" s="208" t="s">
        <v>89</v>
      </c>
      <c r="G5" s="142" t="s">
        <v>132</v>
      </c>
      <c r="H5" s="142" t="s">
        <v>181</v>
      </c>
    </row>
    <row r="6" spans="1:8" ht="12.75">
      <c r="A6" s="140" t="s">
        <v>5</v>
      </c>
      <c r="B6" s="140" t="s">
        <v>100</v>
      </c>
      <c r="C6" s="140" t="s">
        <v>101</v>
      </c>
      <c r="D6" s="140" t="s">
        <v>102</v>
      </c>
      <c r="E6" s="142" t="s">
        <v>103</v>
      </c>
      <c r="F6" s="142" t="s">
        <v>104</v>
      </c>
      <c r="G6" s="142" t="s">
        <v>147</v>
      </c>
      <c r="H6" s="142" t="s">
        <v>148</v>
      </c>
    </row>
    <row r="7" spans="1:8" ht="12.75">
      <c r="A7" s="20" t="s">
        <v>89</v>
      </c>
      <c r="B7" s="20" t="s">
        <v>89</v>
      </c>
      <c r="C7" s="20" t="s">
        <v>89</v>
      </c>
      <c r="D7" s="20" t="s">
        <v>89</v>
      </c>
      <c r="E7" s="38" t="s">
        <v>1</v>
      </c>
      <c r="F7" s="40">
        <f>F8+F406+F452+F515+F534+F628</f>
        <v>692019.8999999999</v>
      </c>
      <c r="G7" s="40">
        <f>G8+G406+G452+G515+G534+G628</f>
        <v>615531.9</v>
      </c>
      <c r="H7" s="40">
        <f>H8+H406+H452+H515+H534+H628</f>
        <v>605598.2000000001</v>
      </c>
    </row>
    <row r="8" spans="1:8" ht="12.75">
      <c r="A8" s="20" t="s">
        <v>25</v>
      </c>
      <c r="B8" s="32" t="s">
        <v>89</v>
      </c>
      <c r="C8" s="32" t="s">
        <v>89</v>
      </c>
      <c r="D8" s="32" t="s">
        <v>89</v>
      </c>
      <c r="E8" s="38" t="s">
        <v>106</v>
      </c>
      <c r="F8" s="40">
        <f>F9+F111+F131+F192+F240+F291+F332+F392+F362</f>
        <v>183743.90000000002</v>
      </c>
      <c r="G8" s="40">
        <f>G9+G111+G131+G192+G240+G291+G332+G392+G362</f>
        <v>178158.5</v>
      </c>
      <c r="H8" s="40">
        <f>H9+H111+H131+H192+H240+H291+H332+H392+H362</f>
        <v>168511.5</v>
      </c>
    </row>
    <row r="9" spans="1:8" ht="12.75">
      <c r="A9" s="140" t="s">
        <v>25</v>
      </c>
      <c r="B9" s="140" t="s">
        <v>77</v>
      </c>
      <c r="C9" s="140" t="s">
        <v>89</v>
      </c>
      <c r="D9" s="140" t="s">
        <v>89</v>
      </c>
      <c r="E9" s="17" t="s">
        <v>26</v>
      </c>
      <c r="F9" s="29">
        <f>F10+F16+F35+F48+F41</f>
        <v>50270.1</v>
      </c>
      <c r="G9" s="29">
        <f aca="true" t="shared" si="0" ref="G9:H9">G10+G16+G35+G48+G41</f>
        <v>55592.49999999999</v>
      </c>
      <c r="H9" s="29">
        <f t="shared" si="0"/>
        <v>56785.7</v>
      </c>
    </row>
    <row r="10" spans="1:8" ht="31.5">
      <c r="A10" s="140" t="s">
        <v>25</v>
      </c>
      <c r="B10" s="140" t="s">
        <v>65</v>
      </c>
      <c r="C10" s="140" t="s">
        <v>89</v>
      </c>
      <c r="D10" s="140" t="s">
        <v>89</v>
      </c>
      <c r="E10" s="10" t="s">
        <v>82</v>
      </c>
      <c r="F10" s="29">
        <f>F11</f>
        <v>1479</v>
      </c>
      <c r="G10" s="29">
        <f aca="true" t="shared" si="1" ref="G10:H14">G11</f>
        <v>1479</v>
      </c>
      <c r="H10" s="29">
        <f t="shared" si="1"/>
        <v>1479</v>
      </c>
    </row>
    <row r="11" spans="1:8" ht="12.75">
      <c r="A11" s="140" t="s">
        <v>25</v>
      </c>
      <c r="B11" s="140" t="s">
        <v>65</v>
      </c>
      <c r="C11" s="140">
        <v>9900000000</v>
      </c>
      <c r="D11" s="140"/>
      <c r="E11" s="141" t="s">
        <v>195</v>
      </c>
      <c r="F11" s="29">
        <f>F12</f>
        <v>1479</v>
      </c>
      <c r="G11" s="29">
        <f t="shared" si="1"/>
        <v>1479</v>
      </c>
      <c r="H11" s="29">
        <f t="shared" si="1"/>
        <v>1479</v>
      </c>
    </row>
    <row r="12" spans="1:8" ht="31.5">
      <c r="A12" s="140" t="s">
        <v>25</v>
      </c>
      <c r="B12" s="140" t="s">
        <v>65</v>
      </c>
      <c r="C12" s="140">
        <v>9990000000</v>
      </c>
      <c r="D12" s="140"/>
      <c r="E12" s="141" t="s">
        <v>263</v>
      </c>
      <c r="F12" s="29">
        <f>F13</f>
        <v>1479</v>
      </c>
      <c r="G12" s="29">
        <f t="shared" si="1"/>
        <v>1479</v>
      </c>
      <c r="H12" s="29">
        <f t="shared" si="1"/>
        <v>1479</v>
      </c>
    </row>
    <row r="13" spans="1:8" ht="12.75">
      <c r="A13" s="140" t="s">
        <v>25</v>
      </c>
      <c r="B13" s="140" t="s">
        <v>65</v>
      </c>
      <c r="C13" s="140">
        <v>9990021000</v>
      </c>
      <c r="D13" s="32"/>
      <c r="E13" s="141" t="s">
        <v>264</v>
      </c>
      <c r="F13" s="29">
        <f>F14</f>
        <v>1479</v>
      </c>
      <c r="G13" s="29">
        <f t="shared" si="1"/>
        <v>1479</v>
      </c>
      <c r="H13" s="29">
        <f t="shared" si="1"/>
        <v>1479</v>
      </c>
    </row>
    <row r="14" spans="1:8" ht="63">
      <c r="A14" s="140" t="s">
        <v>25</v>
      </c>
      <c r="B14" s="140" t="s">
        <v>65</v>
      </c>
      <c r="C14" s="140">
        <v>9990021000</v>
      </c>
      <c r="D14" s="140" t="s">
        <v>91</v>
      </c>
      <c r="E14" s="141" t="s">
        <v>2</v>
      </c>
      <c r="F14" s="29">
        <f>F15</f>
        <v>1479</v>
      </c>
      <c r="G14" s="29">
        <f t="shared" si="1"/>
        <v>1479</v>
      </c>
      <c r="H14" s="29">
        <f t="shared" si="1"/>
        <v>1479</v>
      </c>
    </row>
    <row r="15" spans="1:8" ht="34.15" customHeight="1">
      <c r="A15" s="140" t="s">
        <v>25</v>
      </c>
      <c r="B15" s="140" t="s">
        <v>65</v>
      </c>
      <c r="C15" s="140">
        <v>9990021000</v>
      </c>
      <c r="D15" s="140">
        <v>120</v>
      </c>
      <c r="E15" s="141" t="s">
        <v>188</v>
      </c>
      <c r="F15" s="29">
        <v>1479</v>
      </c>
      <c r="G15" s="29">
        <v>1479</v>
      </c>
      <c r="H15" s="29">
        <v>1479</v>
      </c>
    </row>
    <row r="16" spans="1:8" ht="47.25">
      <c r="A16" s="140" t="s">
        <v>25</v>
      </c>
      <c r="B16" s="140" t="s">
        <v>67</v>
      </c>
      <c r="C16" s="140" t="s">
        <v>89</v>
      </c>
      <c r="D16" s="140" t="s">
        <v>89</v>
      </c>
      <c r="E16" s="141" t="s">
        <v>44</v>
      </c>
      <c r="F16" s="29">
        <f>F17</f>
        <v>22536.6</v>
      </c>
      <c r="G16" s="29">
        <f aca="true" t="shared" si="2" ref="G16:H18">G17</f>
        <v>18867.899999999998</v>
      </c>
      <c r="H16" s="29">
        <f t="shared" si="2"/>
        <v>18867.899999999998</v>
      </c>
    </row>
    <row r="17" spans="1:8" ht="12.75">
      <c r="A17" s="140" t="s">
        <v>25</v>
      </c>
      <c r="B17" s="140" t="s">
        <v>67</v>
      </c>
      <c r="C17" s="140">
        <v>9900000000</v>
      </c>
      <c r="D17" s="140"/>
      <c r="E17" s="141" t="s">
        <v>195</v>
      </c>
      <c r="F17" s="29">
        <f>F18</f>
        <v>22536.6</v>
      </c>
      <c r="G17" s="29">
        <f t="shared" si="2"/>
        <v>18867.899999999998</v>
      </c>
      <c r="H17" s="29">
        <f t="shared" si="2"/>
        <v>18867.899999999998</v>
      </c>
    </row>
    <row r="18" spans="1:8" ht="31.5">
      <c r="A18" s="140" t="s">
        <v>25</v>
      </c>
      <c r="B18" s="140" t="s">
        <v>67</v>
      </c>
      <c r="C18" s="140">
        <v>9990000000</v>
      </c>
      <c r="D18" s="140"/>
      <c r="E18" s="141" t="s">
        <v>263</v>
      </c>
      <c r="F18" s="29">
        <f>F19</f>
        <v>22536.6</v>
      </c>
      <c r="G18" s="29">
        <f t="shared" si="2"/>
        <v>18867.899999999998</v>
      </c>
      <c r="H18" s="29">
        <f t="shared" si="2"/>
        <v>18867.899999999998</v>
      </c>
    </row>
    <row r="19" spans="1:8" ht="31.5">
      <c r="A19" s="140" t="s">
        <v>25</v>
      </c>
      <c r="B19" s="140" t="s">
        <v>67</v>
      </c>
      <c r="C19" s="140">
        <v>9990200000</v>
      </c>
      <c r="D19" s="32"/>
      <c r="E19" s="141" t="s">
        <v>209</v>
      </c>
      <c r="F19" s="29">
        <f>F20+F27+F30</f>
        <v>22536.6</v>
      </c>
      <c r="G19" s="29">
        <f aca="true" t="shared" si="3" ref="G19:H19">G20+G27+G30</f>
        <v>18867.899999999998</v>
      </c>
      <c r="H19" s="29">
        <f t="shared" si="3"/>
        <v>18867.899999999998</v>
      </c>
    </row>
    <row r="20" spans="1:8" ht="47.25">
      <c r="A20" s="140" t="s">
        <v>25</v>
      </c>
      <c r="B20" s="140" t="s">
        <v>67</v>
      </c>
      <c r="C20" s="140">
        <v>9990225000</v>
      </c>
      <c r="D20" s="140"/>
      <c r="E20" s="141" t="s">
        <v>210</v>
      </c>
      <c r="F20" s="29">
        <f>F21+F23+F25</f>
        <v>21811.6</v>
      </c>
      <c r="G20" s="29">
        <f aca="true" t="shared" si="4" ref="G20:H20">G21+G23+G25</f>
        <v>18142.899999999998</v>
      </c>
      <c r="H20" s="29">
        <f t="shared" si="4"/>
        <v>18142.899999999998</v>
      </c>
    </row>
    <row r="21" spans="1:8" ht="63">
      <c r="A21" s="140" t="s">
        <v>25</v>
      </c>
      <c r="B21" s="140" t="s">
        <v>67</v>
      </c>
      <c r="C21" s="140">
        <v>9990225000</v>
      </c>
      <c r="D21" s="140" t="s">
        <v>91</v>
      </c>
      <c r="E21" s="141" t="s">
        <v>2</v>
      </c>
      <c r="F21" s="29">
        <f>F22</f>
        <v>20138.899999999998</v>
      </c>
      <c r="G21" s="29">
        <f aca="true" t="shared" si="5" ref="G21:H21">G22</f>
        <v>18142.899999999998</v>
      </c>
      <c r="H21" s="29">
        <f t="shared" si="5"/>
        <v>18142.899999999998</v>
      </c>
    </row>
    <row r="22" spans="1:8" ht="34.9" customHeight="1">
      <c r="A22" s="140" t="s">
        <v>25</v>
      </c>
      <c r="B22" s="140" t="s">
        <v>67</v>
      </c>
      <c r="C22" s="140">
        <v>9990225000</v>
      </c>
      <c r="D22" s="140">
        <v>120</v>
      </c>
      <c r="E22" s="141" t="s">
        <v>188</v>
      </c>
      <c r="F22" s="29">
        <f>22241.6-1819.8-282.9</f>
        <v>20138.899999999998</v>
      </c>
      <c r="G22" s="29">
        <f>20586.6-2443.7</f>
        <v>18142.899999999998</v>
      </c>
      <c r="H22" s="29">
        <f>20586.6-2443.7</f>
        <v>18142.899999999998</v>
      </c>
    </row>
    <row r="23" spans="1:8" ht="31.5">
      <c r="A23" s="140" t="s">
        <v>25</v>
      </c>
      <c r="B23" s="140" t="s">
        <v>67</v>
      </c>
      <c r="C23" s="140">
        <v>9990225000</v>
      </c>
      <c r="D23" s="140" t="s">
        <v>92</v>
      </c>
      <c r="E23" s="141" t="s">
        <v>149</v>
      </c>
      <c r="F23" s="29">
        <f>F24</f>
        <v>1636.7</v>
      </c>
      <c r="G23" s="29">
        <f aca="true" t="shared" si="6" ref="G23:H23">G24</f>
        <v>0</v>
      </c>
      <c r="H23" s="29">
        <f t="shared" si="6"/>
        <v>0</v>
      </c>
    </row>
    <row r="24" spans="1:8" ht="30.6" customHeight="1">
      <c r="A24" s="140" t="s">
        <v>25</v>
      </c>
      <c r="B24" s="140" t="s">
        <v>67</v>
      </c>
      <c r="C24" s="140">
        <v>9990225000</v>
      </c>
      <c r="D24" s="140">
        <v>240</v>
      </c>
      <c r="E24" s="141" t="s">
        <v>189</v>
      </c>
      <c r="F24" s="29">
        <f>1571.4+65.3</f>
        <v>1636.7</v>
      </c>
      <c r="G24" s="29">
        <v>0</v>
      </c>
      <c r="H24" s="29">
        <v>0</v>
      </c>
    </row>
    <row r="25" spans="1:8" ht="12.75">
      <c r="A25" s="140" t="s">
        <v>25</v>
      </c>
      <c r="B25" s="140" t="s">
        <v>67</v>
      </c>
      <c r="C25" s="140">
        <v>9990225000</v>
      </c>
      <c r="D25" s="140" t="s">
        <v>93</v>
      </c>
      <c r="E25" s="141" t="s">
        <v>94</v>
      </c>
      <c r="F25" s="29">
        <f>F26</f>
        <v>36</v>
      </c>
      <c r="G25" s="29">
        <f aca="true" t="shared" si="7" ref="G25:H25">G26</f>
        <v>0</v>
      </c>
      <c r="H25" s="29">
        <f t="shared" si="7"/>
        <v>0</v>
      </c>
    </row>
    <row r="26" spans="1:8" ht="12.75">
      <c r="A26" s="140" t="s">
        <v>25</v>
      </c>
      <c r="B26" s="140" t="s">
        <v>67</v>
      </c>
      <c r="C26" s="140">
        <v>9990225000</v>
      </c>
      <c r="D26" s="140">
        <v>850</v>
      </c>
      <c r="E26" s="141" t="s">
        <v>190</v>
      </c>
      <c r="F26" s="29">
        <v>36</v>
      </c>
      <c r="G26" s="29">
        <v>0</v>
      </c>
      <c r="H26" s="29">
        <v>0</v>
      </c>
    </row>
    <row r="27" spans="1:8" ht="47.25">
      <c r="A27" s="140" t="s">
        <v>25</v>
      </c>
      <c r="B27" s="140" t="s">
        <v>67</v>
      </c>
      <c r="C27" s="140">
        <v>9990226000</v>
      </c>
      <c r="D27" s="140"/>
      <c r="E27" s="141" t="s">
        <v>265</v>
      </c>
      <c r="F27" s="29">
        <f>F28</f>
        <v>75</v>
      </c>
      <c r="G27" s="29">
        <f aca="true" t="shared" si="8" ref="G27:H28">G28</f>
        <v>75</v>
      </c>
      <c r="H27" s="29">
        <f t="shared" si="8"/>
        <v>75</v>
      </c>
    </row>
    <row r="28" spans="1:8" ht="63">
      <c r="A28" s="140" t="s">
        <v>25</v>
      </c>
      <c r="B28" s="140" t="s">
        <v>67</v>
      </c>
      <c r="C28" s="140">
        <v>9990226000</v>
      </c>
      <c r="D28" s="140" t="s">
        <v>91</v>
      </c>
      <c r="E28" s="141" t="s">
        <v>2</v>
      </c>
      <c r="F28" s="29">
        <f>F29</f>
        <v>75</v>
      </c>
      <c r="G28" s="29">
        <f t="shared" si="8"/>
        <v>75</v>
      </c>
      <c r="H28" s="29">
        <f t="shared" si="8"/>
        <v>75</v>
      </c>
    </row>
    <row r="29" spans="1:8" ht="33.6" customHeight="1">
      <c r="A29" s="140" t="s">
        <v>25</v>
      </c>
      <c r="B29" s="140" t="s">
        <v>67</v>
      </c>
      <c r="C29" s="140">
        <v>9990226000</v>
      </c>
      <c r="D29" s="140">
        <v>120</v>
      </c>
      <c r="E29" s="141" t="s">
        <v>188</v>
      </c>
      <c r="F29" s="29">
        <v>75</v>
      </c>
      <c r="G29" s="29">
        <v>75</v>
      </c>
      <c r="H29" s="29">
        <v>75</v>
      </c>
    </row>
    <row r="30" spans="1:8" ht="63">
      <c r="A30" s="140" t="s">
        <v>25</v>
      </c>
      <c r="B30" s="140" t="s">
        <v>67</v>
      </c>
      <c r="C30" s="140">
        <v>9990210510</v>
      </c>
      <c r="D30" s="140"/>
      <c r="E30" s="141" t="s">
        <v>266</v>
      </c>
      <c r="F30" s="29">
        <f>F31+F33</f>
        <v>650</v>
      </c>
      <c r="G30" s="29">
        <f aca="true" t="shared" si="9" ref="G30:H30">G31+G33</f>
        <v>650</v>
      </c>
      <c r="H30" s="29">
        <f t="shared" si="9"/>
        <v>650</v>
      </c>
    </row>
    <row r="31" spans="1:8" ht="63">
      <c r="A31" s="140" t="s">
        <v>25</v>
      </c>
      <c r="B31" s="140" t="s">
        <v>67</v>
      </c>
      <c r="C31" s="140">
        <v>9990210510</v>
      </c>
      <c r="D31" s="140" t="s">
        <v>91</v>
      </c>
      <c r="E31" s="141" t="s">
        <v>2</v>
      </c>
      <c r="F31" s="29">
        <f>F32</f>
        <v>575</v>
      </c>
      <c r="G31" s="29">
        <f aca="true" t="shared" si="10" ref="G31:H31">G32</f>
        <v>575</v>
      </c>
      <c r="H31" s="29">
        <f t="shared" si="10"/>
        <v>575</v>
      </c>
    </row>
    <row r="32" spans="1:8" ht="31.15" customHeight="1">
      <c r="A32" s="140" t="s">
        <v>25</v>
      </c>
      <c r="B32" s="140" t="s">
        <v>67</v>
      </c>
      <c r="C32" s="140">
        <v>9990210510</v>
      </c>
      <c r="D32" s="140">
        <v>120</v>
      </c>
      <c r="E32" s="141" t="s">
        <v>188</v>
      </c>
      <c r="F32" s="29">
        <v>575</v>
      </c>
      <c r="G32" s="29">
        <v>575</v>
      </c>
      <c r="H32" s="29">
        <v>575</v>
      </c>
    </row>
    <row r="33" spans="1:8" ht="31.5">
      <c r="A33" s="140" t="s">
        <v>25</v>
      </c>
      <c r="B33" s="140" t="s">
        <v>67</v>
      </c>
      <c r="C33" s="140">
        <v>9990210510</v>
      </c>
      <c r="D33" s="140" t="s">
        <v>92</v>
      </c>
      <c r="E33" s="141" t="s">
        <v>149</v>
      </c>
      <c r="F33" s="29">
        <f>F34</f>
        <v>75</v>
      </c>
      <c r="G33" s="29">
        <f aca="true" t="shared" si="11" ref="G33:H33">G34</f>
        <v>75</v>
      </c>
      <c r="H33" s="29">
        <f t="shared" si="11"/>
        <v>75</v>
      </c>
    </row>
    <row r="34" spans="1:8" ht="30.6" customHeight="1">
      <c r="A34" s="140" t="s">
        <v>25</v>
      </c>
      <c r="B34" s="140" t="s">
        <v>67</v>
      </c>
      <c r="C34" s="140">
        <v>9990210510</v>
      </c>
      <c r="D34" s="140">
        <v>240</v>
      </c>
      <c r="E34" s="141" t="s">
        <v>189</v>
      </c>
      <c r="F34" s="29">
        <v>75</v>
      </c>
      <c r="G34" s="29">
        <v>75</v>
      </c>
      <c r="H34" s="29">
        <v>75</v>
      </c>
    </row>
    <row r="35" spans="1:8" ht="12.75">
      <c r="A35" s="140" t="s">
        <v>25</v>
      </c>
      <c r="B35" s="11" t="s">
        <v>274</v>
      </c>
      <c r="C35" s="12"/>
      <c r="D35" s="15"/>
      <c r="E35" s="10" t="s">
        <v>275</v>
      </c>
      <c r="F35" s="29">
        <f>F36</f>
        <v>145</v>
      </c>
      <c r="G35" s="29">
        <f aca="true" t="shared" si="12" ref="G35:H39">G36</f>
        <v>9.5</v>
      </c>
      <c r="H35" s="29">
        <f t="shared" si="12"/>
        <v>15.7</v>
      </c>
    </row>
    <row r="36" spans="1:8" ht="12.75">
      <c r="A36" s="140" t="s">
        <v>25</v>
      </c>
      <c r="B36" s="11" t="s">
        <v>274</v>
      </c>
      <c r="C36" s="140">
        <v>9900000000</v>
      </c>
      <c r="D36" s="140"/>
      <c r="E36" s="141" t="s">
        <v>195</v>
      </c>
      <c r="F36" s="29">
        <f>F37</f>
        <v>145</v>
      </c>
      <c r="G36" s="29">
        <f t="shared" si="12"/>
        <v>9.5</v>
      </c>
      <c r="H36" s="29">
        <f t="shared" si="12"/>
        <v>15.7</v>
      </c>
    </row>
    <row r="37" spans="1:8" ht="31.5">
      <c r="A37" s="140" t="s">
        <v>25</v>
      </c>
      <c r="B37" s="11" t="s">
        <v>274</v>
      </c>
      <c r="C37" s="140">
        <v>9930000000</v>
      </c>
      <c r="D37" s="140"/>
      <c r="E37" s="141" t="s">
        <v>276</v>
      </c>
      <c r="F37" s="29">
        <f>F38</f>
        <v>145</v>
      </c>
      <c r="G37" s="29">
        <f t="shared" si="12"/>
        <v>9.5</v>
      </c>
      <c r="H37" s="29">
        <f t="shared" si="12"/>
        <v>15.7</v>
      </c>
    </row>
    <row r="38" spans="1:8" ht="47.25">
      <c r="A38" s="140" t="s">
        <v>25</v>
      </c>
      <c r="B38" s="11" t="s">
        <v>274</v>
      </c>
      <c r="C38" s="140">
        <v>9930051200</v>
      </c>
      <c r="D38" s="140"/>
      <c r="E38" s="141" t="s">
        <v>277</v>
      </c>
      <c r="F38" s="29">
        <f>F39</f>
        <v>145</v>
      </c>
      <c r="G38" s="29">
        <f t="shared" si="12"/>
        <v>9.5</v>
      </c>
      <c r="H38" s="29">
        <f t="shared" si="12"/>
        <v>15.7</v>
      </c>
    </row>
    <row r="39" spans="1:8" ht="31.5">
      <c r="A39" s="140" t="s">
        <v>25</v>
      </c>
      <c r="B39" s="11" t="s">
        <v>274</v>
      </c>
      <c r="C39" s="140">
        <v>9930051200</v>
      </c>
      <c r="D39" s="140" t="s">
        <v>92</v>
      </c>
      <c r="E39" s="141" t="s">
        <v>149</v>
      </c>
      <c r="F39" s="29">
        <f>F40</f>
        <v>145</v>
      </c>
      <c r="G39" s="29">
        <f t="shared" si="12"/>
        <v>9.5</v>
      </c>
      <c r="H39" s="29">
        <f t="shared" si="12"/>
        <v>15.7</v>
      </c>
    </row>
    <row r="40" spans="1:8" ht="36.6" customHeight="1">
      <c r="A40" s="140" t="s">
        <v>25</v>
      </c>
      <c r="B40" s="11" t="s">
        <v>274</v>
      </c>
      <c r="C40" s="140">
        <v>9930051200</v>
      </c>
      <c r="D40" s="140">
        <v>240</v>
      </c>
      <c r="E40" s="141" t="s">
        <v>189</v>
      </c>
      <c r="F40" s="29">
        <v>145</v>
      </c>
      <c r="G40" s="29">
        <v>9.5</v>
      </c>
      <c r="H40" s="29">
        <v>15.7</v>
      </c>
    </row>
    <row r="41" spans="1:8" ht="12.75">
      <c r="A41" s="140" t="s">
        <v>25</v>
      </c>
      <c r="B41" s="30" t="s">
        <v>579</v>
      </c>
      <c r="C41" s="140"/>
      <c r="D41" s="140"/>
      <c r="E41" s="57" t="s">
        <v>581</v>
      </c>
      <c r="F41" s="29">
        <f aca="true" t="shared" si="13" ref="F41:F46">F42</f>
        <v>88.6</v>
      </c>
      <c r="G41" s="29">
        <f aca="true" t="shared" si="14" ref="G41:H46">G42</f>
        <v>88.6</v>
      </c>
      <c r="H41" s="29">
        <f t="shared" si="14"/>
        <v>88.6</v>
      </c>
    </row>
    <row r="42" spans="1:8" ht="47.25">
      <c r="A42" s="140" t="s">
        <v>25</v>
      </c>
      <c r="B42" s="11" t="s">
        <v>579</v>
      </c>
      <c r="C42" s="142">
        <v>1200000000</v>
      </c>
      <c r="D42" s="140"/>
      <c r="E42" s="141" t="s">
        <v>307</v>
      </c>
      <c r="F42" s="29">
        <f t="shared" si="13"/>
        <v>88.6</v>
      </c>
      <c r="G42" s="29">
        <f t="shared" si="14"/>
        <v>88.6</v>
      </c>
      <c r="H42" s="29">
        <f t="shared" si="14"/>
        <v>88.6</v>
      </c>
    </row>
    <row r="43" spans="1:8" ht="31.5">
      <c r="A43" s="140" t="s">
        <v>25</v>
      </c>
      <c r="B43" s="11" t="s">
        <v>579</v>
      </c>
      <c r="C43" s="140">
        <v>1240000000</v>
      </c>
      <c r="D43" s="140"/>
      <c r="E43" s="141" t="s">
        <v>235</v>
      </c>
      <c r="F43" s="29">
        <f t="shared" si="13"/>
        <v>88.6</v>
      </c>
      <c r="G43" s="29">
        <f t="shared" si="14"/>
        <v>88.6</v>
      </c>
      <c r="H43" s="29">
        <f t="shared" si="14"/>
        <v>88.6</v>
      </c>
    </row>
    <row r="44" spans="1:8" ht="36.6" customHeight="1">
      <c r="A44" s="140" t="s">
        <v>25</v>
      </c>
      <c r="B44" s="30" t="s">
        <v>579</v>
      </c>
      <c r="C44" s="140">
        <v>1240500000</v>
      </c>
      <c r="D44" s="140"/>
      <c r="E44" s="141" t="s">
        <v>236</v>
      </c>
      <c r="F44" s="29">
        <f t="shared" si="13"/>
        <v>88.6</v>
      </c>
      <c r="G44" s="29">
        <f t="shared" si="14"/>
        <v>88.6</v>
      </c>
      <c r="H44" s="29">
        <f t="shared" si="14"/>
        <v>88.6</v>
      </c>
    </row>
    <row r="45" spans="1:8" ht="31.5">
      <c r="A45" s="140" t="s">
        <v>25</v>
      </c>
      <c r="B45" s="11" t="s">
        <v>579</v>
      </c>
      <c r="C45" s="140">
        <v>1240520410</v>
      </c>
      <c r="D45" s="140"/>
      <c r="E45" s="141" t="s">
        <v>352</v>
      </c>
      <c r="F45" s="29">
        <f t="shared" si="13"/>
        <v>88.6</v>
      </c>
      <c r="G45" s="29">
        <f t="shared" si="14"/>
        <v>88.6</v>
      </c>
      <c r="H45" s="29">
        <f t="shared" si="14"/>
        <v>88.6</v>
      </c>
    </row>
    <row r="46" spans="1:8" ht="12.75">
      <c r="A46" s="140" t="s">
        <v>25</v>
      </c>
      <c r="B46" s="11" t="s">
        <v>579</v>
      </c>
      <c r="C46" s="140">
        <v>1240520410</v>
      </c>
      <c r="D46" s="140" t="s">
        <v>93</v>
      </c>
      <c r="E46" s="141" t="s">
        <v>94</v>
      </c>
      <c r="F46" s="29">
        <f t="shared" si="13"/>
        <v>88.6</v>
      </c>
      <c r="G46" s="29">
        <f t="shared" si="14"/>
        <v>88.6</v>
      </c>
      <c r="H46" s="29">
        <f t="shared" si="14"/>
        <v>88.6</v>
      </c>
    </row>
    <row r="47" spans="1:8" ht="34.15" customHeight="1">
      <c r="A47" s="140" t="s">
        <v>25</v>
      </c>
      <c r="B47" s="11" t="s">
        <v>579</v>
      </c>
      <c r="C47" s="140">
        <v>1240520410</v>
      </c>
      <c r="D47" s="140">
        <v>860</v>
      </c>
      <c r="E47" s="141" t="s">
        <v>582</v>
      </c>
      <c r="F47" s="29">
        <v>88.6</v>
      </c>
      <c r="G47" s="29">
        <v>88.6</v>
      </c>
      <c r="H47" s="29">
        <v>88.6</v>
      </c>
    </row>
    <row r="48" spans="1:8" ht="12.75">
      <c r="A48" s="140" t="s">
        <v>25</v>
      </c>
      <c r="B48" s="140" t="s">
        <v>83</v>
      </c>
      <c r="C48" s="140" t="s">
        <v>89</v>
      </c>
      <c r="D48" s="140" t="s">
        <v>89</v>
      </c>
      <c r="E48" s="141" t="s">
        <v>45</v>
      </c>
      <c r="F48" s="29">
        <f>F49+F64+F93+F70</f>
        <v>26020.899999999998</v>
      </c>
      <c r="G48" s="29">
        <f>G49+G64+G93+G70</f>
        <v>35147.5</v>
      </c>
      <c r="H48" s="29">
        <f>H49+H64+H93+H70</f>
        <v>36334.5</v>
      </c>
    </row>
    <row r="49" spans="1:8" ht="47.25">
      <c r="A49" s="140" t="s">
        <v>25</v>
      </c>
      <c r="B49" s="140" t="s">
        <v>83</v>
      </c>
      <c r="C49" s="142">
        <v>1200000000</v>
      </c>
      <c r="D49" s="140"/>
      <c r="E49" s="141" t="s">
        <v>307</v>
      </c>
      <c r="F49" s="29">
        <f>F50</f>
        <v>682.5</v>
      </c>
      <c r="G49" s="29">
        <f aca="true" t="shared" si="15" ref="G49:H49">G50</f>
        <v>682.5</v>
      </c>
      <c r="H49" s="29">
        <f t="shared" si="15"/>
        <v>682.5</v>
      </c>
    </row>
    <row r="50" spans="1:8" ht="31.5">
      <c r="A50" s="140" t="s">
        <v>25</v>
      </c>
      <c r="B50" s="140" t="s">
        <v>83</v>
      </c>
      <c r="C50" s="140">
        <v>1240000000</v>
      </c>
      <c r="D50" s="140"/>
      <c r="E50" s="141" t="s">
        <v>235</v>
      </c>
      <c r="F50" s="29">
        <f>F51+F57</f>
        <v>682.5</v>
      </c>
      <c r="G50" s="29">
        <f aca="true" t="shared" si="16" ref="G50:H50">G51+G57</f>
        <v>682.5</v>
      </c>
      <c r="H50" s="29">
        <f t="shared" si="16"/>
        <v>682.5</v>
      </c>
    </row>
    <row r="51" spans="1:8" ht="31.5">
      <c r="A51" s="140" t="s">
        <v>25</v>
      </c>
      <c r="B51" s="140" t="s">
        <v>83</v>
      </c>
      <c r="C51" s="140">
        <v>1240200000</v>
      </c>
      <c r="D51" s="140"/>
      <c r="E51" s="141" t="s">
        <v>256</v>
      </c>
      <c r="F51" s="29">
        <f>F52</f>
        <v>62.4</v>
      </c>
      <c r="G51" s="29">
        <f aca="true" t="shared" si="17" ref="G51:H51">G52</f>
        <v>62.4</v>
      </c>
      <c r="H51" s="29">
        <f t="shared" si="17"/>
        <v>62.4</v>
      </c>
    </row>
    <row r="52" spans="1:8" ht="12.75">
      <c r="A52" s="140" t="s">
        <v>25</v>
      </c>
      <c r="B52" s="140" t="s">
        <v>83</v>
      </c>
      <c r="C52" s="140">
        <v>1240220340</v>
      </c>
      <c r="D52" s="140"/>
      <c r="E52" s="141" t="s">
        <v>267</v>
      </c>
      <c r="F52" s="29">
        <f>F53+F55</f>
        <v>62.4</v>
      </c>
      <c r="G52" s="29">
        <f aca="true" t="shared" si="18" ref="G52:H52">G53+G55</f>
        <v>62.4</v>
      </c>
      <c r="H52" s="29">
        <f t="shared" si="18"/>
        <v>62.4</v>
      </c>
    </row>
    <row r="53" spans="1:8" ht="31.5">
      <c r="A53" s="140" t="s">
        <v>25</v>
      </c>
      <c r="B53" s="140" t="s">
        <v>83</v>
      </c>
      <c r="C53" s="140">
        <v>1240220340</v>
      </c>
      <c r="D53" s="142" t="s">
        <v>92</v>
      </c>
      <c r="E53" s="141" t="s">
        <v>149</v>
      </c>
      <c r="F53" s="29">
        <f>F54</f>
        <v>47.4</v>
      </c>
      <c r="G53" s="29">
        <f aca="true" t="shared" si="19" ref="G53:H53">G54</f>
        <v>47.4</v>
      </c>
      <c r="H53" s="29">
        <f t="shared" si="19"/>
        <v>47.4</v>
      </c>
    </row>
    <row r="54" spans="1:8" ht="36" customHeight="1">
      <c r="A54" s="140" t="s">
        <v>25</v>
      </c>
      <c r="B54" s="140" t="s">
        <v>83</v>
      </c>
      <c r="C54" s="140">
        <v>1240220340</v>
      </c>
      <c r="D54" s="140">
        <v>240</v>
      </c>
      <c r="E54" s="141" t="s">
        <v>189</v>
      </c>
      <c r="F54" s="29">
        <v>47.4</v>
      </c>
      <c r="G54" s="29">
        <v>47.4</v>
      </c>
      <c r="H54" s="29">
        <v>47.4</v>
      </c>
    </row>
    <row r="55" spans="1:8" ht="12.75">
      <c r="A55" s="140" t="s">
        <v>25</v>
      </c>
      <c r="B55" s="140" t="s">
        <v>83</v>
      </c>
      <c r="C55" s="140">
        <v>1240220340</v>
      </c>
      <c r="D55" s="142" t="s">
        <v>96</v>
      </c>
      <c r="E55" s="141" t="s">
        <v>97</v>
      </c>
      <c r="F55" s="29">
        <f>F56</f>
        <v>15</v>
      </c>
      <c r="G55" s="29">
        <f aca="true" t="shared" si="20" ref="G55:H55">G56</f>
        <v>15</v>
      </c>
      <c r="H55" s="29">
        <f t="shared" si="20"/>
        <v>15</v>
      </c>
    </row>
    <row r="56" spans="1:8" ht="12.75">
      <c r="A56" s="140" t="s">
        <v>25</v>
      </c>
      <c r="B56" s="140" t="s">
        <v>83</v>
      </c>
      <c r="C56" s="140">
        <v>1240220340</v>
      </c>
      <c r="D56" s="140">
        <v>350</v>
      </c>
      <c r="E56" s="23" t="s">
        <v>268</v>
      </c>
      <c r="F56" s="29">
        <v>15</v>
      </c>
      <c r="G56" s="29">
        <v>15</v>
      </c>
      <c r="H56" s="29">
        <v>15</v>
      </c>
    </row>
    <row r="57" spans="1:8" ht="31.5">
      <c r="A57" s="140" t="s">
        <v>25</v>
      </c>
      <c r="B57" s="140" t="s">
        <v>83</v>
      </c>
      <c r="C57" s="140">
        <v>1240500000</v>
      </c>
      <c r="D57" s="140"/>
      <c r="E57" s="141" t="s">
        <v>236</v>
      </c>
      <c r="F57" s="29">
        <f>F58+F61</f>
        <v>620.1</v>
      </c>
      <c r="G57" s="29">
        <f aca="true" t="shared" si="21" ref="G57:H57">G58+G61</f>
        <v>620.1</v>
      </c>
      <c r="H57" s="29">
        <f t="shared" si="21"/>
        <v>620.1</v>
      </c>
    </row>
    <row r="58" spans="1:8" ht="31.5">
      <c r="A58" s="140" t="s">
        <v>25</v>
      </c>
      <c r="B58" s="140" t="s">
        <v>83</v>
      </c>
      <c r="C58" s="140">
        <v>1240520410</v>
      </c>
      <c r="D58" s="140"/>
      <c r="E58" s="141" t="s">
        <v>352</v>
      </c>
      <c r="F58" s="29">
        <f>F59</f>
        <v>104.70000000000002</v>
      </c>
      <c r="G58" s="29">
        <f aca="true" t="shared" si="22" ref="G58:H59">G59</f>
        <v>104.70000000000002</v>
      </c>
      <c r="H58" s="29">
        <f t="shared" si="22"/>
        <v>104.70000000000002</v>
      </c>
    </row>
    <row r="59" spans="1:8" ht="12.75">
      <c r="A59" s="140" t="s">
        <v>25</v>
      </c>
      <c r="B59" s="140" t="s">
        <v>83</v>
      </c>
      <c r="C59" s="140">
        <v>1240520410</v>
      </c>
      <c r="D59" s="140" t="s">
        <v>93</v>
      </c>
      <c r="E59" s="141" t="s">
        <v>94</v>
      </c>
      <c r="F59" s="29">
        <f>F60</f>
        <v>104.70000000000002</v>
      </c>
      <c r="G59" s="29">
        <f t="shared" si="22"/>
        <v>104.70000000000002</v>
      </c>
      <c r="H59" s="29">
        <f t="shared" si="22"/>
        <v>104.70000000000002</v>
      </c>
    </row>
    <row r="60" spans="1:8" ht="12.75">
      <c r="A60" s="140" t="s">
        <v>25</v>
      </c>
      <c r="B60" s="140" t="s">
        <v>83</v>
      </c>
      <c r="C60" s="140">
        <v>1240520410</v>
      </c>
      <c r="D60" s="140">
        <v>850</v>
      </c>
      <c r="E60" s="141" t="s">
        <v>190</v>
      </c>
      <c r="F60" s="29">
        <f>193.3-88.6</f>
        <v>104.70000000000002</v>
      </c>
      <c r="G60" s="29">
        <f>193.3-88.6</f>
        <v>104.70000000000002</v>
      </c>
      <c r="H60" s="29">
        <f>193.3-88.6</f>
        <v>104.70000000000002</v>
      </c>
    </row>
    <row r="61" spans="1:8" ht="31.5">
      <c r="A61" s="140" t="s">
        <v>25</v>
      </c>
      <c r="B61" s="140" t="s">
        <v>83</v>
      </c>
      <c r="C61" s="140">
        <v>1240520460</v>
      </c>
      <c r="D61" s="140"/>
      <c r="E61" s="141" t="s">
        <v>586</v>
      </c>
      <c r="F61" s="29">
        <f>F62</f>
        <v>515.4</v>
      </c>
      <c r="G61" s="29">
        <f aca="true" t="shared" si="23" ref="G61:H62">G62</f>
        <v>515.4</v>
      </c>
      <c r="H61" s="29">
        <f t="shared" si="23"/>
        <v>515.4</v>
      </c>
    </row>
    <row r="62" spans="1:8" ht="31.5">
      <c r="A62" s="140" t="s">
        <v>25</v>
      </c>
      <c r="B62" s="140" t="s">
        <v>83</v>
      </c>
      <c r="C62" s="140">
        <v>1240520460</v>
      </c>
      <c r="D62" s="142" t="s">
        <v>92</v>
      </c>
      <c r="E62" s="141" t="s">
        <v>149</v>
      </c>
      <c r="F62" s="29">
        <f>F63</f>
        <v>515.4</v>
      </c>
      <c r="G62" s="29">
        <f t="shared" si="23"/>
        <v>515.4</v>
      </c>
      <c r="H62" s="29">
        <f t="shared" si="23"/>
        <v>515.4</v>
      </c>
    </row>
    <row r="63" spans="1:8" ht="33" customHeight="1">
      <c r="A63" s="140" t="s">
        <v>25</v>
      </c>
      <c r="B63" s="140" t="s">
        <v>83</v>
      </c>
      <c r="C63" s="140">
        <v>1240520460</v>
      </c>
      <c r="D63" s="140">
        <v>240</v>
      </c>
      <c r="E63" s="141" t="s">
        <v>189</v>
      </c>
      <c r="F63" s="29">
        <v>515.4</v>
      </c>
      <c r="G63" s="29">
        <v>515.4</v>
      </c>
      <c r="H63" s="29">
        <v>515.4</v>
      </c>
    </row>
    <row r="64" spans="1:8" ht="31.5">
      <c r="A64" s="140" t="s">
        <v>25</v>
      </c>
      <c r="B64" s="140" t="s">
        <v>83</v>
      </c>
      <c r="C64" s="142">
        <v>1500000000</v>
      </c>
      <c r="D64" s="140"/>
      <c r="E64" s="141" t="s">
        <v>308</v>
      </c>
      <c r="F64" s="29">
        <f>F65</f>
        <v>109.2</v>
      </c>
      <c r="G64" s="29">
        <f aca="true" t="shared" si="24" ref="G64:H68">G65</f>
        <v>111.4</v>
      </c>
      <c r="H64" s="29">
        <f t="shared" si="24"/>
        <v>111.4</v>
      </c>
    </row>
    <row r="65" spans="1:8" ht="12.75">
      <c r="A65" s="140" t="s">
        <v>25</v>
      </c>
      <c r="B65" s="140" t="s">
        <v>83</v>
      </c>
      <c r="C65" s="140">
        <v>1510000000</v>
      </c>
      <c r="D65" s="140"/>
      <c r="E65" s="141" t="s">
        <v>270</v>
      </c>
      <c r="F65" s="29">
        <f>F66</f>
        <v>109.2</v>
      </c>
      <c r="G65" s="29">
        <f t="shared" si="24"/>
        <v>111.4</v>
      </c>
      <c r="H65" s="29">
        <f t="shared" si="24"/>
        <v>111.4</v>
      </c>
    </row>
    <row r="66" spans="1:8" ht="47.25">
      <c r="A66" s="140" t="s">
        <v>25</v>
      </c>
      <c r="B66" s="140" t="s">
        <v>83</v>
      </c>
      <c r="C66" s="140">
        <v>1510200000</v>
      </c>
      <c r="D66" s="140"/>
      <c r="E66" s="141" t="s">
        <v>309</v>
      </c>
      <c r="F66" s="29">
        <f>F67</f>
        <v>109.2</v>
      </c>
      <c r="G66" s="29">
        <f t="shared" si="24"/>
        <v>111.4</v>
      </c>
      <c r="H66" s="29">
        <f t="shared" si="24"/>
        <v>111.4</v>
      </c>
    </row>
    <row r="67" spans="1:8" ht="31.5">
      <c r="A67" s="140" t="s">
        <v>25</v>
      </c>
      <c r="B67" s="140" t="s">
        <v>83</v>
      </c>
      <c r="C67" s="140">
        <v>1510220170</v>
      </c>
      <c r="D67" s="140"/>
      <c r="E67" s="141" t="s">
        <v>310</v>
      </c>
      <c r="F67" s="29">
        <f>F68</f>
        <v>109.2</v>
      </c>
      <c r="G67" s="29">
        <f t="shared" si="24"/>
        <v>111.4</v>
      </c>
      <c r="H67" s="29">
        <f t="shared" si="24"/>
        <v>111.4</v>
      </c>
    </row>
    <row r="68" spans="1:8" ht="12.75">
      <c r="A68" s="140" t="s">
        <v>25</v>
      </c>
      <c r="B68" s="140" t="s">
        <v>83</v>
      </c>
      <c r="C68" s="140">
        <v>1510220170</v>
      </c>
      <c r="D68" s="142" t="s">
        <v>96</v>
      </c>
      <c r="E68" s="141" t="s">
        <v>97</v>
      </c>
      <c r="F68" s="29">
        <f>F69</f>
        <v>109.2</v>
      </c>
      <c r="G68" s="29">
        <f t="shared" si="24"/>
        <v>111.4</v>
      </c>
      <c r="H68" s="29">
        <f t="shared" si="24"/>
        <v>111.4</v>
      </c>
    </row>
    <row r="69" spans="1:8" ht="12.75">
      <c r="A69" s="140" t="s">
        <v>25</v>
      </c>
      <c r="B69" s="140" t="s">
        <v>83</v>
      </c>
      <c r="C69" s="140">
        <v>1510220170</v>
      </c>
      <c r="D69" s="2" t="s">
        <v>272</v>
      </c>
      <c r="E69" s="23" t="s">
        <v>271</v>
      </c>
      <c r="F69" s="29">
        <v>109.2</v>
      </c>
      <c r="G69" s="29">
        <v>111.4</v>
      </c>
      <c r="H69" s="29">
        <v>111.4</v>
      </c>
    </row>
    <row r="70" spans="1:8" ht="47.25">
      <c r="A70" s="140" t="s">
        <v>25</v>
      </c>
      <c r="B70" s="140" t="s">
        <v>83</v>
      </c>
      <c r="C70" s="142">
        <v>1600000000</v>
      </c>
      <c r="D70" s="142"/>
      <c r="E70" s="141" t="s">
        <v>204</v>
      </c>
      <c r="F70" s="29">
        <f>F88+F76+F71</f>
        <v>1271</v>
      </c>
      <c r="G70" s="29">
        <f>G88+G76+G71</f>
        <v>3472.7</v>
      </c>
      <c r="H70" s="29">
        <f>H88+H76+H71</f>
        <v>4659.7</v>
      </c>
    </row>
    <row r="71" spans="1:8" ht="31.5">
      <c r="A71" s="140" t="s">
        <v>25</v>
      </c>
      <c r="B71" s="142" t="s">
        <v>83</v>
      </c>
      <c r="C71" s="142">
        <v>1620000000</v>
      </c>
      <c r="D71" s="142"/>
      <c r="E71" s="141" t="s">
        <v>197</v>
      </c>
      <c r="F71" s="29">
        <f>F72</f>
        <v>0</v>
      </c>
      <c r="G71" s="29">
        <f aca="true" t="shared" si="25" ref="G71:H71">G72</f>
        <v>2122.2</v>
      </c>
      <c r="H71" s="29">
        <f t="shared" si="25"/>
        <v>2122.2</v>
      </c>
    </row>
    <row r="72" spans="1:8" ht="12.75">
      <c r="A72" s="140" t="s">
        <v>25</v>
      </c>
      <c r="B72" s="142" t="s">
        <v>83</v>
      </c>
      <c r="C72" s="142">
        <v>1620100000</v>
      </c>
      <c r="D72" s="142"/>
      <c r="E72" s="141" t="s">
        <v>198</v>
      </c>
      <c r="F72" s="29">
        <f>F73</f>
        <v>0</v>
      </c>
      <c r="G72" s="29">
        <f>G73</f>
        <v>2122.2</v>
      </c>
      <c r="H72" s="29">
        <f>H73</f>
        <v>2122.2</v>
      </c>
    </row>
    <row r="73" spans="1:8" ht="12.75">
      <c r="A73" s="140" t="s">
        <v>25</v>
      </c>
      <c r="B73" s="142" t="s">
        <v>83</v>
      </c>
      <c r="C73" s="142">
        <v>1620120210</v>
      </c>
      <c r="D73" s="26"/>
      <c r="E73" s="141" t="s">
        <v>199</v>
      </c>
      <c r="F73" s="29">
        <f>F74</f>
        <v>0</v>
      </c>
      <c r="G73" s="29">
        <f aca="true" t="shared" si="26" ref="G73:H74">G74</f>
        <v>2122.2</v>
      </c>
      <c r="H73" s="29">
        <f t="shared" si="26"/>
        <v>2122.2</v>
      </c>
    </row>
    <row r="74" spans="1:8" ht="31.5">
      <c r="A74" s="140" t="s">
        <v>25</v>
      </c>
      <c r="B74" s="142" t="s">
        <v>83</v>
      </c>
      <c r="C74" s="142">
        <v>1620120210</v>
      </c>
      <c r="D74" s="142" t="s">
        <v>92</v>
      </c>
      <c r="E74" s="141" t="s">
        <v>149</v>
      </c>
      <c r="F74" s="29">
        <f>F75</f>
        <v>0</v>
      </c>
      <c r="G74" s="29">
        <f t="shared" si="26"/>
        <v>2122.2</v>
      </c>
      <c r="H74" s="29">
        <f t="shared" si="26"/>
        <v>2122.2</v>
      </c>
    </row>
    <row r="75" spans="1:8" ht="34.15" customHeight="1">
      <c r="A75" s="140" t="s">
        <v>25</v>
      </c>
      <c r="B75" s="142" t="s">
        <v>83</v>
      </c>
      <c r="C75" s="142">
        <v>1620120210</v>
      </c>
      <c r="D75" s="140">
        <v>240</v>
      </c>
      <c r="E75" s="141" t="s">
        <v>189</v>
      </c>
      <c r="F75" s="29">
        <v>0</v>
      </c>
      <c r="G75" s="29">
        <v>2122.2</v>
      </c>
      <c r="H75" s="29">
        <v>2122.2</v>
      </c>
    </row>
    <row r="76" spans="1:8" ht="47.25">
      <c r="A76" s="140" t="s">
        <v>25</v>
      </c>
      <c r="B76" s="140" t="s">
        <v>83</v>
      </c>
      <c r="C76" s="142">
        <v>1630000000</v>
      </c>
      <c r="D76" s="140"/>
      <c r="E76" s="141" t="s">
        <v>354</v>
      </c>
      <c r="F76" s="29">
        <f>F77+F84</f>
        <v>1245</v>
      </c>
      <c r="G76" s="29">
        <f>G77+G84</f>
        <v>1324</v>
      </c>
      <c r="H76" s="29">
        <f>H77+H84</f>
        <v>2511</v>
      </c>
    </row>
    <row r="77" spans="1:8" ht="47.25">
      <c r="A77" s="140" t="s">
        <v>25</v>
      </c>
      <c r="B77" s="142" t="s">
        <v>83</v>
      </c>
      <c r="C77" s="140">
        <v>1630100000</v>
      </c>
      <c r="D77" s="140"/>
      <c r="E77" s="141" t="s">
        <v>355</v>
      </c>
      <c r="F77" s="29">
        <f>F78+F81</f>
        <v>1101</v>
      </c>
      <c r="G77" s="29">
        <f aca="true" t="shared" si="27" ref="G77:H77">G78+G81</f>
        <v>1144</v>
      </c>
      <c r="H77" s="29">
        <f t="shared" si="27"/>
        <v>2331</v>
      </c>
    </row>
    <row r="78" spans="1:8" ht="47.25">
      <c r="A78" s="140" t="s">
        <v>25</v>
      </c>
      <c r="B78" s="140" t="s">
        <v>83</v>
      </c>
      <c r="C78" s="140">
        <v>1630120180</v>
      </c>
      <c r="D78" s="140"/>
      <c r="E78" s="141" t="s">
        <v>356</v>
      </c>
      <c r="F78" s="29">
        <f>F79</f>
        <v>539</v>
      </c>
      <c r="G78" s="29">
        <f aca="true" t="shared" si="28" ref="G78:H79">G79</f>
        <v>587.2</v>
      </c>
      <c r="H78" s="29">
        <f t="shared" si="28"/>
        <v>1774.2</v>
      </c>
    </row>
    <row r="79" spans="1:8" ht="31.5">
      <c r="A79" s="140" t="s">
        <v>25</v>
      </c>
      <c r="B79" s="142" t="s">
        <v>83</v>
      </c>
      <c r="C79" s="140">
        <v>1630120180</v>
      </c>
      <c r="D79" s="140" t="s">
        <v>92</v>
      </c>
      <c r="E79" s="141" t="s">
        <v>149</v>
      </c>
      <c r="F79" s="29">
        <f>F80</f>
        <v>539</v>
      </c>
      <c r="G79" s="29">
        <f t="shared" si="28"/>
        <v>587.2</v>
      </c>
      <c r="H79" s="29">
        <f t="shared" si="28"/>
        <v>1774.2</v>
      </c>
    </row>
    <row r="80" spans="1:8" ht="33" customHeight="1">
      <c r="A80" s="140" t="s">
        <v>25</v>
      </c>
      <c r="B80" s="142" t="s">
        <v>83</v>
      </c>
      <c r="C80" s="140">
        <v>1630120180</v>
      </c>
      <c r="D80" s="140">
        <v>240</v>
      </c>
      <c r="E80" s="141" t="s">
        <v>189</v>
      </c>
      <c r="F80" s="29">
        <f>605-66</f>
        <v>539</v>
      </c>
      <c r="G80" s="29">
        <v>587.2</v>
      </c>
      <c r="H80" s="29">
        <v>1774.2</v>
      </c>
    </row>
    <row r="81" spans="1:8" ht="47.25">
      <c r="A81" s="140" t="s">
        <v>25</v>
      </c>
      <c r="B81" s="140" t="s">
        <v>83</v>
      </c>
      <c r="C81" s="140">
        <v>1630120520</v>
      </c>
      <c r="D81" s="140"/>
      <c r="E81" s="141" t="s">
        <v>366</v>
      </c>
      <c r="F81" s="29">
        <f>F82</f>
        <v>562</v>
      </c>
      <c r="G81" s="29">
        <f aca="true" t="shared" si="29" ref="G81:H82">G82</f>
        <v>556.8</v>
      </c>
      <c r="H81" s="29">
        <f t="shared" si="29"/>
        <v>556.8</v>
      </c>
    </row>
    <row r="82" spans="1:8" ht="31.5">
      <c r="A82" s="140" t="s">
        <v>25</v>
      </c>
      <c r="B82" s="142" t="s">
        <v>83</v>
      </c>
      <c r="C82" s="140">
        <v>1630120520</v>
      </c>
      <c r="D82" s="140" t="s">
        <v>92</v>
      </c>
      <c r="E82" s="141" t="s">
        <v>149</v>
      </c>
      <c r="F82" s="29">
        <f>F83</f>
        <v>562</v>
      </c>
      <c r="G82" s="29">
        <f t="shared" si="29"/>
        <v>556.8</v>
      </c>
      <c r="H82" s="29">
        <f t="shared" si="29"/>
        <v>556.8</v>
      </c>
    </row>
    <row r="83" spans="1:8" ht="33.6" customHeight="1">
      <c r="A83" s="140" t="s">
        <v>25</v>
      </c>
      <c r="B83" s="142" t="s">
        <v>83</v>
      </c>
      <c r="C83" s="140">
        <v>1630120520</v>
      </c>
      <c r="D83" s="140">
        <v>240</v>
      </c>
      <c r="E83" s="141" t="s">
        <v>189</v>
      </c>
      <c r="F83" s="29">
        <v>562</v>
      </c>
      <c r="G83" s="29">
        <v>556.8</v>
      </c>
      <c r="H83" s="29">
        <v>556.8</v>
      </c>
    </row>
    <row r="84" spans="1:8" ht="47.25">
      <c r="A84" s="140" t="s">
        <v>25</v>
      </c>
      <c r="B84" s="140" t="s">
        <v>83</v>
      </c>
      <c r="C84" s="140">
        <v>1630200000</v>
      </c>
      <c r="D84" s="140"/>
      <c r="E84" s="141" t="s">
        <v>357</v>
      </c>
      <c r="F84" s="29">
        <f>F85</f>
        <v>144</v>
      </c>
      <c r="G84" s="29">
        <f aca="true" t="shared" si="30" ref="G84:H86">G85</f>
        <v>180</v>
      </c>
      <c r="H84" s="29">
        <f t="shared" si="30"/>
        <v>180</v>
      </c>
    </row>
    <row r="85" spans="1:8" ht="21" customHeight="1">
      <c r="A85" s="140" t="s">
        <v>25</v>
      </c>
      <c r="B85" s="142" t="s">
        <v>83</v>
      </c>
      <c r="C85" s="140">
        <v>1630220530</v>
      </c>
      <c r="D85" s="140"/>
      <c r="E85" s="141" t="s">
        <v>358</v>
      </c>
      <c r="F85" s="29">
        <f>F86</f>
        <v>144</v>
      </c>
      <c r="G85" s="29">
        <f t="shared" si="30"/>
        <v>180</v>
      </c>
      <c r="H85" s="29">
        <f t="shared" si="30"/>
        <v>180</v>
      </c>
    </row>
    <row r="86" spans="1:8" ht="31.5">
      <c r="A86" s="140" t="s">
        <v>25</v>
      </c>
      <c r="B86" s="142" t="s">
        <v>83</v>
      </c>
      <c r="C86" s="140">
        <v>1630220530</v>
      </c>
      <c r="D86" s="140" t="s">
        <v>92</v>
      </c>
      <c r="E86" s="141" t="s">
        <v>149</v>
      </c>
      <c r="F86" s="29">
        <f>F87</f>
        <v>144</v>
      </c>
      <c r="G86" s="29">
        <f t="shared" si="30"/>
        <v>180</v>
      </c>
      <c r="H86" s="29">
        <f t="shared" si="30"/>
        <v>180</v>
      </c>
    </row>
    <row r="87" spans="1:8" ht="36" customHeight="1">
      <c r="A87" s="140" t="s">
        <v>25</v>
      </c>
      <c r="B87" s="140" t="s">
        <v>83</v>
      </c>
      <c r="C87" s="140">
        <v>1630220530</v>
      </c>
      <c r="D87" s="140">
        <v>240</v>
      </c>
      <c r="E87" s="141" t="s">
        <v>189</v>
      </c>
      <c r="F87" s="29">
        <f>136+8</f>
        <v>144</v>
      </c>
      <c r="G87" s="29">
        <v>180</v>
      </c>
      <c r="H87" s="29">
        <v>180</v>
      </c>
    </row>
    <row r="88" spans="1:8" ht="47.25">
      <c r="A88" s="140" t="s">
        <v>25</v>
      </c>
      <c r="B88" s="140" t="s">
        <v>83</v>
      </c>
      <c r="C88" s="142">
        <v>1640000000</v>
      </c>
      <c r="D88" s="2"/>
      <c r="E88" s="23" t="s">
        <v>347</v>
      </c>
      <c r="F88" s="29">
        <f>F89</f>
        <v>26</v>
      </c>
      <c r="G88" s="29">
        <f aca="true" t="shared" si="31" ref="G88:H91">G89</f>
        <v>26.5</v>
      </c>
      <c r="H88" s="29">
        <f t="shared" si="31"/>
        <v>26.5</v>
      </c>
    </row>
    <row r="89" spans="1:8" ht="31.5">
      <c r="A89" s="140" t="s">
        <v>25</v>
      </c>
      <c r="B89" s="140" t="s">
        <v>83</v>
      </c>
      <c r="C89" s="140">
        <v>1640200000</v>
      </c>
      <c r="D89" s="2"/>
      <c r="E89" s="23" t="s">
        <v>350</v>
      </c>
      <c r="F89" s="29">
        <f>F90</f>
        <v>26</v>
      </c>
      <c r="G89" s="29">
        <f t="shared" si="31"/>
        <v>26.5</v>
      </c>
      <c r="H89" s="29">
        <f t="shared" si="31"/>
        <v>26.5</v>
      </c>
    </row>
    <row r="90" spans="1:8" ht="12.75">
      <c r="A90" s="140" t="s">
        <v>25</v>
      </c>
      <c r="B90" s="140" t="s">
        <v>83</v>
      </c>
      <c r="C90" s="140">
        <v>1640220250</v>
      </c>
      <c r="D90" s="2"/>
      <c r="E90" s="23" t="s">
        <v>348</v>
      </c>
      <c r="F90" s="29">
        <f>F91</f>
        <v>26</v>
      </c>
      <c r="G90" s="29">
        <f t="shared" si="31"/>
        <v>26.5</v>
      </c>
      <c r="H90" s="29">
        <f t="shared" si="31"/>
        <v>26.5</v>
      </c>
    </row>
    <row r="91" spans="1:8" ht="31.5">
      <c r="A91" s="140" t="s">
        <v>25</v>
      </c>
      <c r="B91" s="140" t="s">
        <v>83</v>
      </c>
      <c r="C91" s="140">
        <v>1640220250</v>
      </c>
      <c r="D91" s="142" t="s">
        <v>92</v>
      </c>
      <c r="E91" s="141" t="s">
        <v>149</v>
      </c>
      <c r="F91" s="29">
        <f>F92</f>
        <v>26</v>
      </c>
      <c r="G91" s="29">
        <f t="shared" si="31"/>
        <v>26.5</v>
      </c>
      <c r="H91" s="29">
        <f t="shared" si="31"/>
        <v>26.5</v>
      </c>
    </row>
    <row r="92" spans="1:8" ht="32.45" customHeight="1">
      <c r="A92" s="140" t="s">
        <v>25</v>
      </c>
      <c r="B92" s="140" t="s">
        <v>83</v>
      </c>
      <c r="C92" s="140">
        <v>1640220250</v>
      </c>
      <c r="D92" s="140">
        <v>240</v>
      </c>
      <c r="E92" s="141" t="s">
        <v>189</v>
      </c>
      <c r="F92" s="29">
        <v>26</v>
      </c>
      <c r="G92" s="29">
        <v>26.5</v>
      </c>
      <c r="H92" s="29">
        <v>26.5</v>
      </c>
    </row>
    <row r="93" spans="1:8" ht="12.75">
      <c r="A93" s="140" t="s">
        <v>25</v>
      </c>
      <c r="B93" s="140" t="s">
        <v>83</v>
      </c>
      <c r="C93" s="140">
        <v>9900000000</v>
      </c>
      <c r="D93" s="140"/>
      <c r="E93" s="141" t="s">
        <v>195</v>
      </c>
      <c r="F93" s="29">
        <f>F94</f>
        <v>23958.199999999997</v>
      </c>
      <c r="G93" s="29">
        <f aca="true" t="shared" si="32" ref="G93:H93">G94</f>
        <v>30880.899999999998</v>
      </c>
      <c r="H93" s="29">
        <f t="shared" si="32"/>
        <v>30880.899999999998</v>
      </c>
    </row>
    <row r="94" spans="1:8" ht="31.5">
      <c r="A94" s="140" t="s">
        <v>25</v>
      </c>
      <c r="B94" s="140" t="s">
        <v>83</v>
      </c>
      <c r="C94" s="140">
        <v>9990000000</v>
      </c>
      <c r="D94" s="140"/>
      <c r="E94" s="141" t="s">
        <v>263</v>
      </c>
      <c r="F94" s="29">
        <f>F95+F104</f>
        <v>23958.199999999997</v>
      </c>
      <c r="G94" s="29">
        <f aca="true" t="shared" si="33" ref="G94">G95+G104</f>
        <v>30880.899999999998</v>
      </c>
      <c r="H94" s="29">
        <f>H95+H104</f>
        <v>30880.899999999998</v>
      </c>
    </row>
    <row r="95" spans="1:8" ht="31.5">
      <c r="A95" s="140" t="s">
        <v>25</v>
      </c>
      <c r="B95" s="140" t="s">
        <v>83</v>
      </c>
      <c r="C95" s="140">
        <v>9990200000</v>
      </c>
      <c r="D95" s="32"/>
      <c r="E95" s="141" t="s">
        <v>209</v>
      </c>
      <c r="F95" s="29">
        <f>F96+F99</f>
        <v>597.9</v>
      </c>
      <c r="G95" s="29">
        <f aca="true" t="shared" si="34" ref="G95">G96+G99</f>
        <v>714.1</v>
      </c>
      <c r="H95" s="29">
        <f>H96+H99</f>
        <v>714.1</v>
      </c>
    </row>
    <row r="96" spans="1:8" ht="47.25">
      <c r="A96" s="140" t="s">
        <v>25</v>
      </c>
      <c r="B96" s="140" t="s">
        <v>83</v>
      </c>
      <c r="C96" s="140">
        <v>9990226000</v>
      </c>
      <c r="D96" s="140"/>
      <c r="E96" s="141" t="s">
        <v>265</v>
      </c>
      <c r="F96" s="29">
        <f>F97</f>
        <v>333.9</v>
      </c>
      <c r="G96" s="29">
        <f aca="true" t="shared" si="35" ref="G96:H97">G97</f>
        <v>450.1</v>
      </c>
      <c r="H96" s="29">
        <f t="shared" si="35"/>
        <v>450.1</v>
      </c>
    </row>
    <row r="97" spans="1:8" ht="63">
      <c r="A97" s="140" t="s">
        <v>25</v>
      </c>
      <c r="B97" s="140" t="s">
        <v>83</v>
      </c>
      <c r="C97" s="140">
        <v>9990226000</v>
      </c>
      <c r="D97" s="140" t="s">
        <v>91</v>
      </c>
      <c r="E97" s="141" t="s">
        <v>2</v>
      </c>
      <c r="F97" s="29">
        <f>F98</f>
        <v>333.9</v>
      </c>
      <c r="G97" s="29">
        <f t="shared" si="35"/>
        <v>450.1</v>
      </c>
      <c r="H97" s="29">
        <f t="shared" si="35"/>
        <v>450.1</v>
      </c>
    </row>
    <row r="98" spans="1:8" ht="33.6" customHeight="1">
      <c r="A98" s="140" t="s">
        <v>25</v>
      </c>
      <c r="B98" s="140" t="s">
        <v>83</v>
      </c>
      <c r="C98" s="140">
        <v>9990226000</v>
      </c>
      <c r="D98" s="140">
        <v>120</v>
      </c>
      <c r="E98" s="141" t="s">
        <v>188</v>
      </c>
      <c r="F98" s="29">
        <f>68+265.9</f>
        <v>333.9</v>
      </c>
      <c r="G98" s="29">
        <f>68+382.1</f>
        <v>450.1</v>
      </c>
      <c r="H98" s="29">
        <f>68+382.1</f>
        <v>450.1</v>
      </c>
    </row>
    <row r="99" spans="1:8" ht="78.75">
      <c r="A99" s="140" t="s">
        <v>25</v>
      </c>
      <c r="B99" s="140" t="s">
        <v>83</v>
      </c>
      <c r="C99" s="140">
        <v>9990210540</v>
      </c>
      <c r="D99" s="140"/>
      <c r="E99" s="141" t="s">
        <v>273</v>
      </c>
      <c r="F99" s="29">
        <f>F100+F102</f>
        <v>264</v>
      </c>
      <c r="G99" s="29">
        <f>G100+G102</f>
        <v>264</v>
      </c>
      <c r="H99" s="29">
        <f>H100+H102</f>
        <v>264</v>
      </c>
    </row>
    <row r="100" spans="1:8" ht="63">
      <c r="A100" s="140" t="s">
        <v>25</v>
      </c>
      <c r="B100" s="140" t="s">
        <v>83</v>
      </c>
      <c r="C100" s="140">
        <v>9990210540</v>
      </c>
      <c r="D100" s="140" t="s">
        <v>91</v>
      </c>
      <c r="E100" s="141" t="s">
        <v>2</v>
      </c>
      <c r="F100" s="29">
        <f>F101</f>
        <v>256.3</v>
      </c>
      <c r="G100" s="29">
        <f>G101</f>
        <v>256.3</v>
      </c>
      <c r="H100" s="29">
        <f>H101</f>
        <v>256.3</v>
      </c>
    </row>
    <row r="101" spans="1:8" ht="33" customHeight="1">
      <c r="A101" s="140" t="s">
        <v>25</v>
      </c>
      <c r="B101" s="140" t="s">
        <v>83</v>
      </c>
      <c r="C101" s="140">
        <v>9990210540</v>
      </c>
      <c r="D101" s="140">
        <v>120</v>
      </c>
      <c r="E101" s="141" t="s">
        <v>188</v>
      </c>
      <c r="F101" s="29">
        <v>256.3</v>
      </c>
      <c r="G101" s="29">
        <v>256.3</v>
      </c>
      <c r="H101" s="29">
        <v>256.3</v>
      </c>
    </row>
    <row r="102" spans="1:8" ht="31.5">
      <c r="A102" s="140" t="s">
        <v>25</v>
      </c>
      <c r="B102" s="140" t="s">
        <v>83</v>
      </c>
      <c r="C102" s="140">
        <v>9990210540</v>
      </c>
      <c r="D102" s="140" t="s">
        <v>92</v>
      </c>
      <c r="E102" s="141" t="s">
        <v>149</v>
      </c>
      <c r="F102" s="29">
        <f>F103</f>
        <v>7.7</v>
      </c>
      <c r="G102" s="29">
        <f aca="true" t="shared" si="36" ref="G102:H102">G103</f>
        <v>7.7</v>
      </c>
      <c r="H102" s="29">
        <f t="shared" si="36"/>
        <v>7.7</v>
      </c>
    </row>
    <row r="103" spans="1:8" ht="29.45" customHeight="1">
      <c r="A103" s="140" t="s">
        <v>25</v>
      </c>
      <c r="B103" s="140" t="s">
        <v>83</v>
      </c>
      <c r="C103" s="140">
        <v>9990210540</v>
      </c>
      <c r="D103" s="140">
        <v>240</v>
      </c>
      <c r="E103" s="141" t="s">
        <v>189</v>
      </c>
      <c r="F103" s="29">
        <v>7.7</v>
      </c>
      <c r="G103" s="29">
        <v>7.7</v>
      </c>
      <c r="H103" s="29">
        <v>7.7</v>
      </c>
    </row>
    <row r="104" spans="1:8" ht="31.5">
      <c r="A104" s="140" t="s">
        <v>25</v>
      </c>
      <c r="B104" s="140" t="s">
        <v>83</v>
      </c>
      <c r="C104" s="140">
        <v>9990300000</v>
      </c>
      <c r="D104" s="140"/>
      <c r="E104" s="141" t="s">
        <v>278</v>
      </c>
      <c r="F104" s="29">
        <f>F105+F107+F109</f>
        <v>23360.299999999996</v>
      </c>
      <c r="G104" s="29">
        <f aca="true" t="shared" si="37" ref="G104:H104">G105+G107+G109</f>
        <v>30166.8</v>
      </c>
      <c r="H104" s="29">
        <f t="shared" si="37"/>
        <v>30166.8</v>
      </c>
    </row>
    <row r="105" spans="1:8" ht="63">
      <c r="A105" s="140" t="s">
        <v>25</v>
      </c>
      <c r="B105" s="140" t="s">
        <v>83</v>
      </c>
      <c r="C105" s="140">
        <v>9990300000</v>
      </c>
      <c r="D105" s="140" t="s">
        <v>91</v>
      </c>
      <c r="E105" s="141" t="s">
        <v>2</v>
      </c>
      <c r="F105" s="29">
        <f>F106</f>
        <v>17047.6</v>
      </c>
      <c r="G105" s="29">
        <f aca="true" t="shared" si="38" ref="G105:H105">G106</f>
        <v>21699.9</v>
      </c>
      <c r="H105" s="29">
        <f t="shared" si="38"/>
        <v>21699.9</v>
      </c>
    </row>
    <row r="106" spans="1:8" ht="12.75">
      <c r="A106" s="140" t="s">
        <v>25</v>
      </c>
      <c r="B106" s="140" t="s">
        <v>83</v>
      </c>
      <c r="C106" s="140">
        <v>9990300000</v>
      </c>
      <c r="D106" s="140">
        <v>110</v>
      </c>
      <c r="E106" s="23" t="s">
        <v>279</v>
      </c>
      <c r="F106" s="29">
        <f>17904.1-856.5</f>
        <v>17047.6</v>
      </c>
      <c r="G106" s="29">
        <f>20191.5-1178.1+2686.5</f>
        <v>21699.9</v>
      </c>
      <c r="H106" s="29">
        <f>20191.5-1178.1+2686.5</f>
        <v>21699.9</v>
      </c>
    </row>
    <row r="107" spans="1:8" ht="31.5">
      <c r="A107" s="140" t="s">
        <v>25</v>
      </c>
      <c r="B107" s="140" t="s">
        <v>83</v>
      </c>
      <c r="C107" s="140">
        <v>9990300000</v>
      </c>
      <c r="D107" s="140" t="s">
        <v>92</v>
      </c>
      <c r="E107" s="141" t="s">
        <v>149</v>
      </c>
      <c r="F107" s="29">
        <f>F108</f>
        <v>5878.599999999999</v>
      </c>
      <c r="G107" s="29">
        <f aca="true" t="shared" si="39" ref="G107:H107">G108</f>
        <v>7891.799999999999</v>
      </c>
      <c r="H107" s="29">
        <f t="shared" si="39"/>
        <v>7891.799999999999</v>
      </c>
    </row>
    <row r="108" spans="1:8" ht="32.45" customHeight="1">
      <c r="A108" s="140" t="s">
        <v>25</v>
      </c>
      <c r="B108" s="140" t="s">
        <v>83</v>
      </c>
      <c r="C108" s="140">
        <v>9990300000</v>
      </c>
      <c r="D108" s="140">
        <v>240</v>
      </c>
      <c r="E108" s="141" t="s">
        <v>189</v>
      </c>
      <c r="F108" s="29">
        <f>5943.9-65.3</f>
        <v>5878.599999999999</v>
      </c>
      <c r="G108" s="29">
        <f>10578.3-2686.5</f>
        <v>7891.799999999999</v>
      </c>
      <c r="H108" s="29">
        <f>10578.3-2686.5</f>
        <v>7891.799999999999</v>
      </c>
    </row>
    <row r="109" spans="1:8" ht="12.75">
      <c r="A109" s="140" t="s">
        <v>25</v>
      </c>
      <c r="B109" s="140" t="s">
        <v>83</v>
      </c>
      <c r="C109" s="140">
        <v>9990300000</v>
      </c>
      <c r="D109" s="140" t="s">
        <v>93</v>
      </c>
      <c r="E109" s="141" t="s">
        <v>94</v>
      </c>
      <c r="F109" s="29">
        <f>F110</f>
        <v>434.1</v>
      </c>
      <c r="G109" s="29">
        <f aca="true" t="shared" si="40" ref="G109:H109">G110</f>
        <v>575.1</v>
      </c>
      <c r="H109" s="29">
        <f t="shared" si="40"/>
        <v>575.1</v>
      </c>
    </row>
    <row r="110" spans="1:8" ht="12.75">
      <c r="A110" s="140" t="s">
        <v>25</v>
      </c>
      <c r="B110" s="140" t="s">
        <v>83</v>
      </c>
      <c r="C110" s="140">
        <v>9990300000</v>
      </c>
      <c r="D110" s="140">
        <v>850</v>
      </c>
      <c r="E110" s="141" t="s">
        <v>190</v>
      </c>
      <c r="F110" s="29">
        <v>434.1</v>
      </c>
      <c r="G110" s="29">
        <f>434.1+141</f>
        <v>575.1</v>
      </c>
      <c r="H110" s="29">
        <f>434.1+141</f>
        <v>575.1</v>
      </c>
    </row>
    <row r="111" spans="1:8" ht="12.75">
      <c r="A111" s="140" t="s">
        <v>25</v>
      </c>
      <c r="B111" s="140" t="s">
        <v>78</v>
      </c>
      <c r="C111" s="140" t="s">
        <v>89</v>
      </c>
      <c r="D111" s="140" t="s">
        <v>89</v>
      </c>
      <c r="E111" s="10" t="s">
        <v>46</v>
      </c>
      <c r="F111" s="29">
        <f>F112+F124</f>
        <v>8212.4</v>
      </c>
      <c r="G111" s="29">
        <f aca="true" t="shared" si="41" ref="G111:H111">G112+G124</f>
        <v>8045.200000000001</v>
      </c>
      <c r="H111" s="29">
        <f t="shared" si="41"/>
        <v>8099</v>
      </c>
    </row>
    <row r="112" spans="1:8" ht="12.75">
      <c r="A112" s="140" t="s">
        <v>25</v>
      </c>
      <c r="B112" s="140" t="s">
        <v>98</v>
      </c>
      <c r="C112" s="140" t="s">
        <v>89</v>
      </c>
      <c r="D112" s="140" t="s">
        <v>89</v>
      </c>
      <c r="E112" s="141" t="s">
        <v>99</v>
      </c>
      <c r="F112" s="29">
        <f>F113</f>
        <v>1451.1000000000001</v>
      </c>
      <c r="G112" s="29">
        <f aca="true" t="shared" si="42" ref="G112:H114">G113</f>
        <v>1496.9</v>
      </c>
      <c r="H112" s="29">
        <f t="shared" si="42"/>
        <v>1550.7</v>
      </c>
    </row>
    <row r="113" spans="1:8" ht="12.75">
      <c r="A113" s="140" t="s">
        <v>25</v>
      </c>
      <c r="B113" s="140" t="s">
        <v>98</v>
      </c>
      <c r="C113" s="140">
        <v>9900000000</v>
      </c>
      <c r="D113" s="140"/>
      <c r="E113" s="141" t="s">
        <v>195</v>
      </c>
      <c r="F113" s="29">
        <f>F114</f>
        <v>1451.1000000000001</v>
      </c>
      <c r="G113" s="29">
        <f t="shared" si="42"/>
        <v>1496.9</v>
      </c>
      <c r="H113" s="29">
        <f t="shared" si="42"/>
        <v>1550.7</v>
      </c>
    </row>
    <row r="114" spans="1:8" ht="31.5">
      <c r="A114" s="140" t="s">
        <v>25</v>
      </c>
      <c r="B114" s="140" t="s">
        <v>98</v>
      </c>
      <c r="C114" s="140">
        <v>9990000000</v>
      </c>
      <c r="D114" s="140"/>
      <c r="E114" s="141" t="s">
        <v>263</v>
      </c>
      <c r="F114" s="29">
        <f>F115</f>
        <v>1451.1000000000001</v>
      </c>
      <c r="G114" s="29">
        <f t="shared" si="42"/>
        <v>1496.9</v>
      </c>
      <c r="H114" s="29">
        <f t="shared" si="42"/>
        <v>1550.7</v>
      </c>
    </row>
    <row r="115" spans="1:8" ht="31.5">
      <c r="A115" s="140" t="s">
        <v>25</v>
      </c>
      <c r="B115" s="140" t="s">
        <v>98</v>
      </c>
      <c r="C115" s="140">
        <v>9990200000</v>
      </c>
      <c r="D115" s="32"/>
      <c r="E115" s="141" t="s">
        <v>209</v>
      </c>
      <c r="F115" s="29">
        <f>F116+F119</f>
        <v>1451.1000000000001</v>
      </c>
      <c r="G115" s="29">
        <f aca="true" t="shared" si="43" ref="G115:H115">G116+G119</f>
        <v>1496.9</v>
      </c>
      <c r="H115" s="29">
        <f t="shared" si="43"/>
        <v>1550.7</v>
      </c>
    </row>
    <row r="116" spans="1:8" ht="47.25">
      <c r="A116" s="140" t="s">
        <v>25</v>
      </c>
      <c r="B116" s="140" t="s">
        <v>98</v>
      </c>
      <c r="C116" s="140">
        <v>9990226000</v>
      </c>
      <c r="D116" s="140"/>
      <c r="E116" s="141" t="s">
        <v>265</v>
      </c>
      <c r="F116" s="29">
        <f>F117</f>
        <v>131.7</v>
      </c>
      <c r="G116" s="29">
        <f aca="true" t="shared" si="44" ref="G116:H117">G117</f>
        <v>131.7</v>
      </c>
      <c r="H116" s="29">
        <f t="shared" si="44"/>
        <v>131.7</v>
      </c>
    </row>
    <row r="117" spans="1:8" ht="63">
      <c r="A117" s="140" t="s">
        <v>25</v>
      </c>
      <c r="B117" s="140" t="s">
        <v>98</v>
      </c>
      <c r="C117" s="140">
        <v>9990226000</v>
      </c>
      <c r="D117" s="140" t="s">
        <v>91</v>
      </c>
      <c r="E117" s="141" t="s">
        <v>2</v>
      </c>
      <c r="F117" s="29">
        <f>F118</f>
        <v>131.7</v>
      </c>
      <c r="G117" s="29">
        <f t="shared" si="44"/>
        <v>131.7</v>
      </c>
      <c r="H117" s="29">
        <f t="shared" si="44"/>
        <v>131.7</v>
      </c>
    </row>
    <row r="118" spans="1:8" ht="30" customHeight="1">
      <c r="A118" s="140" t="s">
        <v>25</v>
      </c>
      <c r="B118" s="140" t="s">
        <v>98</v>
      </c>
      <c r="C118" s="140">
        <v>9990226000</v>
      </c>
      <c r="D118" s="140">
        <v>120</v>
      </c>
      <c r="E118" s="141" t="s">
        <v>188</v>
      </c>
      <c r="F118" s="29">
        <v>131.7</v>
      </c>
      <c r="G118" s="29">
        <v>131.7</v>
      </c>
      <c r="H118" s="29">
        <v>131.7</v>
      </c>
    </row>
    <row r="119" spans="1:8" ht="31.5">
      <c r="A119" s="140" t="s">
        <v>25</v>
      </c>
      <c r="B119" s="140" t="s">
        <v>98</v>
      </c>
      <c r="C119" s="140">
        <v>9990259300</v>
      </c>
      <c r="D119" s="140"/>
      <c r="E119" s="141" t="s">
        <v>280</v>
      </c>
      <c r="F119" s="29">
        <f>F120+F122</f>
        <v>1319.4</v>
      </c>
      <c r="G119" s="29">
        <f aca="true" t="shared" si="45" ref="G119:H119">G120+G122</f>
        <v>1365.2</v>
      </c>
      <c r="H119" s="29">
        <f t="shared" si="45"/>
        <v>1419</v>
      </c>
    </row>
    <row r="120" spans="1:8" ht="63">
      <c r="A120" s="140" t="s">
        <v>25</v>
      </c>
      <c r="B120" s="140" t="s">
        <v>98</v>
      </c>
      <c r="C120" s="140">
        <v>9990259300</v>
      </c>
      <c r="D120" s="140" t="s">
        <v>91</v>
      </c>
      <c r="E120" s="141" t="s">
        <v>2</v>
      </c>
      <c r="F120" s="29">
        <f>F121</f>
        <v>1227.9</v>
      </c>
      <c r="G120" s="29">
        <f aca="true" t="shared" si="46" ref="G120:H120">G121</f>
        <v>1227.9</v>
      </c>
      <c r="H120" s="29">
        <f t="shared" si="46"/>
        <v>1227.9</v>
      </c>
    </row>
    <row r="121" spans="1:8" ht="29.45" customHeight="1">
      <c r="A121" s="140" t="s">
        <v>25</v>
      </c>
      <c r="B121" s="140" t="s">
        <v>98</v>
      </c>
      <c r="C121" s="140">
        <v>9990259300</v>
      </c>
      <c r="D121" s="140">
        <v>120</v>
      </c>
      <c r="E121" s="141" t="s">
        <v>188</v>
      </c>
      <c r="F121" s="29">
        <v>1227.9</v>
      </c>
      <c r="G121" s="29">
        <v>1227.9</v>
      </c>
      <c r="H121" s="29">
        <v>1227.9</v>
      </c>
    </row>
    <row r="122" spans="1:8" ht="31.5">
      <c r="A122" s="140" t="s">
        <v>25</v>
      </c>
      <c r="B122" s="140" t="s">
        <v>98</v>
      </c>
      <c r="C122" s="140">
        <v>9990259300</v>
      </c>
      <c r="D122" s="140" t="s">
        <v>92</v>
      </c>
      <c r="E122" s="141" t="s">
        <v>149</v>
      </c>
      <c r="F122" s="29">
        <f>F123</f>
        <v>91.5</v>
      </c>
      <c r="G122" s="29">
        <f aca="true" t="shared" si="47" ref="G122:H122">G123</f>
        <v>137.3</v>
      </c>
      <c r="H122" s="29">
        <f t="shared" si="47"/>
        <v>191.1</v>
      </c>
    </row>
    <row r="123" spans="1:8" ht="33" customHeight="1">
      <c r="A123" s="140" t="s">
        <v>25</v>
      </c>
      <c r="B123" s="140" t="s">
        <v>98</v>
      </c>
      <c r="C123" s="140">
        <v>9990259300</v>
      </c>
      <c r="D123" s="140">
        <v>240</v>
      </c>
      <c r="E123" s="141" t="s">
        <v>189</v>
      </c>
      <c r="F123" s="29">
        <v>91.5</v>
      </c>
      <c r="G123" s="29">
        <v>137.3</v>
      </c>
      <c r="H123" s="29">
        <v>191.1</v>
      </c>
    </row>
    <row r="124" spans="1:8" ht="31.5">
      <c r="A124" s="140" t="s">
        <v>25</v>
      </c>
      <c r="B124" s="140" t="s">
        <v>70</v>
      </c>
      <c r="C124" s="140"/>
      <c r="D124" s="140"/>
      <c r="E124" s="141" t="s">
        <v>20</v>
      </c>
      <c r="F124" s="29">
        <f aca="true" t="shared" si="48" ref="F124:H129">F125</f>
        <v>6761.3</v>
      </c>
      <c r="G124" s="29">
        <f t="shared" si="48"/>
        <v>6548.3</v>
      </c>
      <c r="H124" s="29">
        <f t="shared" si="48"/>
        <v>6548.3</v>
      </c>
    </row>
    <row r="125" spans="1:8" ht="31.5">
      <c r="A125" s="140" t="s">
        <v>25</v>
      </c>
      <c r="B125" s="140" t="s">
        <v>70</v>
      </c>
      <c r="C125" s="142">
        <v>1500000000</v>
      </c>
      <c r="D125" s="140"/>
      <c r="E125" s="141" t="s">
        <v>308</v>
      </c>
      <c r="F125" s="29">
        <f t="shared" si="48"/>
        <v>6761.3</v>
      </c>
      <c r="G125" s="29">
        <f t="shared" si="48"/>
        <v>6548.3</v>
      </c>
      <c r="H125" s="29">
        <f t="shared" si="48"/>
        <v>6548.3</v>
      </c>
    </row>
    <row r="126" spans="1:8" ht="12.75">
      <c r="A126" s="140" t="s">
        <v>25</v>
      </c>
      <c r="B126" s="140" t="s">
        <v>70</v>
      </c>
      <c r="C126" s="140">
        <v>1510000000</v>
      </c>
      <c r="D126" s="140"/>
      <c r="E126" s="141" t="s">
        <v>270</v>
      </c>
      <c r="F126" s="29">
        <f t="shared" si="48"/>
        <v>6761.3</v>
      </c>
      <c r="G126" s="29">
        <f t="shared" si="48"/>
        <v>6548.3</v>
      </c>
      <c r="H126" s="29">
        <f t="shared" si="48"/>
        <v>6548.3</v>
      </c>
    </row>
    <row r="127" spans="1:8" ht="47.25">
      <c r="A127" s="140" t="s">
        <v>25</v>
      </c>
      <c r="B127" s="140" t="s">
        <v>70</v>
      </c>
      <c r="C127" s="140">
        <v>1510100000</v>
      </c>
      <c r="D127" s="140"/>
      <c r="E127" s="141" t="s">
        <v>311</v>
      </c>
      <c r="F127" s="29">
        <f t="shared" si="48"/>
        <v>6761.3</v>
      </c>
      <c r="G127" s="29">
        <f t="shared" si="48"/>
        <v>6548.3</v>
      </c>
      <c r="H127" s="29">
        <f t="shared" si="48"/>
        <v>6548.3</v>
      </c>
    </row>
    <row r="128" spans="1:8" ht="31.5">
      <c r="A128" s="140" t="s">
        <v>25</v>
      </c>
      <c r="B128" s="140" t="s">
        <v>70</v>
      </c>
      <c r="C128" s="140">
        <v>1510120010</v>
      </c>
      <c r="D128" s="140"/>
      <c r="E128" s="141" t="s">
        <v>215</v>
      </c>
      <c r="F128" s="29">
        <f t="shared" si="48"/>
        <v>6761.3</v>
      </c>
      <c r="G128" s="29">
        <f t="shared" si="48"/>
        <v>6548.3</v>
      </c>
      <c r="H128" s="29">
        <f t="shared" si="48"/>
        <v>6548.3</v>
      </c>
    </row>
    <row r="129" spans="1:8" ht="31.5">
      <c r="A129" s="140" t="s">
        <v>25</v>
      </c>
      <c r="B129" s="140" t="s">
        <v>70</v>
      </c>
      <c r="C129" s="140">
        <v>1510120010</v>
      </c>
      <c r="D129" s="140">
        <v>600</v>
      </c>
      <c r="E129" s="141" t="s">
        <v>108</v>
      </c>
      <c r="F129" s="29">
        <f t="shared" si="48"/>
        <v>6761.3</v>
      </c>
      <c r="G129" s="29">
        <f t="shared" si="48"/>
        <v>6548.3</v>
      </c>
      <c r="H129" s="29">
        <f t="shared" si="48"/>
        <v>6548.3</v>
      </c>
    </row>
    <row r="130" spans="1:8" ht="12.75">
      <c r="A130" s="140" t="s">
        <v>25</v>
      </c>
      <c r="B130" s="140" t="s">
        <v>70</v>
      </c>
      <c r="C130" s="140">
        <v>1510120010</v>
      </c>
      <c r="D130" s="140">
        <v>610</v>
      </c>
      <c r="E130" s="141" t="s">
        <v>194</v>
      </c>
      <c r="F130" s="29">
        <f>6548.3+213</f>
        <v>6761.3</v>
      </c>
      <c r="G130" s="29">
        <v>6548.3</v>
      </c>
      <c r="H130" s="29">
        <v>6548.3</v>
      </c>
    </row>
    <row r="131" spans="1:8" ht="12.75">
      <c r="A131" s="140" t="s">
        <v>25</v>
      </c>
      <c r="B131" s="140" t="s">
        <v>79</v>
      </c>
      <c r="C131" s="140" t="s">
        <v>89</v>
      </c>
      <c r="D131" s="140" t="s">
        <v>89</v>
      </c>
      <c r="E131" s="10" t="s">
        <v>47</v>
      </c>
      <c r="F131" s="29">
        <f>F132+F139+F146+F165</f>
        <v>52625.7</v>
      </c>
      <c r="G131" s="29">
        <f>G132+G139+G146+G165</f>
        <v>23710.000000000004</v>
      </c>
      <c r="H131" s="29">
        <f>H132+H139+H146+H165</f>
        <v>12816</v>
      </c>
    </row>
    <row r="132" spans="1:8" ht="12.75">
      <c r="A132" s="140" t="s">
        <v>25</v>
      </c>
      <c r="B132" s="25" t="s">
        <v>186</v>
      </c>
      <c r="C132" s="32"/>
      <c r="D132" s="32"/>
      <c r="E132" s="141" t="s">
        <v>187</v>
      </c>
      <c r="F132" s="29">
        <f aca="true" t="shared" si="49" ref="F132:H137">F133</f>
        <v>176.4</v>
      </c>
      <c r="G132" s="29">
        <f t="shared" si="49"/>
        <v>182.4</v>
      </c>
      <c r="H132" s="29">
        <f t="shared" si="49"/>
        <v>182.4</v>
      </c>
    </row>
    <row r="133" spans="1:8" ht="41.45" customHeight="1">
      <c r="A133" s="140" t="s">
        <v>25</v>
      </c>
      <c r="B133" s="25" t="s">
        <v>186</v>
      </c>
      <c r="C133" s="142">
        <v>1100000000</v>
      </c>
      <c r="D133" s="32"/>
      <c r="E133" s="141" t="s">
        <v>312</v>
      </c>
      <c r="F133" s="29">
        <f t="shared" si="49"/>
        <v>176.4</v>
      </c>
      <c r="G133" s="29">
        <f t="shared" si="49"/>
        <v>182.4</v>
      </c>
      <c r="H133" s="29">
        <f t="shared" si="49"/>
        <v>182.4</v>
      </c>
    </row>
    <row r="134" spans="1:8" ht="31.5">
      <c r="A134" s="140" t="s">
        <v>25</v>
      </c>
      <c r="B134" s="25" t="s">
        <v>186</v>
      </c>
      <c r="C134" s="142">
        <v>1130000000</v>
      </c>
      <c r="D134" s="32"/>
      <c r="E134" s="141" t="s">
        <v>206</v>
      </c>
      <c r="F134" s="29">
        <f t="shared" si="49"/>
        <v>176.4</v>
      </c>
      <c r="G134" s="29">
        <f t="shared" si="49"/>
        <v>182.4</v>
      </c>
      <c r="H134" s="29">
        <f t="shared" si="49"/>
        <v>182.4</v>
      </c>
    </row>
    <row r="135" spans="1:8" ht="47.25">
      <c r="A135" s="140" t="s">
        <v>25</v>
      </c>
      <c r="B135" s="25" t="s">
        <v>186</v>
      </c>
      <c r="C135" s="142">
        <v>1130300000</v>
      </c>
      <c r="D135" s="32"/>
      <c r="E135" s="141" t="s">
        <v>207</v>
      </c>
      <c r="F135" s="29">
        <f t="shared" si="49"/>
        <v>176.4</v>
      </c>
      <c r="G135" s="29">
        <f t="shared" si="49"/>
        <v>182.4</v>
      </c>
      <c r="H135" s="29">
        <f t="shared" si="49"/>
        <v>182.4</v>
      </c>
    </row>
    <row r="136" spans="1:8" ht="31.5">
      <c r="A136" s="140" t="s">
        <v>25</v>
      </c>
      <c r="B136" s="25" t="s">
        <v>186</v>
      </c>
      <c r="C136" s="142">
        <v>1130320280</v>
      </c>
      <c r="D136" s="32"/>
      <c r="E136" s="141" t="s">
        <v>208</v>
      </c>
      <c r="F136" s="29">
        <f t="shared" si="49"/>
        <v>176.4</v>
      </c>
      <c r="G136" s="29">
        <f t="shared" si="49"/>
        <v>182.4</v>
      </c>
      <c r="H136" s="29">
        <f t="shared" si="49"/>
        <v>182.4</v>
      </c>
    </row>
    <row r="137" spans="1:8" ht="31.5">
      <c r="A137" s="140" t="s">
        <v>25</v>
      </c>
      <c r="B137" s="25" t="s">
        <v>186</v>
      </c>
      <c r="C137" s="142">
        <v>1130320280</v>
      </c>
      <c r="D137" s="142" t="s">
        <v>151</v>
      </c>
      <c r="E137" s="141" t="s">
        <v>152</v>
      </c>
      <c r="F137" s="29">
        <f t="shared" si="49"/>
        <v>176.4</v>
      </c>
      <c r="G137" s="29">
        <f t="shared" si="49"/>
        <v>182.4</v>
      </c>
      <c r="H137" s="29">
        <f t="shared" si="49"/>
        <v>182.4</v>
      </c>
    </row>
    <row r="138" spans="1:8" ht="12.75">
      <c r="A138" s="140" t="s">
        <v>25</v>
      </c>
      <c r="B138" s="25" t="s">
        <v>186</v>
      </c>
      <c r="C138" s="142">
        <v>1130320280</v>
      </c>
      <c r="D138" s="140">
        <v>610</v>
      </c>
      <c r="E138" s="141" t="s">
        <v>194</v>
      </c>
      <c r="F138" s="29">
        <v>176.4</v>
      </c>
      <c r="G138" s="29">
        <v>182.4</v>
      </c>
      <c r="H138" s="29">
        <v>182.4</v>
      </c>
    </row>
    <row r="139" spans="1:8" ht="12.75">
      <c r="A139" s="140" t="s">
        <v>25</v>
      </c>
      <c r="B139" s="140" t="s">
        <v>113</v>
      </c>
      <c r="C139" s="140" t="s">
        <v>89</v>
      </c>
      <c r="D139" s="140" t="s">
        <v>89</v>
      </c>
      <c r="E139" s="141" t="s">
        <v>114</v>
      </c>
      <c r="F139" s="29">
        <f aca="true" t="shared" si="50" ref="F139:H144">F140</f>
        <v>404</v>
      </c>
      <c r="G139" s="29">
        <f t="shared" si="50"/>
        <v>390.5</v>
      </c>
      <c r="H139" s="29">
        <f t="shared" si="50"/>
        <v>390.5</v>
      </c>
    </row>
    <row r="140" spans="1:8" ht="47.25">
      <c r="A140" s="140" t="s">
        <v>25</v>
      </c>
      <c r="B140" s="140" t="s">
        <v>113</v>
      </c>
      <c r="C140" s="142">
        <v>1300000000</v>
      </c>
      <c r="D140" s="140"/>
      <c r="E140" s="141" t="s">
        <v>313</v>
      </c>
      <c r="F140" s="29">
        <f t="shared" si="50"/>
        <v>404</v>
      </c>
      <c r="G140" s="29">
        <f t="shared" si="50"/>
        <v>390.5</v>
      </c>
      <c r="H140" s="29">
        <f t="shared" si="50"/>
        <v>390.5</v>
      </c>
    </row>
    <row r="141" spans="1:8" ht="16.9" customHeight="1">
      <c r="A141" s="140" t="s">
        <v>25</v>
      </c>
      <c r="B141" s="140" t="s">
        <v>113</v>
      </c>
      <c r="C141" s="142">
        <v>1330000000</v>
      </c>
      <c r="D141" s="140"/>
      <c r="E141" s="141" t="s">
        <v>216</v>
      </c>
      <c r="F141" s="29">
        <f t="shared" si="50"/>
        <v>404</v>
      </c>
      <c r="G141" s="29">
        <f t="shared" si="50"/>
        <v>390.5</v>
      </c>
      <c r="H141" s="29">
        <f t="shared" si="50"/>
        <v>390.5</v>
      </c>
    </row>
    <row r="142" spans="1:8" ht="31.5">
      <c r="A142" s="140" t="s">
        <v>25</v>
      </c>
      <c r="B142" s="140" t="s">
        <v>113</v>
      </c>
      <c r="C142" s="142">
        <v>1330100000</v>
      </c>
      <c r="D142" s="140"/>
      <c r="E142" s="141" t="s">
        <v>314</v>
      </c>
      <c r="F142" s="29">
        <f t="shared" si="50"/>
        <v>404</v>
      </c>
      <c r="G142" s="29">
        <f t="shared" si="50"/>
        <v>390.5</v>
      </c>
      <c r="H142" s="29">
        <f t="shared" si="50"/>
        <v>390.5</v>
      </c>
    </row>
    <row r="143" spans="1:8" ht="78.75">
      <c r="A143" s="140" t="s">
        <v>25</v>
      </c>
      <c r="B143" s="140" t="s">
        <v>113</v>
      </c>
      <c r="C143" s="142">
        <v>1330110550</v>
      </c>
      <c r="D143" s="140"/>
      <c r="E143" s="141" t="s">
        <v>613</v>
      </c>
      <c r="F143" s="29">
        <f t="shared" si="50"/>
        <v>404</v>
      </c>
      <c r="G143" s="29">
        <f t="shared" si="50"/>
        <v>390.5</v>
      </c>
      <c r="H143" s="29">
        <f t="shared" si="50"/>
        <v>390.5</v>
      </c>
    </row>
    <row r="144" spans="1:8" ht="31.5">
      <c r="A144" s="140" t="s">
        <v>25</v>
      </c>
      <c r="B144" s="140" t="s">
        <v>113</v>
      </c>
      <c r="C144" s="142">
        <v>1330110550</v>
      </c>
      <c r="D144" s="142" t="s">
        <v>92</v>
      </c>
      <c r="E144" s="141" t="s">
        <v>149</v>
      </c>
      <c r="F144" s="29">
        <f t="shared" si="50"/>
        <v>404</v>
      </c>
      <c r="G144" s="29">
        <f t="shared" si="50"/>
        <v>390.5</v>
      </c>
      <c r="H144" s="29">
        <f t="shared" si="50"/>
        <v>390.5</v>
      </c>
    </row>
    <row r="145" spans="1:8" ht="28.9" customHeight="1">
      <c r="A145" s="140" t="s">
        <v>25</v>
      </c>
      <c r="B145" s="140" t="s">
        <v>113</v>
      </c>
      <c r="C145" s="142">
        <v>1330110550</v>
      </c>
      <c r="D145" s="140">
        <v>240</v>
      </c>
      <c r="E145" s="141" t="s">
        <v>189</v>
      </c>
      <c r="F145" s="29">
        <v>404</v>
      </c>
      <c r="G145" s="29">
        <v>390.5</v>
      </c>
      <c r="H145" s="29">
        <v>390.5</v>
      </c>
    </row>
    <row r="146" spans="1:8" ht="12.75">
      <c r="A146" s="140" t="s">
        <v>25</v>
      </c>
      <c r="B146" s="140" t="s">
        <v>9</v>
      </c>
      <c r="C146" s="140" t="s">
        <v>89</v>
      </c>
      <c r="D146" s="140" t="s">
        <v>89</v>
      </c>
      <c r="E146" s="141" t="s">
        <v>140</v>
      </c>
      <c r="F146" s="29">
        <f>F147</f>
        <v>48660.2</v>
      </c>
      <c r="G146" s="29">
        <f aca="true" t="shared" si="51" ref="G146:H146">G147</f>
        <v>19856.2</v>
      </c>
      <c r="H146" s="29">
        <f t="shared" si="51"/>
        <v>8962.2</v>
      </c>
    </row>
    <row r="147" spans="1:8" ht="47.25">
      <c r="A147" s="140" t="s">
        <v>25</v>
      </c>
      <c r="B147" s="140" t="s">
        <v>9</v>
      </c>
      <c r="C147" s="142">
        <v>1400000000</v>
      </c>
      <c r="D147" s="140"/>
      <c r="E147" s="141" t="s">
        <v>315</v>
      </c>
      <c r="F147" s="29">
        <f>F148+F160</f>
        <v>48660.2</v>
      </c>
      <c r="G147" s="29">
        <f>G148+G160</f>
        <v>19856.2</v>
      </c>
      <c r="H147" s="29">
        <f>H148+H160</f>
        <v>8962.2</v>
      </c>
    </row>
    <row r="148" spans="1:8" ht="12.75">
      <c r="A148" s="140" t="s">
        <v>25</v>
      </c>
      <c r="B148" s="140" t="s">
        <v>9</v>
      </c>
      <c r="C148" s="142">
        <v>1410000000</v>
      </c>
      <c r="D148" s="140"/>
      <c r="E148" s="141" t="s">
        <v>217</v>
      </c>
      <c r="F148" s="29">
        <f>F149+F153</f>
        <v>45160.2</v>
      </c>
      <c r="G148" s="29">
        <f aca="true" t="shared" si="52" ref="G148:H148">G149+G153</f>
        <v>19856.2</v>
      </c>
      <c r="H148" s="29">
        <f t="shared" si="52"/>
        <v>8962.2</v>
      </c>
    </row>
    <row r="149" spans="1:8" ht="12.75">
      <c r="A149" s="140" t="s">
        <v>25</v>
      </c>
      <c r="B149" s="140" t="s">
        <v>9</v>
      </c>
      <c r="C149" s="142">
        <v>1410100000</v>
      </c>
      <c r="D149" s="32"/>
      <c r="E149" s="141" t="s">
        <v>316</v>
      </c>
      <c r="F149" s="29">
        <f>F150</f>
        <v>23454.7</v>
      </c>
      <c r="G149" s="29">
        <f aca="true" t="shared" si="53" ref="G149:H151">G150</f>
        <v>19856.2</v>
      </c>
      <c r="H149" s="29">
        <f t="shared" si="53"/>
        <v>8962.2</v>
      </c>
    </row>
    <row r="150" spans="1:8" ht="31.5">
      <c r="A150" s="140" t="s">
        <v>25</v>
      </c>
      <c r="B150" s="140" t="s">
        <v>9</v>
      </c>
      <c r="C150" s="140">
        <v>1410120100</v>
      </c>
      <c r="D150" s="140"/>
      <c r="E150" s="141" t="s">
        <v>218</v>
      </c>
      <c r="F150" s="29">
        <f>F151</f>
        <v>23454.7</v>
      </c>
      <c r="G150" s="29">
        <f t="shared" si="53"/>
        <v>19856.2</v>
      </c>
      <c r="H150" s="29">
        <f t="shared" si="53"/>
        <v>8962.2</v>
      </c>
    </row>
    <row r="151" spans="1:8" ht="31.5">
      <c r="A151" s="140" t="s">
        <v>25</v>
      </c>
      <c r="B151" s="140" t="s">
        <v>9</v>
      </c>
      <c r="C151" s="140">
        <v>1410120100</v>
      </c>
      <c r="D151" s="142" t="s">
        <v>92</v>
      </c>
      <c r="E151" s="141" t="s">
        <v>149</v>
      </c>
      <c r="F151" s="29">
        <f>F152</f>
        <v>23454.7</v>
      </c>
      <c r="G151" s="29">
        <f t="shared" si="53"/>
        <v>19856.2</v>
      </c>
      <c r="H151" s="29">
        <f t="shared" si="53"/>
        <v>8962.2</v>
      </c>
    </row>
    <row r="152" spans="1:8" ht="30.6" customHeight="1">
      <c r="A152" s="140" t="s">
        <v>25</v>
      </c>
      <c r="B152" s="140" t="s">
        <v>9</v>
      </c>
      <c r="C152" s="140">
        <v>1410120100</v>
      </c>
      <c r="D152" s="140">
        <v>240</v>
      </c>
      <c r="E152" s="141" t="s">
        <v>189</v>
      </c>
      <c r="F152" s="29">
        <v>23454.7</v>
      </c>
      <c r="G152" s="29">
        <f>20859.3-1003.1</f>
        <v>19856.2</v>
      </c>
      <c r="H152" s="29">
        <f>16262.2-7300</f>
        <v>8962.2</v>
      </c>
    </row>
    <row r="153" spans="1:8" ht="47.25">
      <c r="A153" s="140" t="s">
        <v>25</v>
      </c>
      <c r="B153" s="140" t="s">
        <v>9</v>
      </c>
      <c r="C153" s="142">
        <v>1410200000</v>
      </c>
      <c r="D153" s="140"/>
      <c r="E153" s="170" t="s">
        <v>317</v>
      </c>
      <c r="F153" s="29">
        <f>F154+F157</f>
        <v>21705.5</v>
      </c>
      <c r="G153" s="29">
        <f aca="true" t="shared" si="54" ref="G153:H153">G154+G157</f>
        <v>0</v>
      </c>
      <c r="H153" s="29">
        <f t="shared" si="54"/>
        <v>0</v>
      </c>
    </row>
    <row r="154" spans="1:8" ht="12.75">
      <c r="A154" s="140" t="s">
        <v>25</v>
      </c>
      <c r="B154" s="140" t="s">
        <v>9</v>
      </c>
      <c r="C154" s="140">
        <v>1410220110</v>
      </c>
      <c r="D154" s="140"/>
      <c r="E154" s="141" t="s">
        <v>219</v>
      </c>
      <c r="F154" s="29">
        <f>F155</f>
        <v>2101.9</v>
      </c>
      <c r="G154" s="29">
        <f aca="true" t="shared" si="55" ref="G154:H155">G155</f>
        <v>0</v>
      </c>
      <c r="H154" s="29">
        <f t="shared" si="55"/>
        <v>0</v>
      </c>
    </row>
    <row r="155" spans="1:8" ht="31.5">
      <c r="A155" s="140" t="s">
        <v>25</v>
      </c>
      <c r="B155" s="140" t="s">
        <v>9</v>
      </c>
      <c r="C155" s="140">
        <v>1410220110</v>
      </c>
      <c r="D155" s="142" t="s">
        <v>92</v>
      </c>
      <c r="E155" s="141" t="s">
        <v>149</v>
      </c>
      <c r="F155" s="29">
        <f>F156</f>
        <v>2101.9</v>
      </c>
      <c r="G155" s="29">
        <f t="shared" si="55"/>
        <v>0</v>
      </c>
      <c r="H155" s="29">
        <f t="shared" si="55"/>
        <v>0</v>
      </c>
    </row>
    <row r="156" spans="1:8" ht="34.9" customHeight="1">
      <c r="A156" s="140" t="s">
        <v>25</v>
      </c>
      <c r="B156" s="140" t="s">
        <v>9</v>
      </c>
      <c r="C156" s="140">
        <v>1410220110</v>
      </c>
      <c r="D156" s="140">
        <v>240</v>
      </c>
      <c r="E156" s="141" t="s">
        <v>189</v>
      </c>
      <c r="F156" s="29">
        <v>2101.9</v>
      </c>
      <c r="G156" s="29">
        <f>6296.9-6296.9</f>
        <v>0</v>
      </c>
      <c r="H156" s="29">
        <v>0</v>
      </c>
    </row>
    <row r="157" spans="1:8" ht="47.25">
      <c r="A157" s="153" t="s">
        <v>25</v>
      </c>
      <c r="B157" s="153" t="s">
        <v>9</v>
      </c>
      <c r="C157" s="153" t="s">
        <v>632</v>
      </c>
      <c r="D157" s="153"/>
      <c r="E157" s="154" t="s">
        <v>633</v>
      </c>
      <c r="F157" s="29">
        <f>F158</f>
        <v>19603.6</v>
      </c>
      <c r="G157" s="29">
        <f aca="true" t="shared" si="56" ref="G157:H158">G158</f>
        <v>0</v>
      </c>
      <c r="H157" s="29">
        <f t="shared" si="56"/>
        <v>0</v>
      </c>
    </row>
    <row r="158" spans="1:8" ht="34.9" customHeight="1">
      <c r="A158" s="153" t="s">
        <v>25</v>
      </c>
      <c r="B158" s="153" t="s">
        <v>9</v>
      </c>
      <c r="C158" s="153" t="s">
        <v>632</v>
      </c>
      <c r="D158" s="155" t="s">
        <v>92</v>
      </c>
      <c r="E158" s="154" t="s">
        <v>149</v>
      </c>
      <c r="F158" s="29">
        <f>F159</f>
        <v>19603.6</v>
      </c>
      <c r="G158" s="29">
        <f t="shared" si="56"/>
        <v>0</v>
      </c>
      <c r="H158" s="29">
        <f t="shared" si="56"/>
        <v>0</v>
      </c>
    </row>
    <row r="159" spans="1:8" ht="34.9" customHeight="1">
      <c r="A159" s="153" t="s">
        <v>25</v>
      </c>
      <c r="B159" s="153" t="s">
        <v>9</v>
      </c>
      <c r="C159" s="153" t="s">
        <v>632</v>
      </c>
      <c r="D159" s="153">
        <v>240</v>
      </c>
      <c r="E159" s="154" t="s">
        <v>189</v>
      </c>
      <c r="F159" s="29">
        <f>19643.6-40</f>
        <v>19603.6</v>
      </c>
      <c r="G159" s="29">
        <v>0</v>
      </c>
      <c r="H159" s="29">
        <v>0</v>
      </c>
    </row>
    <row r="160" spans="1:8" ht="12.75">
      <c r="A160" s="140" t="s">
        <v>25</v>
      </c>
      <c r="B160" s="140" t="s">
        <v>9</v>
      </c>
      <c r="C160" s="142">
        <v>1420000000</v>
      </c>
      <c r="D160" s="140"/>
      <c r="E160" s="141" t="s">
        <v>220</v>
      </c>
      <c r="F160" s="29">
        <f>F161</f>
        <v>3500</v>
      </c>
      <c r="G160" s="29">
        <f aca="true" t="shared" si="57" ref="G160:H163">G161</f>
        <v>0</v>
      </c>
      <c r="H160" s="29">
        <f t="shared" si="57"/>
        <v>0</v>
      </c>
    </row>
    <row r="161" spans="1:8" ht="31.5">
      <c r="A161" s="140" t="s">
        <v>25</v>
      </c>
      <c r="B161" s="140" t="s">
        <v>9</v>
      </c>
      <c r="C161" s="142">
        <v>1420100000</v>
      </c>
      <c r="D161" s="140"/>
      <c r="E161" s="141" t="s">
        <v>318</v>
      </c>
      <c r="F161" s="29">
        <f>F162</f>
        <v>3500</v>
      </c>
      <c r="G161" s="29">
        <f t="shared" si="57"/>
        <v>0</v>
      </c>
      <c r="H161" s="29">
        <f t="shared" si="57"/>
        <v>0</v>
      </c>
    </row>
    <row r="162" spans="1:8" ht="12.75">
      <c r="A162" s="140" t="s">
        <v>25</v>
      </c>
      <c r="B162" s="140" t="s">
        <v>9</v>
      </c>
      <c r="C162" s="140">
        <v>1420120120</v>
      </c>
      <c r="D162" s="140"/>
      <c r="E162" s="141" t="s">
        <v>221</v>
      </c>
      <c r="F162" s="29">
        <f>F163</f>
        <v>3500</v>
      </c>
      <c r="G162" s="29">
        <f t="shared" si="57"/>
        <v>0</v>
      </c>
      <c r="H162" s="29">
        <f t="shared" si="57"/>
        <v>0</v>
      </c>
    </row>
    <row r="163" spans="1:8" ht="31.5">
      <c r="A163" s="140" t="s">
        <v>25</v>
      </c>
      <c r="B163" s="140" t="s">
        <v>9</v>
      </c>
      <c r="C163" s="140">
        <v>1420120120</v>
      </c>
      <c r="D163" s="142" t="s">
        <v>92</v>
      </c>
      <c r="E163" s="141" t="s">
        <v>149</v>
      </c>
      <c r="F163" s="29">
        <f>F164</f>
        <v>3500</v>
      </c>
      <c r="G163" s="29">
        <f t="shared" si="57"/>
        <v>0</v>
      </c>
      <c r="H163" s="29">
        <f t="shared" si="57"/>
        <v>0</v>
      </c>
    </row>
    <row r="164" spans="1:8" ht="30" customHeight="1">
      <c r="A164" s="140" t="s">
        <v>25</v>
      </c>
      <c r="B164" s="140" t="s">
        <v>9</v>
      </c>
      <c r="C164" s="140">
        <v>1420120120</v>
      </c>
      <c r="D164" s="140">
        <v>240</v>
      </c>
      <c r="E164" s="141" t="s">
        <v>189</v>
      </c>
      <c r="F164" s="29">
        <v>3500</v>
      </c>
      <c r="G164" s="29">
        <v>0</v>
      </c>
      <c r="H164" s="29">
        <v>0</v>
      </c>
    </row>
    <row r="165" spans="1:8" ht="12.75">
      <c r="A165" s="140" t="s">
        <v>25</v>
      </c>
      <c r="B165" s="140" t="s">
        <v>71</v>
      </c>
      <c r="C165" s="140" t="s">
        <v>89</v>
      </c>
      <c r="D165" s="140" t="s">
        <v>89</v>
      </c>
      <c r="E165" s="141" t="s">
        <v>48</v>
      </c>
      <c r="F165" s="29">
        <f aca="true" t="shared" si="58" ref="F165:H170">F166</f>
        <v>3385.1</v>
      </c>
      <c r="G165" s="29">
        <f t="shared" si="58"/>
        <v>3280.9</v>
      </c>
      <c r="H165" s="29">
        <f t="shared" si="58"/>
        <v>3280.9</v>
      </c>
    </row>
    <row r="166" spans="1:8" ht="47.25">
      <c r="A166" s="140" t="s">
        <v>25</v>
      </c>
      <c r="B166" s="140" t="s">
        <v>71</v>
      </c>
      <c r="C166" s="142">
        <v>1600000000</v>
      </c>
      <c r="D166" s="32"/>
      <c r="E166" s="141" t="s">
        <v>204</v>
      </c>
      <c r="F166" s="29">
        <f>F167+F180</f>
        <v>3385.1</v>
      </c>
      <c r="G166" s="29">
        <f aca="true" t="shared" si="59" ref="G166:H166">G167+G180</f>
        <v>3280.9</v>
      </c>
      <c r="H166" s="29">
        <f t="shared" si="59"/>
        <v>3280.9</v>
      </c>
    </row>
    <row r="167" spans="1:8" ht="31.5">
      <c r="A167" s="140" t="s">
        <v>25</v>
      </c>
      <c r="B167" s="140" t="s">
        <v>71</v>
      </c>
      <c r="C167" s="142">
        <v>1610000000</v>
      </c>
      <c r="D167" s="140"/>
      <c r="E167" s="141" t="s">
        <v>353</v>
      </c>
      <c r="F167" s="29">
        <f>F168+F172+F176</f>
        <v>3120.6</v>
      </c>
      <c r="G167" s="29">
        <f aca="true" t="shared" si="60" ref="G167:H167">G168+G172+G176</f>
        <v>3280.9</v>
      </c>
      <c r="H167" s="29">
        <f t="shared" si="60"/>
        <v>3280.9</v>
      </c>
    </row>
    <row r="168" spans="1:8" ht="47.25">
      <c r="A168" s="140" t="s">
        <v>25</v>
      </c>
      <c r="B168" s="140" t="s">
        <v>71</v>
      </c>
      <c r="C168" s="142">
        <v>1610100000</v>
      </c>
      <c r="D168" s="140"/>
      <c r="E168" s="141" t="s">
        <v>319</v>
      </c>
      <c r="F168" s="29">
        <f t="shared" si="58"/>
        <v>2204.7</v>
      </c>
      <c r="G168" s="29">
        <f t="shared" si="58"/>
        <v>2874.5</v>
      </c>
      <c r="H168" s="29">
        <f t="shared" si="58"/>
        <v>2874.5</v>
      </c>
    </row>
    <row r="169" spans="1:8" ht="31.5">
      <c r="A169" s="140" t="s">
        <v>25</v>
      </c>
      <c r="B169" s="140" t="s">
        <v>71</v>
      </c>
      <c r="C169" s="142">
        <v>1610120010</v>
      </c>
      <c r="D169" s="140"/>
      <c r="E169" s="141" t="s">
        <v>215</v>
      </c>
      <c r="F169" s="29">
        <f t="shared" si="58"/>
        <v>2204.7</v>
      </c>
      <c r="G169" s="29">
        <f t="shared" si="58"/>
        <v>2874.5</v>
      </c>
      <c r="H169" s="29">
        <f t="shared" si="58"/>
        <v>2874.5</v>
      </c>
    </row>
    <row r="170" spans="1:8" ht="31.5">
      <c r="A170" s="140" t="s">
        <v>25</v>
      </c>
      <c r="B170" s="140" t="s">
        <v>71</v>
      </c>
      <c r="C170" s="142">
        <v>1610120010</v>
      </c>
      <c r="D170" s="142" t="s">
        <v>151</v>
      </c>
      <c r="E170" s="141" t="s">
        <v>152</v>
      </c>
      <c r="F170" s="29">
        <f t="shared" si="58"/>
        <v>2204.7</v>
      </c>
      <c r="G170" s="29">
        <f t="shared" si="58"/>
        <v>2874.5</v>
      </c>
      <c r="H170" s="29">
        <f t="shared" si="58"/>
        <v>2874.5</v>
      </c>
    </row>
    <row r="171" spans="1:8" ht="12.75">
      <c r="A171" s="140" t="s">
        <v>25</v>
      </c>
      <c r="B171" s="140" t="s">
        <v>71</v>
      </c>
      <c r="C171" s="142">
        <v>1610120010</v>
      </c>
      <c r="D171" s="140">
        <v>610</v>
      </c>
      <c r="E171" s="141" t="s">
        <v>194</v>
      </c>
      <c r="F171" s="29">
        <v>2204.7</v>
      </c>
      <c r="G171" s="29">
        <v>2874.5</v>
      </c>
      <c r="H171" s="29">
        <v>2874.5</v>
      </c>
    </row>
    <row r="172" spans="1:8" ht="63">
      <c r="A172" s="140" t="s">
        <v>25</v>
      </c>
      <c r="B172" s="140" t="s">
        <v>71</v>
      </c>
      <c r="C172" s="142">
        <v>1610200000</v>
      </c>
      <c r="D172" s="140"/>
      <c r="E172" s="141" t="s">
        <v>364</v>
      </c>
      <c r="F172" s="29">
        <f>F173</f>
        <v>518</v>
      </c>
      <c r="G172" s="29">
        <f aca="true" t="shared" si="61" ref="G172:H178">G173</f>
        <v>0</v>
      </c>
      <c r="H172" s="29">
        <f t="shared" si="61"/>
        <v>0</v>
      </c>
    </row>
    <row r="173" spans="1:8" ht="31.5">
      <c r="A173" s="140" t="s">
        <v>25</v>
      </c>
      <c r="B173" s="140" t="s">
        <v>71</v>
      </c>
      <c r="C173" s="142">
        <v>1610220030</v>
      </c>
      <c r="D173" s="140"/>
      <c r="E173" s="141" t="s">
        <v>360</v>
      </c>
      <c r="F173" s="29">
        <f>F174</f>
        <v>518</v>
      </c>
      <c r="G173" s="29">
        <f t="shared" si="61"/>
        <v>0</v>
      </c>
      <c r="H173" s="29">
        <f t="shared" si="61"/>
        <v>0</v>
      </c>
    </row>
    <row r="174" spans="1:8" ht="31.5">
      <c r="A174" s="140" t="s">
        <v>25</v>
      </c>
      <c r="B174" s="140" t="s">
        <v>71</v>
      </c>
      <c r="C174" s="142">
        <v>1610220030</v>
      </c>
      <c r="D174" s="142" t="s">
        <v>151</v>
      </c>
      <c r="E174" s="141" t="s">
        <v>152</v>
      </c>
      <c r="F174" s="29">
        <f>F175</f>
        <v>518</v>
      </c>
      <c r="G174" s="29">
        <f t="shared" si="61"/>
        <v>0</v>
      </c>
      <c r="H174" s="29">
        <f t="shared" si="61"/>
        <v>0</v>
      </c>
    </row>
    <row r="175" spans="1:8" ht="12.75">
      <c r="A175" s="140" t="s">
        <v>25</v>
      </c>
      <c r="B175" s="140" t="s">
        <v>71</v>
      </c>
      <c r="C175" s="142">
        <v>1610220030</v>
      </c>
      <c r="D175" s="140">
        <v>610</v>
      </c>
      <c r="E175" s="141" t="s">
        <v>194</v>
      </c>
      <c r="F175" s="29">
        <v>518</v>
      </c>
      <c r="G175" s="29">
        <v>0</v>
      </c>
      <c r="H175" s="29">
        <v>0</v>
      </c>
    </row>
    <row r="176" spans="1:8" ht="31.5">
      <c r="A176" s="140" t="s">
        <v>25</v>
      </c>
      <c r="B176" s="140" t="s">
        <v>71</v>
      </c>
      <c r="C176" s="142">
        <v>1610300000</v>
      </c>
      <c r="D176" s="140"/>
      <c r="E176" s="141" t="s">
        <v>365</v>
      </c>
      <c r="F176" s="29">
        <f>F177</f>
        <v>397.9</v>
      </c>
      <c r="G176" s="29">
        <f t="shared" si="61"/>
        <v>406.4</v>
      </c>
      <c r="H176" s="29">
        <f t="shared" si="61"/>
        <v>406.4</v>
      </c>
    </row>
    <row r="177" spans="1:8" ht="12.75">
      <c r="A177" s="140" t="s">
        <v>25</v>
      </c>
      <c r="B177" s="140" t="s">
        <v>71</v>
      </c>
      <c r="C177" s="142">
        <v>1610320200</v>
      </c>
      <c r="D177" s="140"/>
      <c r="E177" s="141" t="s">
        <v>250</v>
      </c>
      <c r="F177" s="29">
        <f>F178</f>
        <v>397.9</v>
      </c>
      <c r="G177" s="29">
        <f t="shared" si="61"/>
        <v>406.4</v>
      </c>
      <c r="H177" s="29">
        <f t="shared" si="61"/>
        <v>406.4</v>
      </c>
    </row>
    <row r="178" spans="1:8" ht="31.5">
      <c r="A178" s="140" t="s">
        <v>25</v>
      </c>
      <c r="B178" s="140" t="s">
        <v>71</v>
      </c>
      <c r="C178" s="142">
        <v>1610320200</v>
      </c>
      <c r="D178" s="142" t="s">
        <v>151</v>
      </c>
      <c r="E178" s="141" t="s">
        <v>152</v>
      </c>
      <c r="F178" s="29">
        <f>F179</f>
        <v>397.9</v>
      </c>
      <c r="G178" s="29">
        <f t="shared" si="61"/>
        <v>406.4</v>
      </c>
      <c r="H178" s="29">
        <f t="shared" si="61"/>
        <v>406.4</v>
      </c>
    </row>
    <row r="179" spans="1:8" ht="12.75">
      <c r="A179" s="140" t="s">
        <v>25</v>
      </c>
      <c r="B179" s="140" t="s">
        <v>71</v>
      </c>
      <c r="C179" s="142">
        <v>1610320200</v>
      </c>
      <c r="D179" s="140">
        <v>610</v>
      </c>
      <c r="E179" s="141" t="s">
        <v>194</v>
      </c>
      <c r="F179" s="29">
        <v>397.9</v>
      </c>
      <c r="G179" s="29">
        <v>406.4</v>
      </c>
      <c r="H179" s="29">
        <v>406.4</v>
      </c>
    </row>
    <row r="180" spans="1:8" ht="47.25">
      <c r="A180" s="140" t="s">
        <v>25</v>
      </c>
      <c r="B180" s="140" t="s">
        <v>71</v>
      </c>
      <c r="C180" s="142">
        <v>1630000000</v>
      </c>
      <c r="D180" s="140"/>
      <c r="E180" s="170" t="s">
        <v>354</v>
      </c>
      <c r="F180" s="29">
        <f>F181+F188</f>
        <v>264.5</v>
      </c>
      <c r="G180" s="29">
        <f aca="true" t="shared" si="62" ref="G180:H180">G181+G188</f>
        <v>0</v>
      </c>
      <c r="H180" s="29">
        <f t="shared" si="62"/>
        <v>0</v>
      </c>
    </row>
    <row r="181" spans="1:8" ht="47.25">
      <c r="A181" s="140" t="s">
        <v>25</v>
      </c>
      <c r="B181" s="140" t="s">
        <v>71</v>
      </c>
      <c r="C181" s="140">
        <v>1630100000</v>
      </c>
      <c r="D181" s="140"/>
      <c r="E181" s="141" t="s">
        <v>355</v>
      </c>
      <c r="F181" s="29">
        <f>F182+F185</f>
        <v>249.10000000000002</v>
      </c>
      <c r="G181" s="29">
        <f aca="true" t="shared" si="63" ref="G181:H181">G182+G185</f>
        <v>0</v>
      </c>
      <c r="H181" s="29">
        <f t="shared" si="63"/>
        <v>0</v>
      </c>
    </row>
    <row r="182" spans="1:8" ht="47.25">
      <c r="A182" s="140" t="s">
        <v>25</v>
      </c>
      <c r="B182" s="140" t="s">
        <v>71</v>
      </c>
      <c r="C182" s="140">
        <v>1630120180</v>
      </c>
      <c r="D182" s="140"/>
      <c r="E182" s="141" t="s">
        <v>356</v>
      </c>
      <c r="F182" s="29">
        <f>F183</f>
        <v>86.3</v>
      </c>
      <c r="G182" s="29">
        <f aca="true" t="shared" si="64" ref="G182:H183">G183</f>
        <v>0</v>
      </c>
      <c r="H182" s="29">
        <f t="shared" si="64"/>
        <v>0</v>
      </c>
    </row>
    <row r="183" spans="1:8" ht="31.5">
      <c r="A183" s="140" t="s">
        <v>25</v>
      </c>
      <c r="B183" s="140" t="s">
        <v>71</v>
      </c>
      <c r="C183" s="140">
        <v>1630120180</v>
      </c>
      <c r="D183" s="142" t="s">
        <v>151</v>
      </c>
      <c r="E183" s="141" t="s">
        <v>152</v>
      </c>
      <c r="F183" s="29">
        <f>F184</f>
        <v>86.3</v>
      </c>
      <c r="G183" s="29">
        <f t="shared" si="64"/>
        <v>0</v>
      </c>
      <c r="H183" s="29">
        <f t="shared" si="64"/>
        <v>0</v>
      </c>
    </row>
    <row r="184" spans="1:8" ht="12.75">
      <c r="A184" s="140" t="s">
        <v>25</v>
      </c>
      <c r="B184" s="140" t="s">
        <v>71</v>
      </c>
      <c r="C184" s="140">
        <v>1630120180</v>
      </c>
      <c r="D184" s="140">
        <v>610</v>
      </c>
      <c r="E184" s="141" t="s">
        <v>194</v>
      </c>
      <c r="F184" s="29">
        <f>26.3+60</f>
        <v>86.3</v>
      </c>
      <c r="G184" s="29">
        <v>0</v>
      </c>
      <c r="H184" s="29">
        <v>0</v>
      </c>
    </row>
    <row r="185" spans="1:8" ht="47.25">
      <c r="A185" s="140" t="s">
        <v>25</v>
      </c>
      <c r="B185" s="140" t="s">
        <v>71</v>
      </c>
      <c r="C185" s="140">
        <v>1630120520</v>
      </c>
      <c r="D185" s="140"/>
      <c r="E185" s="141" t="s">
        <v>366</v>
      </c>
      <c r="F185" s="29">
        <f>F186</f>
        <v>162.8</v>
      </c>
      <c r="G185" s="29">
        <f aca="true" t="shared" si="65" ref="G185:H186">G186</f>
        <v>0</v>
      </c>
      <c r="H185" s="29">
        <f t="shared" si="65"/>
        <v>0</v>
      </c>
    </row>
    <row r="186" spans="1:8" ht="31.5">
      <c r="A186" s="140" t="s">
        <v>25</v>
      </c>
      <c r="B186" s="140" t="s">
        <v>71</v>
      </c>
      <c r="C186" s="140">
        <v>1630120520</v>
      </c>
      <c r="D186" s="142" t="s">
        <v>151</v>
      </c>
      <c r="E186" s="141" t="s">
        <v>152</v>
      </c>
      <c r="F186" s="29">
        <f>F187</f>
        <v>162.8</v>
      </c>
      <c r="G186" s="29">
        <f t="shared" si="65"/>
        <v>0</v>
      </c>
      <c r="H186" s="29">
        <f t="shared" si="65"/>
        <v>0</v>
      </c>
    </row>
    <row r="187" spans="1:8" ht="12.75">
      <c r="A187" s="140" t="s">
        <v>25</v>
      </c>
      <c r="B187" s="140" t="s">
        <v>71</v>
      </c>
      <c r="C187" s="140">
        <v>1630120520</v>
      </c>
      <c r="D187" s="140">
        <v>610</v>
      </c>
      <c r="E187" s="141" t="s">
        <v>194</v>
      </c>
      <c r="F187" s="29">
        <v>162.8</v>
      </c>
      <c r="G187" s="29">
        <v>0</v>
      </c>
      <c r="H187" s="29">
        <v>0</v>
      </c>
    </row>
    <row r="188" spans="1:8" ht="47.25">
      <c r="A188" s="140" t="s">
        <v>25</v>
      </c>
      <c r="B188" s="140" t="s">
        <v>71</v>
      </c>
      <c r="C188" s="140">
        <v>1630200000</v>
      </c>
      <c r="D188" s="140"/>
      <c r="E188" s="141" t="s">
        <v>357</v>
      </c>
      <c r="F188" s="29">
        <f>F189</f>
        <v>15.4</v>
      </c>
      <c r="G188" s="29">
        <f aca="true" t="shared" si="66" ref="G188:H190">G189</f>
        <v>0</v>
      </c>
      <c r="H188" s="29">
        <f t="shared" si="66"/>
        <v>0</v>
      </c>
    </row>
    <row r="189" spans="1:8" ht="20.45" customHeight="1">
      <c r="A189" s="140" t="s">
        <v>25</v>
      </c>
      <c r="B189" s="140" t="s">
        <v>71</v>
      </c>
      <c r="C189" s="140">
        <v>1630220530</v>
      </c>
      <c r="D189" s="140"/>
      <c r="E189" s="141" t="s">
        <v>358</v>
      </c>
      <c r="F189" s="29">
        <f>F190</f>
        <v>15.4</v>
      </c>
      <c r="G189" s="29">
        <f t="shared" si="66"/>
        <v>0</v>
      </c>
      <c r="H189" s="29">
        <f t="shared" si="66"/>
        <v>0</v>
      </c>
    </row>
    <row r="190" spans="1:8" ht="31.5">
      <c r="A190" s="140" t="s">
        <v>25</v>
      </c>
      <c r="B190" s="140" t="s">
        <v>71</v>
      </c>
      <c r="C190" s="140">
        <v>1630220530</v>
      </c>
      <c r="D190" s="142" t="s">
        <v>151</v>
      </c>
      <c r="E190" s="141" t="s">
        <v>152</v>
      </c>
      <c r="F190" s="29">
        <f>F191</f>
        <v>15.4</v>
      </c>
      <c r="G190" s="29">
        <f t="shared" si="66"/>
        <v>0</v>
      </c>
      <c r="H190" s="29">
        <f t="shared" si="66"/>
        <v>0</v>
      </c>
    </row>
    <row r="191" spans="1:8" ht="12.75">
      <c r="A191" s="140" t="s">
        <v>25</v>
      </c>
      <c r="B191" s="140" t="s">
        <v>71</v>
      </c>
      <c r="C191" s="140">
        <v>1630220530</v>
      </c>
      <c r="D191" s="140">
        <v>610</v>
      </c>
      <c r="E191" s="141" t="s">
        <v>194</v>
      </c>
      <c r="F191" s="29">
        <v>15.4</v>
      </c>
      <c r="G191" s="29">
        <v>0</v>
      </c>
      <c r="H191" s="29">
        <v>0</v>
      </c>
    </row>
    <row r="192" spans="1:8" ht="12.75">
      <c r="A192" s="140" t="s">
        <v>25</v>
      </c>
      <c r="B192" s="140" t="s">
        <v>80</v>
      </c>
      <c r="C192" s="140" t="s">
        <v>89</v>
      </c>
      <c r="D192" s="140" t="s">
        <v>89</v>
      </c>
      <c r="E192" s="10" t="s">
        <v>49</v>
      </c>
      <c r="F192" s="29">
        <f>F203+F193</f>
        <v>17116.5</v>
      </c>
      <c r="G192" s="29">
        <f>G203+G193</f>
        <v>14653.3</v>
      </c>
      <c r="H192" s="29">
        <f>H203+H193</f>
        <v>14653.3</v>
      </c>
    </row>
    <row r="193" spans="1:8" ht="12.75">
      <c r="A193" s="153" t="s">
        <v>25</v>
      </c>
      <c r="B193" s="30" t="s">
        <v>634</v>
      </c>
      <c r="C193" s="153"/>
      <c r="D193" s="153"/>
      <c r="E193" s="16" t="s">
        <v>635</v>
      </c>
      <c r="F193" s="29">
        <f>F194</f>
        <v>1284.5</v>
      </c>
      <c r="G193" s="29">
        <f aca="true" t="shared" si="67" ref="G193:H193">G194</f>
        <v>0</v>
      </c>
      <c r="H193" s="29">
        <f t="shared" si="67"/>
        <v>0</v>
      </c>
    </row>
    <row r="194" spans="1:8" ht="47.25">
      <c r="A194" s="153" t="s">
        <v>25</v>
      </c>
      <c r="B194" s="30" t="s">
        <v>634</v>
      </c>
      <c r="C194" s="155">
        <v>1400000000</v>
      </c>
      <c r="D194" s="153"/>
      <c r="E194" s="154" t="s">
        <v>315</v>
      </c>
      <c r="F194" s="29">
        <f>F195</f>
        <v>1284.5</v>
      </c>
      <c r="G194" s="29">
        <f aca="true" t="shared" si="68" ref="G194:H194">G195</f>
        <v>0</v>
      </c>
      <c r="H194" s="29">
        <f t="shared" si="68"/>
        <v>0</v>
      </c>
    </row>
    <row r="195" spans="1:8" ht="12.75">
      <c r="A195" s="153" t="s">
        <v>25</v>
      </c>
      <c r="B195" s="30" t="s">
        <v>634</v>
      </c>
      <c r="C195" s="155">
        <v>1430000000</v>
      </c>
      <c r="D195" s="153"/>
      <c r="E195" s="10" t="s">
        <v>636</v>
      </c>
      <c r="F195" s="29">
        <f>F196</f>
        <v>1284.5</v>
      </c>
      <c r="G195" s="29">
        <f aca="true" t="shared" si="69" ref="G195:H195">G196</f>
        <v>0</v>
      </c>
      <c r="H195" s="29">
        <f t="shared" si="69"/>
        <v>0</v>
      </c>
    </row>
    <row r="196" spans="1:8" ht="31.5">
      <c r="A196" s="153" t="s">
        <v>25</v>
      </c>
      <c r="B196" s="30" t="s">
        <v>634</v>
      </c>
      <c r="C196" s="153">
        <v>1430300000</v>
      </c>
      <c r="D196" s="153"/>
      <c r="E196" s="10" t="s">
        <v>637</v>
      </c>
      <c r="F196" s="29">
        <f>F197+F200</f>
        <v>1284.5</v>
      </c>
      <c r="G196" s="29">
        <f aca="true" t="shared" si="70" ref="G196:H196">G197+G200</f>
        <v>0</v>
      </c>
      <c r="H196" s="29">
        <f t="shared" si="70"/>
        <v>0</v>
      </c>
    </row>
    <row r="197" spans="1:8" ht="12.75">
      <c r="A197" s="153" t="s">
        <v>25</v>
      </c>
      <c r="B197" s="30" t="s">
        <v>634</v>
      </c>
      <c r="C197" s="153">
        <v>1430320100</v>
      </c>
      <c r="D197" s="153"/>
      <c r="E197" s="10" t="s">
        <v>638</v>
      </c>
      <c r="F197" s="29">
        <f>F198</f>
        <v>85.5</v>
      </c>
      <c r="G197" s="29">
        <f aca="true" t="shared" si="71" ref="G197:H198">G198</f>
        <v>0</v>
      </c>
      <c r="H197" s="29">
        <f t="shared" si="71"/>
        <v>0</v>
      </c>
    </row>
    <row r="198" spans="1:8" ht="31.5">
      <c r="A198" s="153" t="s">
        <v>25</v>
      </c>
      <c r="B198" s="30" t="s">
        <v>634</v>
      </c>
      <c r="C198" s="153">
        <v>1430320100</v>
      </c>
      <c r="D198" s="155" t="s">
        <v>92</v>
      </c>
      <c r="E198" s="154" t="s">
        <v>149</v>
      </c>
      <c r="F198" s="29">
        <f>F199</f>
        <v>85.5</v>
      </c>
      <c r="G198" s="29">
        <f t="shared" si="71"/>
        <v>0</v>
      </c>
      <c r="H198" s="29">
        <f t="shared" si="71"/>
        <v>0</v>
      </c>
    </row>
    <row r="199" spans="1:8" ht="35.45" customHeight="1">
      <c r="A199" s="153" t="s">
        <v>25</v>
      </c>
      <c r="B199" s="30" t="s">
        <v>634</v>
      </c>
      <c r="C199" s="153">
        <v>1430320100</v>
      </c>
      <c r="D199" s="153">
        <v>240</v>
      </c>
      <c r="E199" s="154" t="s">
        <v>189</v>
      </c>
      <c r="F199" s="29">
        <v>85.5</v>
      </c>
      <c r="G199" s="29">
        <v>0</v>
      </c>
      <c r="H199" s="29">
        <v>0</v>
      </c>
    </row>
    <row r="200" spans="1:8" ht="31.5">
      <c r="A200" s="153" t="s">
        <v>25</v>
      </c>
      <c r="B200" s="30" t="s">
        <v>634</v>
      </c>
      <c r="C200" s="153" t="s">
        <v>639</v>
      </c>
      <c r="D200" s="153"/>
      <c r="E200" s="161" t="s">
        <v>643</v>
      </c>
      <c r="F200" s="29">
        <f>F201</f>
        <v>1199</v>
      </c>
      <c r="G200" s="29">
        <f aca="true" t="shared" si="72" ref="G200:H201">G201</f>
        <v>0</v>
      </c>
      <c r="H200" s="29">
        <f t="shared" si="72"/>
        <v>0</v>
      </c>
    </row>
    <row r="201" spans="1:8" ht="31.5">
      <c r="A201" s="153" t="s">
        <v>25</v>
      </c>
      <c r="B201" s="30" t="s">
        <v>634</v>
      </c>
      <c r="C201" s="153" t="s">
        <v>639</v>
      </c>
      <c r="D201" s="155" t="s">
        <v>92</v>
      </c>
      <c r="E201" s="154" t="s">
        <v>149</v>
      </c>
      <c r="F201" s="29">
        <f>F202</f>
        <v>1199</v>
      </c>
      <c r="G201" s="29">
        <f t="shared" si="72"/>
        <v>0</v>
      </c>
      <c r="H201" s="29">
        <f t="shared" si="72"/>
        <v>0</v>
      </c>
    </row>
    <row r="202" spans="1:8" ht="33" customHeight="1">
      <c r="A202" s="153" t="s">
        <v>25</v>
      </c>
      <c r="B202" s="30" t="s">
        <v>634</v>
      </c>
      <c r="C202" s="153" t="s">
        <v>639</v>
      </c>
      <c r="D202" s="153">
        <v>240</v>
      </c>
      <c r="E202" s="154" t="s">
        <v>189</v>
      </c>
      <c r="F202" s="29">
        <v>1199</v>
      </c>
      <c r="G202" s="29">
        <v>0</v>
      </c>
      <c r="H202" s="29">
        <v>0</v>
      </c>
    </row>
    <row r="203" spans="1:8" ht="12.75">
      <c r="A203" s="140" t="s">
        <v>25</v>
      </c>
      <c r="B203" s="140" t="s">
        <v>72</v>
      </c>
      <c r="C203" s="140" t="s">
        <v>89</v>
      </c>
      <c r="D203" s="140" t="s">
        <v>89</v>
      </c>
      <c r="E203" s="141" t="s">
        <v>50</v>
      </c>
      <c r="F203" s="29">
        <f>F204</f>
        <v>15832</v>
      </c>
      <c r="G203" s="29">
        <f aca="true" t="shared" si="73" ref="G203:H203">G204</f>
        <v>14653.3</v>
      </c>
      <c r="H203" s="29">
        <f t="shared" si="73"/>
        <v>14653.3</v>
      </c>
    </row>
    <row r="204" spans="1:8" ht="47.25">
      <c r="A204" s="140" t="s">
        <v>25</v>
      </c>
      <c r="B204" s="140" t="s">
        <v>72</v>
      </c>
      <c r="C204" s="142">
        <v>1300000000</v>
      </c>
      <c r="D204" s="140"/>
      <c r="E204" s="141" t="s">
        <v>313</v>
      </c>
      <c r="F204" s="29">
        <f>F205+F214+F235</f>
        <v>15832</v>
      </c>
      <c r="G204" s="29">
        <f aca="true" t="shared" si="74" ref="G204:H204">G205+G214+G235</f>
        <v>14653.3</v>
      </c>
      <c r="H204" s="29">
        <f t="shared" si="74"/>
        <v>14653.3</v>
      </c>
    </row>
    <row r="205" spans="1:8" ht="47.25">
      <c r="A205" s="140" t="s">
        <v>25</v>
      </c>
      <c r="B205" s="140" t="s">
        <v>72</v>
      </c>
      <c r="C205" s="142">
        <v>1310000000</v>
      </c>
      <c r="D205" s="140"/>
      <c r="E205" s="141" t="s">
        <v>367</v>
      </c>
      <c r="F205" s="29">
        <f>F206+F210</f>
        <v>624</v>
      </c>
      <c r="G205" s="29">
        <f aca="true" t="shared" si="75" ref="G205:H205">G206+G210</f>
        <v>0</v>
      </c>
      <c r="H205" s="29">
        <f t="shared" si="75"/>
        <v>0</v>
      </c>
    </row>
    <row r="206" spans="1:8" ht="31.5">
      <c r="A206" s="140" t="s">
        <v>25</v>
      </c>
      <c r="B206" s="140" t="s">
        <v>72</v>
      </c>
      <c r="C206" s="142">
        <v>1310100000</v>
      </c>
      <c r="D206" s="32"/>
      <c r="E206" s="141" t="s">
        <v>222</v>
      </c>
      <c r="F206" s="29">
        <f>F207</f>
        <v>487.8</v>
      </c>
      <c r="G206" s="29">
        <f aca="true" t="shared" si="76" ref="G206:H208">G207</f>
        <v>0</v>
      </c>
      <c r="H206" s="29">
        <f t="shared" si="76"/>
        <v>0</v>
      </c>
    </row>
    <row r="207" spans="1:8" ht="31.5">
      <c r="A207" s="140" t="s">
        <v>25</v>
      </c>
      <c r="B207" s="140" t="s">
        <v>72</v>
      </c>
      <c r="C207" s="140" t="s">
        <v>223</v>
      </c>
      <c r="D207" s="140"/>
      <c r="E207" s="84" t="s">
        <v>644</v>
      </c>
      <c r="F207" s="29">
        <f>F208</f>
        <v>487.8</v>
      </c>
      <c r="G207" s="29">
        <f t="shared" si="76"/>
        <v>0</v>
      </c>
      <c r="H207" s="29">
        <f t="shared" si="76"/>
        <v>0</v>
      </c>
    </row>
    <row r="208" spans="1:8" ht="31.5">
      <c r="A208" s="140" t="s">
        <v>25</v>
      </c>
      <c r="B208" s="140" t="s">
        <v>72</v>
      </c>
      <c r="C208" s="140" t="s">
        <v>223</v>
      </c>
      <c r="D208" s="142" t="s">
        <v>92</v>
      </c>
      <c r="E208" s="141" t="s">
        <v>149</v>
      </c>
      <c r="F208" s="29">
        <f>F209</f>
        <v>487.8</v>
      </c>
      <c r="G208" s="29">
        <f t="shared" si="76"/>
        <v>0</v>
      </c>
      <c r="H208" s="29">
        <f t="shared" si="76"/>
        <v>0</v>
      </c>
    </row>
    <row r="209" spans="1:8" ht="33" customHeight="1">
      <c r="A209" s="140" t="s">
        <v>25</v>
      </c>
      <c r="B209" s="140" t="s">
        <v>72</v>
      </c>
      <c r="C209" s="140" t="s">
        <v>223</v>
      </c>
      <c r="D209" s="140">
        <v>240</v>
      </c>
      <c r="E209" s="141" t="s">
        <v>189</v>
      </c>
      <c r="F209" s="29">
        <v>487.8</v>
      </c>
      <c r="G209" s="29">
        <v>0</v>
      </c>
      <c r="H209" s="29">
        <v>0</v>
      </c>
    </row>
    <row r="210" spans="1:8" ht="47.25">
      <c r="A210" s="140" t="s">
        <v>25</v>
      </c>
      <c r="B210" s="140" t="s">
        <v>72</v>
      </c>
      <c r="C210" s="142">
        <v>1310200000</v>
      </c>
      <c r="D210" s="140"/>
      <c r="E210" s="141" t="s">
        <v>224</v>
      </c>
      <c r="F210" s="29">
        <f>F211</f>
        <v>136.2</v>
      </c>
      <c r="G210" s="29">
        <f aca="true" t="shared" si="77" ref="G210:H212">G211</f>
        <v>0</v>
      </c>
      <c r="H210" s="29">
        <f t="shared" si="77"/>
        <v>0</v>
      </c>
    </row>
    <row r="211" spans="1:8" ht="31.5">
      <c r="A211" s="140" t="s">
        <v>25</v>
      </c>
      <c r="B211" s="140" t="s">
        <v>72</v>
      </c>
      <c r="C211" s="140" t="s">
        <v>225</v>
      </c>
      <c r="D211" s="140"/>
      <c r="E211" s="84" t="s">
        <v>644</v>
      </c>
      <c r="F211" s="29">
        <f>F212</f>
        <v>136.2</v>
      </c>
      <c r="G211" s="29">
        <f t="shared" si="77"/>
        <v>0</v>
      </c>
      <c r="H211" s="29">
        <f t="shared" si="77"/>
        <v>0</v>
      </c>
    </row>
    <row r="212" spans="1:8" ht="31.5">
      <c r="A212" s="140" t="s">
        <v>25</v>
      </c>
      <c r="B212" s="140" t="s">
        <v>72</v>
      </c>
      <c r="C212" s="140" t="s">
        <v>225</v>
      </c>
      <c r="D212" s="142" t="s">
        <v>92</v>
      </c>
      <c r="E212" s="141" t="s">
        <v>149</v>
      </c>
      <c r="F212" s="29">
        <f>F213</f>
        <v>136.2</v>
      </c>
      <c r="G212" s="29">
        <f t="shared" si="77"/>
        <v>0</v>
      </c>
      <c r="H212" s="29">
        <f t="shared" si="77"/>
        <v>0</v>
      </c>
    </row>
    <row r="213" spans="1:8" ht="34.15" customHeight="1">
      <c r="A213" s="140" t="s">
        <v>25</v>
      </c>
      <c r="B213" s="140" t="s">
        <v>72</v>
      </c>
      <c r="C213" s="140" t="s">
        <v>225</v>
      </c>
      <c r="D213" s="140">
        <v>240</v>
      </c>
      <c r="E213" s="141" t="s">
        <v>189</v>
      </c>
      <c r="F213" s="29">
        <v>136.2</v>
      </c>
      <c r="G213" s="29">
        <v>0</v>
      </c>
      <c r="H213" s="29">
        <v>0</v>
      </c>
    </row>
    <row r="214" spans="1:8" ht="12.75">
      <c r="A214" s="140" t="s">
        <v>25</v>
      </c>
      <c r="B214" s="140" t="s">
        <v>72</v>
      </c>
      <c r="C214" s="142">
        <v>1320000000</v>
      </c>
      <c r="D214" s="140"/>
      <c r="E214" s="141" t="s">
        <v>320</v>
      </c>
      <c r="F214" s="29">
        <f>F215+F219</f>
        <v>14942.2</v>
      </c>
      <c r="G214" s="29">
        <f aca="true" t="shared" si="78" ref="G214:H214">G215+G219</f>
        <v>14349.3</v>
      </c>
      <c r="H214" s="29">
        <f t="shared" si="78"/>
        <v>14349.3</v>
      </c>
    </row>
    <row r="215" spans="1:8" ht="31.5">
      <c r="A215" s="140" t="s">
        <v>25</v>
      </c>
      <c r="B215" s="140" t="s">
        <v>72</v>
      </c>
      <c r="C215" s="142">
        <v>1320100000</v>
      </c>
      <c r="D215" s="140"/>
      <c r="E215" s="141" t="s">
        <v>321</v>
      </c>
      <c r="F215" s="29">
        <f>F216</f>
        <v>1315.2</v>
      </c>
      <c r="G215" s="29">
        <f aca="true" t="shared" si="79" ref="G215:H217">G216</f>
        <v>0</v>
      </c>
      <c r="H215" s="29">
        <f t="shared" si="79"/>
        <v>0</v>
      </c>
    </row>
    <row r="216" spans="1:8" ht="31.5">
      <c r="A216" s="140" t="s">
        <v>25</v>
      </c>
      <c r="B216" s="140" t="s">
        <v>72</v>
      </c>
      <c r="C216" s="140" t="s">
        <v>226</v>
      </c>
      <c r="D216" s="140"/>
      <c r="E216" s="84" t="s">
        <v>612</v>
      </c>
      <c r="F216" s="29">
        <f>F217</f>
        <v>1315.2</v>
      </c>
      <c r="G216" s="29">
        <f t="shared" si="79"/>
        <v>0</v>
      </c>
      <c r="H216" s="29">
        <f t="shared" si="79"/>
        <v>0</v>
      </c>
    </row>
    <row r="217" spans="1:8" ht="31.5">
      <c r="A217" s="140" t="s">
        <v>25</v>
      </c>
      <c r="B217" s="140" t="s">
        <v>72</v>
      </c>
      <c r="C217" s="140" t="s">
        <v>226</v>
      </c>
      <c r="D217" s="142" t="s">
        <v>92</v>
      </c>
      <c r="E217" s="141" t="s">
        <v>149</v>
      </c>
      <c r="F217" s="29">
        <f>F218</f>
        <v>1315.2</v>
      </c>
      <c r="G217" s="29">
        <f t="shared" si="79"/>
        <v>0</v>
      </c>
      <c r="H217" s="29">
        <f t="shared" si="79"/>
        <v>0</v>
      </c>
    </row>
    <row r="218" spans="1:8" ht="33" customHeight="1">
      <c r="A218" s="140" t="s">
        <v>25</v>
      </c>
      <c r="B218" s="140" t="s">
        <v>72</v>
      </c>
      <c r="C218" s="140" t="s">
        <v>226</v>
      </c>
      <c r="D218" s="140">
        <v>240</v>
      </c>
      <c r="E218" s="141" t="s">
        <v>189</v>
      </c>
      <c r="F218" s="29">
        <f>974.2+341</f>
        <v>1315.2</v>
      </c>
      <c r="G218" s="29">
        <v>0</v>
      </c>
      <c r="H218" s="29">
        <v>0</v>
      </c>
    </row>
    <row r="219" spans="1:8" ht="12.75">
      <c r="A219" s="140" t="s">
        <v>25</v>
      </c>
      <c r="B219" s="140" t="s">
        <v>72</v>
      </c>
      <c r="C219" s="142">
        <v>1320200000</v>
      </c>
      <c r="D219" s="140"/>
      <c r="E219" s="141" t="s">
        <v>227</v>
      </c>
      <c r="F219" s="29">
        <f>F220+F223+F226+F229+F232</f>
        <v>13627</v>
      </c>
      <c r="G219" s="29">
        <f aca="true" t="shared" si="80" ref="G219:H219">G220+G223+G226+G229+G232</f>
        <v>14349.3</v>
      </c>
      <c r="H219" s="29">
        <f t="shared" si="80"/>
        <v>14349.3</v>
      </c>
    </row>
    <row r="220" spans="1:8" ht="12.75">
      <c r="A220" s="140" t="s">
        <v>25</v>
      </c>
      <c r="B220" s="140" t="s">
        <v>72</v>
      </c>
      <c r="C220" s="140">
        <v>1320220050</v>
      </c>
      <c r="D220" s="140"/>
      <c r="E220" s="141" t="s">
        <v>228</v>
      </c>
      <c r="F220" s="29">
        <f>F221</f>
        <v>11166</v>
      </c>
      <c r="G220" s="29">
        <f aca="true" t="shared" si="81" ref="G220:H221">G221</f>
        <v>11250</v>
      </c>
      <c r="H220" s="29">
        <f t="shared" si="81"/>
        <v>11250</v>
      </c>
    </row>
    <row r="221" spans="1:8" ht="31.5">
      <c r="A221" s="140" t="s">
        <v>25</v>
      </c>
      <c r="B221" s="140" t="s">
        <v>72</v>
      </c>
      <c r="C221" s="140">
        <v>1320220050</v>
      </c>
      <c r="D221" s="142" t="s">
        <v>92</v>
      </c>
      <c r="E221" s="141" t="s">
        <v>149</v>
      </c>
      <c r="F221" s="29">
        <f>F222</f>
        <v>11166</v>
      </c>
      <c r="G221" s="29">
        <f t="shared" si="81"/>
        <v>11250</v>
      </c>
      <c r="H221" s="29">
        <f t="shared" si="81"/>
        <v>11250</v>
      </c>
    </row>
    <row r="222" spans="1:8" ht="31.15" customHeight="1">
      <c r="A222" s="140" t="s">
        <v>25</v>
      </c>
      <c r="B222" s="140" t="s">
        <v>72</v>
      </c>
      <c r="C222" s="140">
        <v>1320220050</v>
      </c>
      <c r="D222" s="140">
        <v>240</v>
      </c>
      <c r="E222" s="141" t="s">
        <v>189</v>
      </c>
      <c r="F222" s="29">
        <v>11166</v>
      </c>
      <c r="G222" s="29">
        <v>11250</v>
      </c>
      <c r="H222" s="29">
        <v>11250</v>
      </c>
    </row>
    <row r="223" spans="1:8" ht="12.75">
      <c r="A223" s="140" t="s">
        <v>25</v>
      </c>
      <c r="B223" s="140" t="s">
        <v>72</v>
      </c>
      <c r="C223" s="140">
        <v>1320220060</v>
      </c>
      <c r="D223" s="140"/>
      <c r="E223" s="141" t="s">
        <v>229</v>
      </c>
      <c r="F223" s="29">
        <f>F224</f>
        <v>193</v>
      </c>
      <c r="G223" s="29">
        <f aca="true" t="shared" si="82" ref="G223:H224">G224</f>
        <v>900</v>
      </c>
      <c r="H223" s="29">
        <f t="shared" si="82"/>
        <v>900</v>
      </c>
    </row>
    <row r="224" spans="1:8" ht="31.5">
      <c r="A224" s="140" t="s">
        <v>25</v>
      </c>
      <c r="B224" s="140" t="s">
        <v>72</v>
      </c>
      <c r="C224" s="140">
        <v>1320220060</v>
      </c>
      <c r="D224" s="142" t="s">
        <v>92</v>
      </c>
      <c r="E224" s="141" t="s">
        <v>149</v>
      </c>
      <c r="F224" s="29">
        <f>F225</f>
        <v>193</v>
      </c>
      <c r="G224" s="29">
        <f t="shared" si="82"/>
        <v>900</v>
      </c>
      <c r="H224" s="29">
        <f t="shared" si="82"/>
        <v>900</v>
      </c>
    </row>
    <row r="225" spans="1:8" ht="32.45" customHeight="1">
      <c r="A225" s="140" t="s">
        <v>25</v>
      </c>
      <c r="B225" s="140" t="s">
        <v>72</v>
      </c>
      <c r="C225" s="140">
        <v>1320220060</v>
      </c>
      <c r="D225" s="140">
        <v>240</v>
      </c>
      <c r="E225" s="141" t="s">
        <v>189</v>
      </c>
      <c r="F225" s="29">
        <f>276-83</f>
        <v>193</v>
      </c>
      <c r="G225" s="29">
        <v>900</v>
      </c>
      <c r="H225" s="29">
        <v>900</v>
      </c>
    </row>
    <row r="226" spans="1:8" ht="12.75">
      <c r="A226" s="140" t="s">
        <v>25</v>
      </c>
      <c r="B226" s="140" t="s">
        <v>72</v>
      </c>
      <c r="C226" s="140">
        <v>1320220070</v>
      </c>
      <c r="D226" s="140"/>
      <c r="E226" s="141" t="s">
        <v>230</v>
      </c>
      <c r="F226" s="29">
        <f>F227</f>
        <v>2122.1</v>
      </c>
      <c r="G226" s="29">
        <f aca="true" t="shared" si="83" ref="G226:H227">G227</f>
        <v>1795.4</v>
      </c>
      <c r="H226" s="29">
        <f t="shared" si="83"/>
        <v>1795.4</v>
      </c>
    </row>
    <row r="227" spans="1:8" ht="31.5">
      <c r="A227" s="140" t="s">
        <v>25</v>
      </c>
      <c r="B227" s="140" t="s">
        <v>72</v>
      </c>
      <c r="C227" s="140">
        <v>1320220070</v>
      </c>
      <c r="D227" s="142" t="s">
        <v>92</v>
      </c>
      <c r="E227" s="141" t="s">
        <v>149</v>
      </c>
      <c r="F227" s="29">
        <f>F228</f>
        <v>2122.1</v>
      </c>
      <c r="G227" s="29">
        <f t="shared" si="83"/>
        <v>1795.4</v>
      </c>
      <c r="H227" s="29">
        <f t="shared" si="83"/>
        <v>1795.4</v>
      </c>
    </row>
    <row r="228" spans="1:8" ht="34.9" customHeight="1">
      <c r="A228" s="140" t="s">
        <v>25</v>
      </c>
      <c r="B228" s="140" t="s">
        <v>72</v>
      </c>
      <c r="C228" s="140">
        <v>1320220070</v>
      </c>
      <c r="D228" s="140">
        <v>240</v>
      </c>
      <c r="E228" s="141" t="s">
        <v>189</v>
      </c>
      <c r="F228" s="29">
        <f>1625.1+497</f>
        <v>2122.1</v>
      </c>
      <c r="G228" s="29">
        <v>1795.4</v>
      </c>
      <c r="H228" s="29">
        <v>1795.4</v>
      </c>
    </row>
    <row r="229" spans="1:8" ht="12.75">
      <c r="A229" s="140" t="s">
        <v>25</v>
      </c>
      <c r="B229" s="140" t="s">
        <v>72</v>
      </c>
      <c r="C229" s="140">
        <v>1320220080</v>
      </c>
      <c r="D229" s="140"/>
      <c r="E229" s="141" t="s">
        <v>231</v>
      </c>
      <c r="F229" s="29">
        <f>F230</f>
        <v>145.9</v>
      </c>
      <c r="G229" s="29">
        <f aca="true" t="shared" si="84" ref="G229:H230">G230</f>
        <v>145.9</v>
      </c>
      <c r="H229" s="29">
        <f t="shared" si="84"/>
        <v>145.9</v>
      </c>
    </row>
    <row r="230" spans="1:8" ht="31.5">
      <c r="A230" s="140" t="s">
        <v>25</v>
      </c>
      <c r="B230" s="140" t="s">
        <v>72</v>
      </c>
      <c r="C230" s="140">
        <v>1320220080</v>
      </c>
      <c r="D230" s="142" t="s">
        <v>92</v>
      </c>
      <c r="E230" s="141" t="s">
        <v>149</v>
      </c>
      <c r="F230" s="29">
        <f>F231</f>
        <v>145.9</v>
      </c>
      <c r="G230" s="29">
        <f t="shared" si="84"/>
        <v>145.9</v>
      </c>
      <c r="H230" s="29">
        <f t="shared" si="84"/>
        <v>145.9</v>
      </c>
    </row>
    <row r="231" spans="1:8" ht="31.15" customHeight="1">
      <c r="A231" s="140" t="s">
        <v>25</v>
      </c>
      <c r="B231" s="140" t="s">
        <v>72</v>
      </c>
      <c r="C231" s="140">
        <v>1320220080</v>
      </c>
      <c r="D231" s="140">
        <v>240</v>
      </c>
      <c r="E231" s="141" t="s">
        <v>189</v>
      </c>
      <c r="F231" s="29">
        <v>145.9</v>
      </c>
      <c r="G231" s="29">
        <v>145.9</v>
      </c>
      <c r="H231" s="29">
        <v>145.9</v>
      </c>
    </row>
    <row r="232" spans="1:8" ht="31.5">
      <c r="A232" s="140" t="s">
        <v>25</v>
      </c>
      <c r="B232" s="140" t="s">
        <v>72</v>
      </c>
      <c r="C232" s="140" t="s">
        <v>233</v>
      </c>
      <c r="D232" s="140"/>
      <c r="E232" s="141" t="s">
        <v>232</v>
      </c>
      <c r="F232" s="29">
        <f>F233</f>
        <v>0</v>
      </c>
      <c r="G232" s="29">
        <f aca="true" t="shared" si="85" ref="G232:H233">G233</f>
        <v>258</v>
      </c>
      <c r="H232" s="29">
        <f t="shared" si="85"/>
        <v>258</v>
      </c>
    </row>
    <row r="233" spans="1:8" ht="31.5">
      <c r="A233" s="140" t="s">
        <v>25</v>
      </c>
      <c r="B233" s="140" t="s">
        <v>72</v>
      </c>
      <c r="C233" s="140" t="s">
        <v>233</v>
      </c>
      <c r="D233" s="142" t="s">
        <v>92</v>
      </c>
      <c r="E233" s="141" t="s">
        <v>149</v>
      </c>
      <c r="F233" s="29">
        <f>F234</f>
        <v>0</v>
      </c>
      <c r="G233" s="29">
        <f t="shared" si="85"/>
        <v>258</v>
      </c>
      <c r="H233" s="29">
        <f t="shared" si="85"/>
        <v>258</v>
      </c>
    </row>
    <row r="234" spans="1:8" ht="29.45" customHeight="1">
      <c r="A234" s="140" t="s">
        <v>25</v>
      </c>
      <c r="B234" s="140" t="s">
        <v>72</v>
      </c>
      <c r="C234" s="140" t="s">
        <v>233</v>
      </c>
      <c r="D234" s="140">
        <v>240</v>
      </c>
      <c r="E234" s="141" t="s">
        <v>189</v>
      </c>
      <c r="F234" s="29">
        <f>258-258</f>
        <v>0</v>
      </c>
      <c r="G234" s="29">
        <v>258</v>
      </c>
      <c r="H234" s="29">
        <v>258</v>
      </c>
    </row>
    <row r="235" spans="1:8" ht="17.45" customHeight="1">
      <c r="A235" s="140" t="s">
        <v>25</v>
      </c>
      <c r="B235" s="140" t="s">
        <v>72</v>
      </c>
      <c r="C235" s="142">
        <v>1330000000</v>
      </c>
      <c r="D235" s="140"/>
      <c r="E235" s="141" t="s">
        <v>216</v>
      </c>
      <c r="F235" s="29">
        <f>F236</f>
        <v>265.8</v>
      </c>
      <c r="G235" s="29">
        <f aca="true" t="shared" si="86" ref="G235:H238">G236</f>
        <v>304</v>
      </c>
      <c r="H235" s="29">
        <f t="shared" si="86"/>
        <v>304</v>
      </c>
    </row>
    <row r="236" spans="1:8" ht="47.25">
      <c r="A236" s="140" t="s">
        <v>25</v>
      </c>
      <c r="B236" s="140" t="s">
        <v>72</v>
      </c>
      <c r="C236" s="142">
        <v>1330200000</v>
      </c>
      <c r="D236" s="140"/>
      <c r="E236" s="141" t="s">
        <v>368</v>
      </c>
      <c r="F236" s="29">
        <f>F237</f>
        <v>265.8</v>
      </c>
      <c r="G236" s="29">
        <f t="shared" si="86"/>
        <v>304</v>
      </c>
      <c r="H236" s="29">
        <f t="shared" si="86"/>
        <v>304</v>
      </c>
    </row>
    <row r="237" spans="1:8" ht="12.75">
      <c r="A237" s="140" t="s">
        <v>25</v>
      </c>
      <c r="B237" s="140" t="s">
        <v>72</v>
      </c>
      <c r="C237" s="142">
        <v>1330220090</v>
      </c>
      <c r="D237" s="140"/>
      <c r="E237" s="141" t="s">
        <v>234</v>
      </c>
      <c r="F237" s="29">
        <f>F238</f>
        <v>265.8</v>
      </c>
      <c r="G237" s="29">
        <f t="shared" si="86"/>
        <v>304</v>
      </c>
      <c r="H237" s="29">
        <f t="shared" si="86"/>
        <v>304</v>
      </c>
    </row>
    <row r="238" spans="1:8" ht="31.5">
      <c r="A238" s="140" t="s">
        <v>25</v>
      </c>
      <c r="B238" s="140" t="s">
        <v>72</v>
      </c>
      <c r="C238" s="142">
        <v>1330220090</v>
      </c>
      <c r="D238" s="142" t="s">
        <v>92</v>
      </c>
      <c r="E238" s="141" t="s">
        <v>149</v>
      </c>
      <c r="F238" s="29">
        <f>F239</f>
        <v>265.8</v>
      </c>
      <c r="G238" s="29">
        <f t="shared" si="86"/>
        <v>304</v>
      </c>
      <c r="H238" s="29">
        <f t="shared" si="86"/>
        <v>304</v>
      </c>
    </row>
    <row r="239" spans="1:8" ht="31.15" customHeight="1">
      <c r="A239" s="140" t="s">
        <v>25</v>
      </c>
      <c r="B239" s="140" t="s">
        <v>72</v>
      </c>
      <c r="C239" s="142">
        <v>1330220090</v>
      </c>
      <c r="D239" s="140">
        <v>240</v>
      </c>
      <c r="E239" s="141" t="s">
        <v>189</v>
      </c>
      <c r="F239" s="29">
        <v>265.8</v>
      </c>
      <c r="G239" s="29">
        <v>304</v>
      </c>
      <c r="H239" s="29">
        <v>304</v>
      </c>
    </row>
    <row r="240" spans="1:8" ht="12.75">
      <c r="A240" s="140" t="s">
        <v>25</v>
      </c>
      <c r="B240" s="140" t="s">
        <v>59</v>
      </c>
      <c r="C240" s="140" t="s">
        <v>89</v>
      </c>
      <c r="D240" s="140" t="s">
        <v>89</v>
      </c>
      <c r="E240" s="141" t="s">
        <v>51</v>
      </c>
      <c r="F240" s="29">
        <f>F241+F265+F258</f>
        <v>18008.899999999998</v>
      </c>
      <c r="G240" s="29">
        <f>G241+G265+G258</f>
        <v>28680.399999999998</v>
      </c>
      <c r="H240" s="29">
        <f>H241+H265+H258</f>
        <v>28680.399999999998</v>
      </c>
    </row>
    <row r="241" spans="1:8" ht="12.75">
      <c r="A241" s="11" t="s">
        <v>25</v>
      </c>
      <c r="B241" s="11" t="s">
        <v>141</v>
      </c>
      <c r="C241" s="12"/>
      <c r="D241" s="12"/>
      <c r="E241" s="141" t="s">
        <v>142</v>
      </c>
      <c r="F241" s="29">
        <f aca="true" t="shared" si="87" ref="F241:H249">F242</f>
        <v>17583.1</v>
      </c>
      <c r="G241" s="29">
        <f t="shared" si="87"/>
        <v>28153.3</v>
      </c>
      <c r="H241" s="29">
        <f t="shared" si="87"/>
        <v>28153.3</v>
      </c>
    </row>
    <row r="242" spans="1:8" ht="37.9" customHeight="1">
      <c r="A242" s="11" t="s">
        <v>25</v>
      </c>
      <c r="B242" s="140" t="s">
        <v>141</v>
      </c>
      <c r="C242" s="142">
        <v>1100000000</v>
      </c>
      <c r="D242" s="140"/>
      <c r="E242" s="141" t="s">
        <v>312</v>
      </c>
      <c r="F242" s="29">
        <f t="shared" si="87"/>
        <v>17583.1</v>
      </c>
      <c r="G242" s="29">
        <f t="shared" si="87"/>
        <v>28153.3</v>
      </c>
      <c r="H242" s="29">
        <f t="shared" si="87"/>
        <v>28153.3</v>
      </c>
    </row>
    <row r="243" spans="1:8" ht="12.75">
      <c r="A243" s="11" t="s">
        <v>25</v>
      </c>
      <c r="B243" s="140" t="s">
        <v>141</v>
      </c>
      <c r="C243" s="142">
        <v>1120000000</v>
      </c>
      <c r="D243" s="140"/>
      <c r="E243" s="141" t="s">
        <v>213</v>
      </c>
      <c r="F243" s="29">
        <f>F244+F254</f>
        <v>17583.1</v>
      </c>
      <c r="G243" s="29">
        <f aca="true" t="shared" si="88" ref="G243:H243">G244+G254</f>
        <v>28153.3</v>
      </c>
      <c r="H243" s="29">
        <f t="shared" si="88"/>
        <v>28153.3</v>
      </c>
    </row>
    <row r="244" spans="1:8" ht="47.25">
      <c r="A244" s="11" t="s">
        <v>25</v>
      </c>
      <c r="B244" s="140" t="s">
        <v>141</v>
      </c>
      <c r="C244" s="142">
        <v>1120100000</v>
      </c>
      <c r="D244" s="140"/>
      <c r="E244" s="141" t="s">
        <v>214</v>
      </c>
      <c r="F244" s="29">
        <f>F248+F245+F251</f>
        <v>17348.8</v>
      </c>
      <c r="G244" s="29">
        <f aca="true" t="shared" si="89" ref="G244:H244">G248+G245+G251</f>
        <v>28153.3</v>
      </c>
      <c r="H244" s="29">
        <f t="shared" si="89"/>
        <v>28153.3</v>
      </c>
    </row>
    <row r="245" spans="1:8" ht="47.25">
      <c r="A245" s="140" t="s">
        <v>25</v>
      </c>
      <c r="B245" s="140" t="s">
        <v>141</v>
      </c>
      <c r="C245" s="140">
        <v>1120110690</v>
      </c>
      <c r="D245" s="140"/>
      <c r="E245" s="141" t="s">
        <v>603</v>
      </c>
      <c r="F245" s="29">
        <f>F246</f>
        <v>1711.7</v>
      </c>
      <c r="G245" s="29">
        <f aca="true" t="shared" si="90" ref="G245:G246">G246</f>
        <v>0</v>
      </c>
      <c r="H245" s="29">
        <f aca="true" t="shared" si="91" ref="H245:H246">H246</f>
        <v>0</v>
      </c>
    </row>
    <row r="246" spans="1:8" ht="31.5">
      <c r="A246" s="11" t="s">
        <v>25</v>
      </c>
      <c r="B246" s="140" t="s">
        <v>141</v>
      </c>
      <c r="C246" s="140">
        <v>1120110690</v>
      </c>
      <c r="D246" s="142" t="s">
        <v>151</v>
      </c>
      <c r="E246" s="141" t="s">
        <v>152</v>
      </c>
      <c r="F246" s="29">
        <f>F247</f>
        <v>1711.7</v>
      </c>
      <c r="G246" s="29">
        <f t="shared" si="90"/>
        <v>0</v>
      </c>
      <c r="H246" s="29">
        <f t="shared" si="91"/>
        <v>0</v>
      </c>
    </row>
    <row r="247" spans="1:8" ht="12.75">
      <c r="A247" s="11" t="s">
        <v>25</v>
      </c>
      <c r="B247" s="140" t="s">
        <v>141</v>
      </c>
      <c r="C247" s="140">
        <v>1120110690</v>
      </c>
      <c r="D247" s="140">
        <v>610</v>
      </c>
      <c r="E247" s="141" t="s">
        <v>194</v>
      </c>
      <c r="F247" s="29">
        <v>1711.7</v>
      </c>
      <c r="G247" s="29">
        <v>0</v>
      </c>
      <c r="H247" s="29">
        <v>0</v>
      </c>
    </row>
    <row r="248" spans="1:8" ht="31.5">
      <c r="A248" s="11" t="s">
        <v>25</v>
      </c>
      <c r="B248" s="140" t="s">
        <v>141</v>
      </c>
      <c r="C248" s="142">
        <v>1120120010</v>
      </c>
      <c r="D248" s="140"/>
      <c r="E248" s="141" t="s">
        <v>215</v>
      </c>
      <c r="F248" s="29">
        <f t="shared" si="87"/>
        <v>15534.4</v>
      </c>
      <c r="G248" s="29">
        <f t="shared" si="87"/>
        <v>28153.3</v>
      </c>
      <c r="H248" s="29">
        <f t="shared" si="87"/>
        <v>28153.3</v>
      </c>
    </row>
    <row r="249" spans="1:8" ht="31.5">
      <c r="A249" s="11" t="s">
        <v>25</v>
      </c>
      <c r="B249" s="140" t="s">
        <v>141</v>
      </c>
      <c r="C249" s="142">
        <v>1120120010</v>
      </c>
      <c r="D249" s="142" t="s">
        <v>151</v>
      </c>
      <c r="E249" s="141" t="s">
        <v>152</v>
      </c>
      <c r="F249" s="29">
        <f t="shared" si="87"/>
        <v>15534.4</v>
      </c>
      <c r="G249" s="29">
        <f t="shared" si="87"/>
        <v>28153.3</v>
      </c>
      <c r="H249" s="29">
        <f t="shared" si="87"/>
        <v>28153.3</v>
      </c>
    </row>
    <row r="250" spans="1:8" ht="12.75">
      <c r="A250" s="11" t="s">
        <v>25</v>
      </c>
      <c r="B250" s="140" t="s">
        <v>141</v>
      </c>
      <c r="C250" s="142">
        <v>1120120010</v>
      </c>
      <c r="D250" s="140">
        <v>610</v>
      </c>
      <c r="E250" s="141" t="s">
        <v>194</v>
      </c>
      <c r="F250" s="29">
        <f>15504.4-102.7+132.7</f>
        <v>15534.4</v>
      </c>
      <c r="G250" s="29">
        <f>15504.4+12648.9</f>
        <v>28153.3</v>
      </c>
      <c r="H250" s="29">
        <f>15504.4+12648.9</f>
        <v>28153.3</v>
      </c>
    </row>
    <row r="251" spans="1:8" ht="47.25">
      <c r="A251" s="11" t="s">
        <v>25</v>
      </c>
      <c r="B251" s="140" t="s">
        <v>141</v>
      </c>
      <c r="C251" s="140" t="s">
        <v>602</v>
      </c>
      <c r="D251" s="140"/>
      <c r="E251" s="141" t="s">
        <v>604</v>
      </c>
      <c r="F251" s="29">
        <f>F252</f>
        <v>102.7</v>
      </c>
      <c r="G251" s="29">
        <f aca="true" t="shared" si="92" ref="G251:G252">G252</f>
        <v>0</v>
      </c>
      <c r="H251" s="29">
        <f aca="true" t="shared" si="93" ref="H251:H252">H252</f>
        <v>0</v>
      </c>
    </row>
    <row r="252" spans="1:8" ht="31.5">
      <c r="A252" s="11" t="s">
        <v>25</v>
      </c>
      <c r="B252" s="140" t="s">
        <v>141</v>
      </c>
      <c r="C252" s="140" t="s">
        <v>602</v>
      </c>
      <c r="D252" s="142" t="s">
        <v>151</v>
      </c>
      <c r="E252" s="141" t="s">
        <v>152</v>
      </c>
      <c r="F252" s="29">
        <f>F253</f>
        <v>102.7</v>
      </c>
      <c r="G252" s="29">
        <f t="shared" si="92"/>
        <v>0</v>
      </c>
      <c r="H252" s="29">
        <f t="shared" si="93"/>
        <v>0</v>
      </c>
    </row>
    <row r="253" spans="1:8" ht="12.75">
      <c r="A253" s="11" t="s">
        <v>25</v>
      </c>
      <c r="B253" s="140" t="s">
        <v>141</v>
      </c>
      <c r="C253" s="140" t="s">
        <v>602</v>
      </c>
      <c r="D253" s="140">
        <v>610</v>
      </c>
      <c r="E253" s="141" t="s">
        <v>194</v>
      </c>
      <c r="F253" s="29">
        <v>102.7</v>
      </c>
      <c r="G253" s="29">
        <v>0</v>
      </c>
      <c r="H253" s="29">
        <v>0</v>
      </c>
    </row>
    <row r="254" spans="1:8" ht="47.25">
      <c r="A254" s="11" t="s">
        <v>25</v>
      </c>
      <c r="B254" s="153" t="s">
        <v>141</v>
      </c>
      <c r="C254" s="153">
        <v>1120200000</v>
      </c>
      <c r="D254" s="153"/>
      <c r="E254" s="154" t="s">
        <v>359</v>
      </c>
      <c r="F254" s="29">
        <f>F255</f>
        <v>234.3</v>
      </c>
      <c r="G254" s="29">
        <f aca="true" t="shared" si="94" ref="G254:H256">G255</f>
        <v>0</v>
      </c>
      <c r="H254" s="29">
        <f t="shared" si="94"/>
        <v>0</v>
      </c>
    </row>
    <row r="255" spans="1:8" ht="31.5">
      <c r="A255" s="11" t="s">
        <v>25</v>
      </c>
      <c r="B255" s="153" t="s">
        <v>141</v>
      </c>
      <c r="C255" s="153" t="s">
        <v>630</v>
      </c>
      <c r="D255" s="153"/>
      <c r="E255" s="154" t="s">
        <v>631</v>
      </c>
      <c r="F255" s="29">
        <f>F256</f>
        <v>234.3</v>
      </c>
      <c r="G255" s="29">
        <f t="shared" si="94"/>
        <v>0</v>
      </c>
      <c r="H255" s="29">
        <f t="shared" si="94"/>
        <v>0</v>
      </c>
    </row>
    <row r="256" spans="1:8" ht="31.5">
      <c r="A256" s="11" t="s">
        <v>25</v>
      </c>
      <c r="B256" s="153" t="s">
        <v>141</v>
      </c>
      <c r="C256" s="153" t="s">
        <v>630</v>
      </c>
      <c r="D256" s="155" t="s">
        <v>151</v>
      </c>
      <c r="E256" s="154" t="s">
        <v>152</v>
      </c>
      <c r="F256" s="29">
        <f>F257</f>
        <v>234.3</v>
      </c>
      <c r="G256" s="29">
        <f t="shared" si="94"/>
        <v>0</v>
      </c>
      <c r="H256" s="29">
        <f t="shared" si="94"/>
        <v>0</v>
      </c>
    </row>
    <row r="257" spans="1:8" ht="12.75">
      <c r="A257" s="11" t="s">
        <v>25</v>
      </c>
      <c r="B257" s="153" t="s">
        <v>141</v>
      </c>
      <c r="C257" s="153" t="s">
        <v>630</v>
      </c>
      <c r="D257" s="153">
        <v>610</v>
      </c>
      <c r="E257" s="154" t="s">
        <v>194</v>
      </c>
      <c r="F257" s="29">
        <v>234.3</v>
      </c>
      <c r="G257" s="29">
        <v>0</v>
      </c>
      <c r="H257" s="29">
        <v>0</v>
      </c>
    </row>
    <row r="258" spans="1:8" ht="30" customHeight="1">
      <c r="A258" s="11" t="s">
        <v>25</v>
      </c>
      <c r="B258" s="30" t="s">
        <v>341</v>
      </c>
      <c r="C258" s="142"/>
      <c r="D258" s="140"/>
      <c r="E258" s="141" t="s">
        <v>345</v>
      </c>
      <c r="F258" s="29">
        <f aca="true" t="shared" si="95" ref="F258:H263">F259</f>
        <v>309</v>
      </c>
      <c r="G258" s="29">
        <f t="shared" si="95"/>
        <v>309</v>
      </c>
      <c r="H258" s="29">
        <f t="shared" si="95"/>
        <v>309</v>
      </c>
    </row>
    <row r="259" spans="1:8" ht="47.25">
      <c r="A259" s="11" t="s">
        <v>25</v>
      </c>
      <c r="B259" s="30" t="s">
        <v>341</v>
      </c>
      <c r="C259" s="142">
        <v>1600000000</v>
      </c>
      <c r="D259" s="142"/>
      <c r="E259" s="141" t="s">
        <v>204</v>
      </c>
      <c r="F259" s="29">
        <f t="shared" si="95"/>
        <v>309</v>
      </c>
      <c r="G259" s="29">
        <f t="shared" si="95"/>
        <v>309</v>
      </c>
      <c r="H259" s="29">
        <f t="shared" si="95"/>
        <v>309</v>
      </c>
    </row>
    <row r="260" spans="1:8" ht="47.25">
      <c r="A260" s="11" t="s">
        <v>25</v>
      </c>
      <c r="B260" s="30" t="s">
        <v>341</v>
      </c>
      <c r="C260" s="142">
        <v>1640000000</v>
      </c>
      <c r="D260" s="2"/>
      <c r="E260" s="23" t="s">
        <v>347</v>
      </c>
      <c r="F260" s="29">
        <f t="shared" si="95"/>
        <v>309</v>
      </c>
      <c r="G260" s="29">
        <f t="shared" si="95"/>
        <v>309</v>
      </c>
      <c r="H260" s="29">
        <f t="shared" si="95"/>
        <v>309</v>
      </c>
    </row>
    <row r="261" spans="1:8" ht="31.5">
      <c r="A261" s="11" t="s">
        <v>25</v>
      </c>
      <c r="B261" s="30" t="s">
        <v>341</v>
      </c>
      <c r="C261" s="142">
        <v>1640100000</v>
      </c>
      <c r="D261" s="140"/>
      <c r="E261" s="141" t="s">
        <v>349</v>
      </c>
      <c r="F261" s="29">
        <f t="shared" si="95"/>
        <v>309</v>
      </c>
      <c r="G261" s="29">
        <f t="shared" si="95"/>
        <v>309</v>
      </c>
      <c r="H261" s="29">
        <f t="shared" si="95"/>
        <v>309</v>
      </c>
    </row>
    <row r="262" spans="1:8" ht="12.75">
      <c r="A262" s="11" t="s">
        <v>25</v>
      </c>
      <c r="B262" s="30" t="s">
        <v>341</v>
      </c>
      <c r="C262" s="142">
        <v>1640120510</v>
      </c>
      <c r="D262" s="140"/>
      <c r="E262" s="141" t="s">
        <v>351</v>
      </c>
      <c r="F262" s="29">
        <f t="shared" si="95"/>
        <v>309</v>
      </c>
      <c r="G262" s="29">
        <f t="shared" si="95"/>
        <v>309</v>
      </c>
      <c r="H262" s="29">
        <f t="shared" si="95"/>
        <v>309</v>
      </c>
    </row>
    <row r="263" spans="1:8" ht="31.5">
      <c r="A263" s="11" t="s">
        <v>25</v>
      </c>
      <c r="B263" s="30" t="s">
        <v>341</v>
      </c>
      <c r="C263" s="142">
        <v>1640120510</v>
      </c>
      <c r="D263" s="142" t="s">
        <v>92</v>
      </c>
      <c r="E263" s="141" t="s">
        <v>149</v>
      </c>
      <c r="F263" s="29">
        <f t="shared" si="95"/>
        <v>309</v>
      </c>
      <c r="G263" s="29">
        <f t="shared" si="95"/>
        <v>309</v>
      </c>
      <c r="H263" s="29">
        <f t="shared" si="95"/>
        <v>309</v>
      </c>
    </row>
    <row r="264" spans="1:8" ht="33.6" customHeight="1">
      <c r="A264" s="11" t="s">
        <v>25</v>
      </c>
      <c r="B264" s="30" t="s">
        <v>341</v>
      </c>
      <c r="C264" s="142">
        <v>1640120510</v>
      </c>
      <c r="D264" s="140">
        <v>240</v>
      </c>
      <c r="E264" s="141" t="s">
        <v>189</v>
      </c>
      <c r="F264" s="29">
        <v>309</v>
      </c>
      <c r="G264" s="29">
        <v>309</v>
      </c>
      <c r="H264" s="29">
        <v>309</v>
      </c>
    </row>
    <row r="265" spans="1:8" ht="12.75">
      <c r="A265" s="11" t="s">
        <v>25</v>
      </c>
      <c r="B265" s="140" t="s">
        <v>60</v>
      </c>
      <c r="C265" s="140" t="s">
        <v>89</v>
      </c>
      <c r="D265" s="140" t="s">
        <v>89</v>
      </c>
      <c r="E265" s="141" t="s">
        <v>179</v>
      </c>
      <c r="F265" s="29">
        <f>F276+F266</f>
        <v>116.8</v>
      </c>
      <c r="G265" s="29">
        <f>G276+G266</f>
        <v>218.1</v>
      </c>
      <c r="H265" s="29">
        <f>H276+H266</f>
        <v>218.1</v>
      </c>
    </row>
    <row r="266" spans="1:8" ht="47.25">
      <c r="A266" s="11" t="s">
        <v>25</v>
      </c>
      <c r="B266" s="140" t="s">
        <v>60</v>
      </c>
      <c r="C266" s="142">
        <v>1100000000</v>
      </c>
      <c r="D266" s="140"/>
      <c r="E266" s="141" t="s">
        <v>312</v>
      </c>
      <c r="F266" s="29">
        <f>F267</f>
        <v>67.5</v>
      </c>
      <c r="G266" s="29">
        <f aca="true" t="shared" si="96" ref="G266:H274">G267</f>
        <v>93.69999999999999</v>
      </c>
      <c r="H266" s="29">
        <f t="shared" si="96"/>
        <v>93.69999999999999</v>
      </c>
    </row>
    <row r="267" spans="1:8" ht="31.5">
      <c r="A267" s="11" t="s">
        <v>25</v>
      </c>
      <c r="B267" s="140" t="s">
        <v>60</v>
      </c>
      <c r="C267" s="142">
        <v>1130000000</v>
      </c>
      <c r="D267" s="140"/>
      <c r="E267" s="141" t="s">
        <v>206</v>
      </c>
      <c r="F267" s="29">
        <f>F272+F268</f>
        <v>67.5</v>
      </c>
      <c r="G267" s="29">
        <f>G272+G268</f>
        <v>93.69999999999999</v>
      </c>
      <c r="H267" s="29">
        <f>H272+H268</f>
        <v>93.69999999999999</v>
      </c>
    </row>
    <row r="268" spans="1:8" ht="31.5">
      <c r="A268" s="11" t="s">
        <v>25</v>
      </c>
      <c r="B268" s="140" t="s">
        <v>60</v>
      </c>
      <c r="C268" s="140">
        <v>1130200000</v>
      </c>
      <c r="D268" s="140"/>
      <c r="E268" s="141" t="s">
        <v>304</v>
      </c>
      <c r="F268" s="29">
        <f>F269</f>
        <v>0</v>
      </c>
      <c r="G268" s="29">
        <f aca="true" t="shared" si="97" ref="G268:H270">G269</f>
        <v>23.9</v>
      </c>
      <c r="H268" s="29">
        <f t="shared" si="97"/>
        <v>23.9</v>
      </c>
    </row>
    <row r="269" spans="1:8" ht="31.5">
      <c r="A269" s="11" t="s">
        <v>25</v>
      </c>
      <c r="B269" s="140" t="s">
        <v>60</v>
      </c>
      <c r="C269" s="140">
        <v>1130220270</v>
      </c>
      <c r="D269" s="140"/>
      <c r="E269" s="141" t="s">
        <v>305</v>
      </c>
      <c r="F269" s="29">
        <f>F270</f>
        <v>0</v>
      </c>
      <c r="G269" s="29">
        <f t="shared" si="97"/>
        <v>23.9</v>
      </c>
      <c r="H269" s="29">
        <f t="shared" si="97"/>
        <v>23.9</v>
      </c>
    </row>
    <row r="270" spans="1:8" ht="12.75">
      <c r="A270" s="11" t="s">
        <v>25</v>
      </c>
      <c r="B270" s="140" t="s">
        <v>60</v>
      </c>
      <c r="C270" s="140">
        <v>1130220270</v>
      </c>
      <c r="D270" s="142" t="s">
        <v>96</v>
      </c>
      <c r="E270" s="141" t="s">
        <v>97</v>
      </c>
      <c r="F270" s="29">
        <f>F271</f>
        <v>0</v>
      </c>
      <c r="G270" s="29">
        <f t="shared" si="97"/>
        <v>23.9</v>
      </c>
      <c r="H270" s="29">
        <f t="shared" si="97"/>
        <v>23.9</v>
      </c>
    </row>
    <row r="271" spans="1:8" ht="12.75">
      <c r="A271" s="11" t="s">
        <v>25</v>
      </c>
      <c r="B271" s="140" t="s">
        <v>60</v>
      </c>
      <c r="C271" s="140">
        <v>1130220270</v>
      </c>
      <c r="D271" s="140">
        <v>350</v>
      </c>
      <c r="E271" s="141" t="s">
        <v>268</v>
      </c>
      <c r="F271" s="29">
        <v>0</v>
      </c>
      <c r="G271" s="29">
        <v>23.9</v>
      </c>
      <c r="H271" s="29">
        <v>23.9</v>
      </c>
    </row>
    <row r="272" spans="1:8" ht="31.5">
      <c r="A272" s="11" t="s">
        <v>25</v>
      </c>
      <c r="B272" s="140" t="s">
        <v>60</v>
      </c>
      <c r="C272" s="140">
        <v>1130400000</v>
      </c>
      <c r="D272" s="140"/>
      <c r="E272" s="141" t="s">
        <v>245</v>
      </c>
      <c r="F272" s="29">
        <f>F273</f>
        <v>67.5</v>
      </c>
      <c r="G272" s="29">
        <f t="shared" si="96"/>
        <v>69.8</v>
      </c>
      <c r="H272" s="29">
        <f t="shared" si="96"/>
        <v>69.8</v>
      </c>
    </row>
    <row r="273" spans="1:8" ht="31.5">
      <c r="A273" s="11" t="s">
        <v>25</v>
      </c>
      <c r="B273" s="140" t="s">
        <v>60</v>
      </c>
      <c r="C273" s="140">
        <v>1130420290</v>
      </c>
      <c r="D273" s="140"/>
      <c r="E273" s="141" t="s">
        <v>246</v>
      </c>
      <c r="F273" s="29">
        <f>F274</f>
        <v>67.5</v>
      </c>
      <c r="G273" s="29">
        <f t="shared" si="96"/>
        <v>69.8</v>
      </c>
      <c r="H273" s="29">
        <f t="shared" si="96"/>
        <v>69.8</v>
      </c>
    </row>
    <row r="274" spans="1:8" ht="31.5">
      <c r="A274" s="11" t="s">
        <v>25</v>
      </c>
      <c r="B274" s="140" t="s">
        <v>60</v>
      </c>
      <c r="C274" s="140">
        <v>1130420290</v>
      </c>
      <c r="D274" s="142" t="s">
        <v>151</v>
      </c>
      <c r="E274" s="141" t="s">
        <v>152</v>
      </c>
      <c r="F274" s="29">
        <f>F275</f>
        <v>67.5</v>
      </c>
      <c r="G274" s="29">
        <f t="shared" si="96"/>
        <v>69.8</v>
      </c>
      <c r="H274" s="29">
        <f t="shared" si="96"/>
        <v>69.8</v>
      </c>
    </row>
    <row r="275" spans="1:8" ht="12.75">
      <c r="A275" s="11" t="s">
        <v>25</v>
      </c>
      <c r="B275" s="140" t="s">
        <v>60</v>
      </c>
      <c r="C275" s="140">
        <v>1130420290</v>
      </c>
      <c r="D275" s="140">
        <v>610</v>
      </c>
      <c r="E275" s="141" t="s">
        <v>194</v>
      </c>
      <c r="F275" s="29">
        <v>67.5</v>
      </c>
      <c r="G275" s="29">
        <v>69.8</v>
      </c>
      <c r="H275" s="29">
        <v>69.8</v>
      </c>
    </row>
    <row r="276" spans="1:8" ht="47.25">
      <c r="A276" s="11" t="s">
        <v>25</v>
      </c>
      <c r="B276" s="140" t="s">
        <v>60</v>
      </c>
      <c r="C276" s="142">
        <v>1200000000</v>
      </c>
      <c r="D276" s="140"/>
      <c r="E276" s="141" t="s">
        <v>307</v>
      </c>
      <c r="F276" s="29">
        <f>F277</f>
        <v>49.3</v>
      </c>
      <c r="G276" s="29">
        <f aca="true" t="shared" si="98" ref="G276:H280">G277</f>
        <v>124.4</v>
      </c>
      <c r="H276" s="29">
        <f t="shared" si="98"/>
        <v>124.4</v>
      </c>
    </row>
    <row r="277" spans="1:8" ht="31.5">
      <c r="A277" s="11" t="s">
        <v>25</v>
      </c>
      <c r="B277" s="140" t="s">
        <v>60</v>
      </c>
      <c r="C277" s="142">
        <v>1240000000</v>
      </c>
      <c r="D277" s="12"/>
      <c r="E277" s="141" t="s">
        <v>235</v>
      </c>
      <c r="F277" s="29">
        <f>F278</f>
        <v>49.3</v>
      </c>
      <c r="G277" s="29">
        <f t="shared" si="98"/>
        <v>124.4</v>
      </c>
      <c r="H277" s="29">
        <f t="shared" si="98"/>
        <v>124.4</v>
      </c>
    </row>
    <row r="278" spans="1:8" ht="31.5">
      <c r="A278" s="11" t="s">
        <v>25</v>
      </c>
      <c r="B278" s="140" t="s">
        <v>60</v>
      </c>
      <c r="C278" s="12" t="s">
        <v>237</v>
      </c>
      <c r="D278" s="12"/>
      <c r="E278" s="141" t="s">
        <v>236</v>
      </c>
      <c r="F278" s="29">
        <f>F279+F282+F285+F288</f>
        <v>49.3</v>
      </c>
      <c r="G278" s="29">
        <f aca="true" t="shared" si="99" ref="G278:H278">G279+G282+G285+G288</f>
        <v>124.4</v>
      </c>
      <c r="H278" s="29">
        <f t="shared" si="99"/>
        <v>124.4</v>
      </c>
    </row>
    <row r="279" spans="1:8" ht="12.75">
      <c r="A279" s="11" t="s">
        <v>25</v>
      </c>
      <c r="B279" s="4" t="s">
        <v>60</v>
      </c>
      <c r="C279" s="12" t="s">
        <v>340</v>
      </c>
      <c r="D279" s="14"/>
      <c r="E279" s="141" t="s">
        <v>250</v>
      </c>
      <c r="F279" s="29">
        <f>F280</f>
        <v>49.3</v>
      </c>
      <c r="G279" s="29">
        <f t="shared" si="98"/>
        <v>51</v>
      </c>
      <c r="H279" s="29">
        <f t="shared" si="98"/>
        <v>51</v>
      </c>
    </row>
    <row r="280" spans="1:8" ht="31.5">
      <c r="A280" s="11" t="s">
        <v>25</v>
      </c>
      <c r="B280" s="4" t="s">
        <v>60</v>
      </c>
      <c r="C280" s="12" t="s">
        <v>340</v>
      </c>
      <c r="D280" s="142" t="s">
        <v>151</v>
      </c>
      <c r="E280" s="141" t="s">
        <v>152</v>
      </c>
      <c r="F280" s="29">
        <f>F281</f>
        <v>49.3</v>
      </c>
      <c r="G280" s="29">
        <f t="shared" si="98"/>
        <v>51</v>
      </c>
      <c r="H280" s="29">
        <f t="shared" si="98"/>
        <v>51</v>
      </c>
    </row>
    <row r="281" spans="1:8" ht="12.75">
      <c r="A281" s="11" t="s">
        <v>25</v>
      </c>
      <c r="B281" s="4" t="s">
        <v>60</v>
      </c>
      <c r="C281" s="12" t="s">
        <v>340</v>
      </c>
      <c r="D281" s="140">
        <v>610</v>
      </c>
      <c r="E281" s="141" t="s">
        <v>194</v>
      </c>
      <c r="F281" s="29">
        <v>49.3</v>
      </c>
      <c r="G281" s="29">
        <v>51</v>
      </c>
      <c r="H281" s="29">
        <v>51</v>
      </c>
    </row>
    <row r="282" spans="1:8" ht="31.5">
      <c r="A282" s="11" t="s">
        <v>25</v>
      </c>
      <c r="B282" s="140" t="s">
        <v>60</v>
      </c>
      <c r="C282" s="12" t="s">
        <v>239</v>
      </c>
      <c r="D282" s="12"/>
      <c r="E282" s="141" t="s">
        <v>238</v>
      </c>
      <c r="F282" s="29">
        <f>F283</f>
        <v>0</v>
      </c>
      <c r="G282" s="29">
        <f aca="true" t="shared" si="100" ref="G282:H283">G283</f>
        <v>22.9</v>
      </c>
      <c r="H282" s="29">
        <f t="shared" si="100"/>
        <v>22.9</v>
      </c>
    </row>
    <row r="283" spans="1:8" ht="31.5">
      <c r="A283" s="11" t="s">
        <v>25</v>
      </c>
      <c r="B283" s="140" t="s">
        <v>60</v>
      </c>
      <c r="C283" s="12" t="s">
        <v>239</v>
      </c>
      <c r="D283" s="142" t="s">
        <v>92</v>
      </c>
      <c r="E283" s="141" t="s">
        <v>149</v>
      </c>
      <c r="F283" s="29">
        <f>F284</f>
        <v>0</v>
      </c>
      <c r="G283" s="29">
        <f t="shared" si="100"/>
        <v>22.9</v>
      </c>
      <c r="H283" s="29">
        <f t="shared" si="100"/>
        <v>22.9</v>
      </c>
    </row>
    <row r="284" spans="1:8" ht="34.15" customHeight="1">
      <c r="A284" s="11" t="s">
        <v>25</v>
      </c>
      <c r="B284" s="140" t="s">
        <v>60</v>
      </c>
      <c r="C284" s="12" t="s">
        <v>239</v>
      </c>
      <c r="D284" s="140">
        <v>240</v>
      </c>
      <c r="E284" s="141" t="s">
        <v>189</v>
      </c>
      <c r="F284" s="29">
        <v>0</v>
      </c>
      <c r="G284" s="29">
        <v>22.9</v>
      </c>
      <c r="H284" s="29">
        <v>22.9</v>
      </c>
    </row>
    <row r="285" spans="1:8" ht="31.5">
      <c r="A285" s="11" t="s">
        <v>25</v>
      </c>
      <c r="B285" s="140" t="s">
        <v>60</v>
      </c>
      <c r="C285" s="12" t="s">
        <v>241</v>
      </c>
      <c r="D285" s="12"/>
      <c r="E285" s="141" t="s">
        <v>240</v>
      </c>
      <c r="F285" s="29">
        <f>F286</f>
        <v>0</v>
      </c>
      <c r="G285" s="29">
        <f aca="true" t="shared" si="101" ref="G285:H286">G286</f>
        <v>14.5</v>
      </c>
      <c r="H285" s="29">
        <f t="shared" si="101"/>
        <v>14.5</v>
      </c>
    </row>
    <row r="286" spans="1:8" ht="31.5">
      <c r="A286" s="11" t="s">
        <v>25</v>
      </c>
      <c r="B286" s="140" t="s">
        <v>60</v>
      </c>
      <c r="C286" s="12" t="s">
        <v>241</v>
      </c>
      <c r="D286" s="142" t="s">
        <v>92</v>
      </c>
      <c r="E286" s="141" t="s">
        <v>149</v>
      </c>
      <c r="F286" s="29">
        <f>F287</f>
        <v>0</v>
      </c>
      <c r="G286" s="29">
        <f t="shared" si="101"/>
        <v>14.5</v>
      </c>
      <c r="H286" s="29">
        <f t="shared" si="101"/>
        <v>14.5</v>
      </c>
    </row>
    <row r="287" spans="1:8" ht="33" customHeight="1">
      <c r="A287" s="11" t="s">
        <v>25</v>
      </c>
      <c r="B287" s="140" t="s">
        <v>60</v>
      </c>
      <c r="C287" s="12" t="s">
        <v>241</v>
      </c>
      <c r="D287" s="140">
        <v>240</v>
      </c>
      <c r="E287" s="141" t="s">
        <v>189</v>
      </c>
      <c r="F287" s="29">
        <v>0</v>
      </c>
      <c r="G287" s="29">
        <v>14.5</v>
      </c>
      <c r="H287" s="29">
        <v>14.5</v>
      </c>
    </row>
    <row r="288" spans="1:8" ht="12.75">
      <c r="A288" s="11" t="s">
        <v>25</v>
      </c>
      <c r="B288" s="140" t="s">
        <v>60</v>
      </c>
      <c r="C288" s="12" t="s">
        <v>346</v>
      </c>
      <c r="D288" s="12"/>
      <c r="E288" s="141" t="s">
        <v>242</v>
      </c>
      <c r="F288" s="29">
        <f>F289</f>
        <v>0</v>
      </c>
      <c r="G288" s="29">
        <f aca="true" t="shared" si="102" ref="G288:H289">G289</f>
        <v>36</v>
      </c>
      <c r="H288" s="29">
        <f t="shared" si="102"/>
        <v>36</v>
      </c>
    </row>
    <row r="289" spans="1:8" ht="12.75">
      <c r="A289" s="11" t="s">
        <v>25</v>
      </c>
      <c r="B289" s="140" t="s">
        <v>60</v>
      </c>
      <c r="C289" s="12" t="s">
        <v>346</v>
      </c>
      <c r="D289" s="142" t="s">
        <v>96</v>
      </c>
      <c r="E289" s="141" t="s">
        <v>97</v>
      </c>
      <c r="F289" s="29">
        <f>F290</f>
        <v>0</v>
      </c>
      <c r="G289" s="29">
        <f t="shared" si="102"/>
        <v>36</v>
      </c>
      <c r="H289" s="29">
        <f t="shared" si="102"/>
        <v>36</v>
      </c>
    </row>
    <row r="290" spans="1:8" ht="12.75">
      <c r="A290" s="11" t="s">
        <v>25</v>
      </c>
      <c r="B290" s="140" t="s">
        <v>60</v>
      </c>
      <c r="C290" s="12" t="s">
        <v>346</v>
      </c>
      <c r="D290" s="12" t="s">
        <v>243</v>
      </c>
      <c r="E290" s="141" t="s">
        <v>244</v>
      </c>
      <c r="F290" s="29">
        <v>0</v>
      </c>
      <c r="G290" s="29">
        <v>36</v>
      </c>
      <c r="H290" s="29">
        <v>36</v>
      </c>
    </row>
    <row r="291" spans="1:8" ht="12.75">
      <c r="A291" s="140" t="s">
        <v>25</v>
      </c>
      <c r="B291" s="140" t="s">
        <v>63</v>
      </c>
      <c r="C291" s="140" t="s">
        <v>89</v>
      </c>
      <c r="D291" s="140" t="s">
        <v>89</v>
      </c>
      <c r="E291" s="10" t="s">
        <v>105</v>
      </c>
      <c r="F291" s="29">
        <f>F292</f>
        <v>33034.8</v>
      </c>
      <c r="G291" s="29">
        <f aca="true" t="shared" si="103" ref="G291:H292">G292</f>
        <v>29347.9</v>
      </c>
      <c r="H291" s="29">
        <f>H292</f>
        <v>29347.9</v>
      </c>
    </row>
    <row r="292" spans="1:8" ht="12.75">
      <c r="A292" s="140" t="s">
        <v>25</v>
      </c>
      <c r="B292" s="140" t="s">
        <v>64</v>
      </c>
      <c r="C292" s="140" t="s">
        <v>89</v>
      </c>
      <c r="D292" s="140" t="s">
        <v>89</v>
      </c>
      <c r="E292" s="141" t="s">
        <v>17</v>
      </c>
      <c r="F292" s="29">
        <f>F293</f>
        <v>33034.8</v>
      </c>
      <c r="G292" s="29">
        <f t="shared" si="103"/>
        <v>29347.9</v>
      </c>
      <c r="H292" s="29">
        <f t="shared" si="103"/>
        <v>29347.9</v>
      </c>
    </row>
    <row r="293" spans="1:8" ht="47.25">
      <c r="A293" s="140" t="s">
        <v>25</v>
      </c>
      <c r="B293" s="140" t="s">
        <v>64</v>
      </c>
      <c r="C293" s="142">
        <v>1200000000</v>
      </c>
      <c r="D293" s="140"/>
      <c r="E293" s="141" t="s">
        <v>307</v>
      </c>
      <c r="F293" s="29">
        <f>F294+F309</f>
        <v>33034.8</v>
      </c>
      <c r="G293" s="29">
        <f aca="true" t="shared" si="104" ref="G293:H293">G294+G309</f>
        <v>29347.9</v>
      </c>
      <c r="H293" s="29">
        <f t="shared" si="104"/>
        <v>29347.9</v>
      </c>
    </row>
    <row r="294" spans="1:8" ht="31.5">
      <c r="A294" s="140" t="s">
        <v>25</v>
      </c>
      <c r="B294" s="140" t="s">
        <v>64</v>
      </c>
      <c r="C294" s="142">
        <v>1210000000</v>
      </c>
      <c r="D294" s="140"/>
      <c r="E294" s="141" t="s">
        <v>323</v>
      </c>
      <c r="F294" s="29">
        <f>F295+F305</f>
        <v>11507.2</v>
      </c>
      <c r="G294" s="29">
        <f aca="true" t="shared" si="105" ref="G294:H294">G295+G305</f>
        <v>9867.1</v>
      </c>
      <c r="H294" s="29">
        <f t="shared" si="105"/>
        <v>9867.1</v>
      </c>
    </row>
    <row r="295" spans="1:8" ht="31.5">
      <c r="A295" s="140" t="s">
        <v>25</v>
      </c>
      <c r="B295" s="140" t="s">
        <v>64</v>
      </c>
      <c r="C295" s="142">
        <v>1210100000</v>
      </c>
      <c r="D295" s="140"/>
      <c r="E295" s="141" t="s">
        <v>324</v>
      </c>
      <c r="F295" s="29">
        <f>F299+F296+F302</f>
        <v>11432.2</v>
      </c>
      <c r="G295" s="29">
        <f aca="true" t="shared" si="106" ref="G295:H295">G299+G296+G302</f>
        <v>9787.1</v>
      </c>
      <c r="H295" s="29">
        <f t="shared" si="106"/>
        <v>9787.1</v>
      </c>
    </row>
    <row r="296" spans="1:8" ht="47.25">
      <c r="A296" s="140" t="s">
        <v>25</v>
      </c>
      <c r="B296" s="140" t="s">
        <v>64</v>
      </c>
      <c r="C296" s="142">
        <v>1210110680</v>
      </c>
      <c r="D296" s="140"/>
      <c r="E296" s="84" t="s">
        <v>611</v>
      </c>
      <c r="F296" s="29">
        <f>F297</f>
        <v>1816.1</v>
      </c>
      <c r="G296" s="29">
        <f aca="true" t="shared" si="107" ref="G296:H297">G297</f>
        <v>0</v>
      </c>
      <c r="H296" s="29">
        <f t="shared" si="107"/>
        <v>0</v>
      </c>
    </row>
    <row r="297" spans="1:8" ht="31.5">
      <c r="A297" s="140" t="s">
        <v>25</v>
      </c>
      <c r="B297" s="140" t="s">
        <v>64</v>
      </c>
      <c r="C297" s="142">
        <v>1210110680</v>
      </c>
      <c r="D297" s="142" t="s">
        <v>151</v>
      </c>
      <c r="E297" s="141" t="s">
        <v>152</v>
      </c>
      <c r="F297" s="29">
        <f>F298</f>
        <v>1816.1</v>
      </c>
      <c r="G297" s="29">
        <f t="shared" si="107"/>
        <v>0</v>
      </c>
      <c r="H297" s="29">
        <f t="shared" si="107"/>
        <v>0</v>
      </c>
    </row>
    <row r="298" spans="1:8" ht="12.75">
      <c r="A298" s="140" t="s">
        <v>25</v>
      </c>
      <c r="B298" s="140" t="s">
        <v>64</v>
      </c>
      <c r="C298" s="142">
        <v>1210110680</v>
      </c>
      <c r="D298" s="140">
        <v>610</v>
      </c>
      <c r="E298" s="141" t="s">
        <v>194</v>
      </c>
      <c r="F298" s="29">
        <v>1816.1</v>
      </c>
      <c r="G298" s="29">
        <v>0</v>
      </c>
      <c r="H298" s="29">
        <v>0</v>
      </c>
    </row>
    <row r="299" spans="1:8" ht="31.5">
      <c r="A299" s="140" t="s">
        <v>25</v>
      </c>
      <c r="B299" s="140" t="s">
        <v>64</v>
      </c>
      <c r="C299" s="142">
        <v>1210120010</v>
      </c>
      <c r="D299" s="140"/>
      <c r="E299" s="141" t="s">
        <v>215</v>
      </c>
      <c r="F299" s="29">
        <f>F300</f>
        <v>9597.9</v>
      </c>
      <c r="G299" s="29">
        <f aca="true" t="shared" si="108" ref="G299:H300">G300</f>
        <v>9787.1</v>
      </c>
      <c r="H299" s="29">
        <f t="shared" si="108"/>
        <v>9787.1</v>
      </c>
    </row>
    <row r="300" spans="1:8" ht="31.5">
      <c r="A300" s="140" t="s">
        <v>25</v>
      </c>
      <c r="B300" s="140" t="s">
        <v>64</v>
      </c>
      <c r="C300" s="142">
        <v>1210120010</v>
      </c>
      <c r="D300" s="142" t="s">
        <v>151</v>
      </c>
      <c r="E300" s="141" t="s">
        <v>152</v>
      </c>
      <c r="F300" s="29">
        <f>F301</f>
        <v>9597.9</v>
      </c>
      <c r="G300" s="29">
        <f t="shared" si="108"/>
        <v>9787.1</v>
      </c>
      <c r="H300" s="29">
        <f t="shared" si="108"/>
        <v>9787.1</v>
      </c>
    </row>
    <row r="301" spans="1:8" ht="12.75">
      <c r="A301" s="140" t="s">
        <v>25</v>
      </c>
      <c r="B301" s="140" t="s">
        <v>64</v>
      </c>
      <c r="C301" s="142">
        <v>1210120010</v>
      </c>
      <c r="D301" s="140">
        <v>610</v>
      </c>
      <c r="E301" s="141" t="s">
        <v>194</v>
      </c>
      <c r="F301" s="29">
        <f>9616.1-18.2</f>
        <v>9597.9</v>
      </c>
      <c r="G301" s="29">
        <v>9787.1</v>
      </c>
      <c r="H301" s="29">
        <v>9787.1</v>
      </c>
    </row>
    <row r="302" spans="1:8" ht="47.25">
      <c r="A302" s="140" t="s">
        <v>25</v>
      </c>
      <c r="B302" s="140" t="s">
        <v>64</v>
      </c>
      <c r="C302" s="142" t="s">
        <v>600</v>
      </c>
      <c r="D302" s="140"/>
      <c r="E302" s="84" t="s">
        <v>610</v>
      </c>
      <c r="F302" s="29">
        <f>F303</f>
        <v>18.2</v>
      </c>
      <c r="G302" s="29">
        <f aca="true" t="shared" si="109" ref="G302:H303">G303</f>
        <v>0</v>
      </c>
      <c r="H302" s="29">
        <f t="shared" si="109"/>
        <v>0</v>
      </c>
    </row>
    <row r="303" spans="1:8" ht="31.5">
      <c r="A303" s="140" t="s">
        <v>25</v>
      </c>
      <c r="B303" s="140" t="s">
        <v>64</v>
      </c>
      <c r="C303" s="142" t="s">
        <v>600</v>
      </c>
      <c r="D303" s="142" t="s">
        <v>151</v>
      </c>
      <c r="E303" s="141" t="s">
        <v>152</v>
      </c>
      <c r="F303" s="29">
        <f>F304</f>
        <v>18.2</v>
      </c>
      <c r="G303" s="29">
        <f t="shared" si="109"/>
        <v>0</v>
      </c>
      <c r="H303" s="29">
        <f t="shared" si="109"/>
        <v>0</v>
      </c>
    </row>
    <row r="304" spans="1:8" ht="12.75">
      <c r="A304" s="140" t="s">
        <v>25</v>
      </c>
      <c r="B304" s="140" t="s">
        <v>64</v>
      </c>
      <c r="C304" s="142" t="s">
        <v>600</v>
      </c>
      <c r="D304" s="140">
        <v>610</v>
      </c>
      <c r="E304" s="141" t="s">
        <v>194</v>
      </c>
      <c r="F304" s="29">
        <v>18.2</v>
      </c>
      <c r="G304" s="29">
        <v>0</v>
      </c>
      <c r="H304" s="29">
        <v>0</v>
      </c>
    </row>
    <row r="305" spans="1:8" ht="31.5">
      <c r="A305" s="140" t="s">
        <v>25</v>
      </c>
      <c r="B305" s="140" t="s">
        <v>64</v>
      </c>
      <c r="C305" s="142">
        <v>1210300000</v>
      </c>
      <c r="D305" s="140"/>
      <c r="E305" s="141" t="s">
        <v>325</v>
      </c>
      <c r="F305" s="29">
        <f>F306</f>
        <v>75</v>
      </c>
      <c r="G305" s="29">
        <f aca="true" t="shared" si="110" ref="G305:H307">G306</f>
        <v>80</v>
      </c>
      <c r="H305" s="29">
        <f t="shared" si="110"/>
        <v>80</v>
      </c>
    </row>
    <row r="306" spans="1:8" ht="12.75">
      <c r="A306" s="140" t="s">
        <v>25</v>
      </c>
      <c r="B306" s="140" t="s">
        <v>64</v>
      </c>
      <c r="C306" s="140" t="s">
        <v>247</v>
      </c>
      <c r="D306" s="140"/>
      <c r="E306" s="154" t="s">
        <v>645</v>
      </c>
      <c r="F306" s="29">
        <f>F307</f>
        <v>75</v>
      </c>
      <c r="G306" s="29">
        <f t="shared" si="110"/>
        <v>80</v>
      </c>
      <c r="H306" s="29">
        <f t="shared" si="110"/>
        <v>80</v>
      </c>
    </row>
    <row r="307" spans="1:8" ht="31.5">
      <c r="A307" s="140" t="s">
        <v>25</v>
      </c>
      <c r="B307" s="140" t="s">
        <v>64</v>
      </c>
      <c r="C307" s="140" t="s">
        <v>247</v>
      </c>
      <c r="D307" s="142" t="s">
        <v>151</v>
      </c>
      <c r="E307" s="141" t="s">
        <v>152</v>
      </c>
      <c r="F307" s="29">
        <f>F308</f>
        <v>75</v>
      </c>
      <c r="G307" s="29">
        <f t="shared" si="110"/>
        <v>80</v>
      </c>
      <c r="H307" s="29">
        <f t="shared" si="110"/>
        <v>80</v>
      </c>
    </row>
    <row r="308" spans="1:8" ht="12.75">
      <c r="A308" s="140" t="s">
        <v>25</v>
      </c>
      <c r="B308" s="140" t="s">
        <v>64</v>
      </c>
      <c r="C308" s="140" t="s">
        <v>247</v>
      </c>
      <c r="D308" s="140">
        <v>610</v>
      </c>
      <c r="E308" s="141" t="s">
        <v>194</v>
      </c>
      <c r="F308" s="29">
        <v>75</v>
      </c>
      <c r="G308" s="29">
        <v>80</v>
      </c>
      <c r="H308" s="29">
        <v>80</v>
      </c>
    </row>
    <row r="309" spans="1:8" ht="31.5">
      <c r="A309" s="140" t="s">
        <v>25</v>
      </c>
      <c r="B309" s="140" t="s">
        <v>64</v>
      </c>
      <c r="C309" s="142">
        <v>1220000000</v>
      </c>
      <c r="D309" s="140"/>
      <c r="E309" s="141" t="s">
        <v>248</v>
      </c>
      <c r="F309" s="29">
        <f>F310+F324+F328+F320</f>
        <v>21527.600000000002</v>
      </c>
      <c r="G309" s="29">
        <f>G310+G324+G328+G320</f>
        <v>19480.8</v>
      </c>
      <c r="H309" s="29">
        <f>H310+H324+H328+H320</f>
        <v>19480.8</v>
      </c>
    </row>
    <row r="310" spans="1:8" ht="47.25">
      <c r="A310" s="140" t="s">
        <v>25</v>
      </c>
      <c r="B310" s="140" t="s">
        <v>64</v>
      </c>
      <c r="C310" s="140">
        <v>1220100000</v>
      </c>
      <c r="D310" s="140"/>
      <c r="E310" s="141" t="s">
        <v>326</v>
      </c>
      <c r="F310" s="29">
        <f>F314+F317+F311</f>
        <v>21434.4</v>
      </c>
      <c r="G310" s="29">
        <f>G314</f>
        <v>19446.5</v>
      </c>
      <c r="H310" s="29">
        <f>H314</f>
        <v>19446.5</v>
      </c>
    </row>
    <row r="311" spans="1:8" ht="47.25">
      <c r="A311" s="140" t="s">
        <v>25</v>
      </c>
      <c r="B311" s="140" t="s">
        <v>64</v>
      </c>
      <c r="C311" s="140">
        <v>1220110680</v>
      </c>
      <c r="D311" s="140"/>
      <c r="E311" s="84" t="s">
        <v>611</v>
      </c>
      <c r="F311" s="29">
        <f>F312</f>
        <v>1415.9</v>
      </c>
      <c r="G311" s="29">
        <f aca="true" t="shared" si="111" ref="G311:H312">G312</f>
        <v>0</v>
      </c>
      <c r="H311" s="29">
        <f t="shared" si="111"/>
        <v>0</v>
      </c>
    </row>
    <row r="312" spans="1:8" ht="31.5">
      <c r="A312" s="140" t="s">
        <v>25</v>
      </c>
      <c r="B312" s="140" t="s">
        <v>64</v>
      </c>
      <c r="C312" s="140">
        <v>1220110680</v>
      </c>
      <c r="D312" s="142" t="s">
        <v>151</v>
      </c>
      <c r="E312" s="141" t="s">
        <v>152</v>
      </c>
      <c r="F312" s="29">
        <f>F313</f>
        <v>1415.9</v>
      </c>
      <c r="G312" s="29">
        <f t="shared" si="111"/>
        <v>0</v>
      </c>
      <c r="H312" s="29">
        <f t="shared" si="111"/>
        <v>0</v>
      </c>
    </row>
    <row r="313" spans="1:8" ht="12.75">
      <c r="A313" s="140" t="s">
        <v>25</v>
      </c>
      <c r="B313" s="140" t="s">
        <v>64</v>
      </c>
      <c r="C313" s="140">
        <v>1220110680</v>
      </c>
      <c r="D313" s="140">
        <v>610</v>
      </c>
      <c r="E313" s="141" t="s">
        <v>194</v>
      </c>
      <c r="F313" s="29">
        <v>1415.9</v>
      </c>
      <c r="G313" s="29">
        <v>0</v>
      </c>
      <c r="H313" s="29">
        <v>0</v>
      </c>
    </row>
    <row r="314" spans="1:8" ht="31.5">
      <c r="A314" s="140" t="s">
        <v>25</v>
      </c>
      <c r="B314" s="140" t="s">
        <v>64</v>
      </c>
      <c r="C314" s="140">
        <v>1220120010</v>
      </c>
      <c r="D314" s="140"/>
      <c r="E314" s="141" t="s">
        <v>215</v>
      </c>
      <c r="F314" s="29">
        <f>F315</f>
        <v>20004.3</v>
      </c>
      <c r="G314" s="29">
        <f aca="true" t="shared" si="112" ref="G314:H315">G315</f>
        <v>19446.5</v>
      </c>
      <c r="H314" s="29">
        <f t="shared" si="112"/>
        <v>19446.5</v>
      </c>
    </row>
    <row r="315" spans="1:8" ht="31.5">
      <c r="A315" s="140" t="s">
        <v>25</v>
      </c>
      <c r="B315" s="140" t="s">
        <v>64</v>
      </c>
      <c r="C315" s="140">
        <v>1220120010</v>
      </c>
      <c r="D315" s="142" t="s">
        <v>151</v>
      </c>
      <c r="E315" s="141" t="s">
        <v>152</v>
      </c>
      <c r="F315" s="29">
        <f>F316</f>
        <v>20004.3</v>
      </c>
      <c r="G315" s="29">
        <f t="shared" si="112"/>
        <v>19446.5</v>
      </c>
      <c r="H315" s="29">
        <f t="shared" si="112"/>
        <v>19446.5</v>
      </c>
    </row>
    <row r="316" spans="1:8" ht="12.75">
      <c r="A316" s="140" t="s">
        <v>25</v>
      </c>
      <c r="B316" s="140" t="s">
        <v>64</v>
      </c>
      <c r="C316" s="140">
        <v>1220120010</v>
      </c>
      <c r="D316" s="140">
        <v>610</v>
      </c>
      <c r="E316" s="141" t="s">
        <v>194</v>
      </c>
      <c r="F316" s="29">
        <f>13416.4+5305.7+724.4-14.2+572</f>
        <v>20004.3</v>
      </c>
      <c r="G316" s="29">
        <f>13416.4+5305.7+724.4</f>
        <v>19446.5</v>
      </c>
      <c r="H316" s="29">
        <f>13416.4+5305.7+724.4</f>
        <v>19446.5</v>
      </c>
    </row>
    <row r="317" spans="1:8" ht="47.25">
      <c r="A317" s="140" t="s">
        <v>25</v>
      </c>
      <c r="B317" s="140" t="s">
        <v>64</v>
      </c>
      <c r="C317" s="140" t="s">
        <v>601</v>
      </c>
      <c r="D317" s="140"/>
      <c r="E317" s="84" t="s">
        <v>610</v>
      </c>
      <c r="F317" s="29">
        <f>F318</f>
        <v>14.2</v>
      </c>
      <c r="G317" s="29">
        <f aca="true" t="shared" si="113" ref="G317:H318">G318</f>
        <v>0</v>
      </c>
      <c r="H317" s="29">
        <f t="shared" si="113"/>
        <v>0</v>
      </c>
    </row>
    <row r="318" spans="1:8" ht="31.5">
      <c r="A318" s="140" t="s">
        <v>25</v>
      </c>
      <c r="B318" s="140" t="s">
        <v>64</v>
      </c>
      <c r="C318" s="140" t="s">
        <v>601</v>
      </c>
      <c r="D318" s="142" t="s">
        <v>151</v>
      </c>
      <c r="E318" s="141" t="s">
        <v>152</v>
      </c>
      <c r="F318" s="29">
        <f>F319</f>
        <v>14.2</v>
      </c>
      <c r="G318" s="29">
        <f t="shared" si="113"/>
        <v>0</v>
      </c>
      <c r="H318" s="29">
        <f t="shared" si="113"/>
        <v>0</v>
      </c>
    </row>
    <row r="319" spans="1:8" ht="12.75">
      <c r="A319" s="140" t="s">
        <v>25</v>
      </c>
      <c r="B319" s="140" t="s">
        <v>64</v>
      </c>
      <c r="C319" s="140" t="s">
        <v>601</v>
      </c>
      <c r="D319" s="140">
        <v>610</v>
      </c>
      <c r="E319" s="141" t="s">
        <v>194</v>
      </c>
      <c r="F319" s="29">
        <v>14.2</v>
      </c>
      <c r="G319" s="29">
        <v>0</v>
      </c>
      <c r="H319" s="29">
        <v>0</v>
      </c>
    </row>
    <row r="320" spans="1:8" ht="47.25">
      <c r="A320" s="153" t="s">
        <v>25</v>
      </c>
      <c r="B320" s="153" t="s">
        <v>64</v>
      </c>
      <c r="C320" s="153">
        <v>1220300000</v>
      </c>
      <c r="D320" s="153"/>
      <c r="E320" s="154" t="s">
        <v>624</v>
      </c>
      <c r="F320" s="29">
        <f>F321</f>
        <v>36</v>
      </c>
      <c r="G320" s="29">
        <f aca="true" t="shared" si="114" ref="G320:H322">G321</f>
        <v>0</v>
      </c>
      <c r="H320" s="29">
        <f t="shared" si="114"/>
        <v>0</v>
      </c>
    </row>
    <row r="321" spans="1:8" ht="31.5">
      <c r="A321" s="153" t="s">
        <v>25</v>
      </c>
      <c r="B321" s="153" t="s">
        <v>64</v>
      </c>
      <c r="C321" s="153" t="s">
        <v>625</v>
      </c>
      <c r="D321" s="153"/>
      <c r="E321" s="154" t="s">
        <v>646</v>
      </c>
      <c r="F321" s="29">
        <f>F322</f>
        <v>36</v>
      </c>
      <c r="G321" s="29">
        <f t="shared" si="114"/>
        <v>0</v>
      </c>
      <c r="H321" s="29">
        <f t="shared" si="114"/>
        <v>0</v>
      </c>
    </row>
    <row r="322" spans="1:8" ht="31.5">
      <c r="A322" s="153" t="s">
        <v>25</v>
      </c>
      <c r="B322" s="153" t="s">
        <v>64</v>
      </c>
      <c r="C322" s="153" t="s">
        <v>625</v>
      </c>
      <c r="D322" s="155" t="s">
        <v>151</v>
      </c>
      <c r="E322" s="154" t="s">
        <v>152</v>
      </c>
      <c r="F322" s="29">
        <f>F323</f>
        <v>36</v>
      </c>
      <c r="G322" s="29">
        <f t="shared" si="114"/>
        <v>0</v>
      </c>
      <c r="H322" s="29">
        <f t="shared" si="114"/>
        <v>0</v>
      </c>
    </row>
    <row r="323" spans="1:8" ht="12.75">
      <c r="A323" s="153" t="s">
        <v>25</v>
      </c>
      <c r="B323" s="153" t="s">
        <v>64</v>
      </c>
      <c r="C323" s="153" t="s">
        <v>625</v>
      </c>
      <c r="D323" s="153">
        <v>610</v>
      </c>
      <c r="E323" s="154" t="s">
        <v>194</v>
      </c>
      <c r="F323" s="29">
        <v>36</v>
      </c>
      <c r="G323" s="29">
        <v>0</v>
      </c>
      <c r="H323" s="29">
        <v>0</v>
      </c>
    </row>
    <row r="324" spans="1:8" ht="31.5">
      <c r="A324" s="140" t="s">
        <v>25</v>
      </c>
      <c r="B324" s="140" t="s">
        <v>64</v>
      </c>
      <c r="C324" s="140">
        <v>1220400000</v>
      </c>
      <c r="D324" s="140"/>
      <c r="E324" s="141" t="s">
        <v>327</v>
      </c>
      <c r="F324" s="29">
        <f>F325</f>
        <v>24</v>
      </c>
      <c r="G324" s="29">
        <f aca="true" t="shared" si="115" ref="G324:H326">G325</f>
        <v>0</v>
      </c>
      <c r="H324" s="29">
        <f t="shared" si="115"/>
        <v>0</v>
      </c>
    </row>
    <row r="325" spans="1:8" ht="31.5">
      <c r="A325" s="140" t="s">
        <v>25</v>
      </c>
      <c r="B325" s="140" t="s">
        <v>64</v>
      </c>
      <c r="C325" s="140">
        <v>1220420450</v>
      </c>
      <c r="D325" s="140"/>
      <c r="E325" s="141" t="s">
        <v>249</v>
      </c>
      <c r="F325" s="29">
        <f>F326</f>
        <v>24</v>
      </c>
      <c r="G325" s="29">
        <f t="shared" si="115"/>
        <v>0</v>
      </c>
      <c r="H325" s="29">
        <f t="shared" si="115"/>
        <v>0</v>
      </c>
    </row>
    <row r="326" spans="1:8" ht="31.5">
      <c r="A326" s="140" t="s">
        <v>25</v>
      </c>
      <c r="B326" s="140" t="s">
        <v>64</v>
      </c>
      <c r="C326" s="140">
        <v>1220420450</v>
      </c>
      <c r="D326" s="142" t="s">
        <v>92</v>
      </c>
      <c r="E326" s="141" t="s">
        <v>149</v>
      </c>
      <c r="F326" s="29">
        <f>F327</f>
        <v>24</v>
      </c>
      <c r="G326" s="29">
        <f t="shared" si="115"/>
        <v>0</v>
      </c>
      <c r="H326" s="29">
        <f t="shared" si="115"/>
        <v>0</v>
      </c>
    </row>
    <row r="327" spans="1:8" ht="32.45" customHeight="1">
      <c r="A327" s="140" t="s">
        <v>25</v>
      </c>
      <c r="B327" s="140" t="s">
        <v>64</v>
      </c>
      <c r="C327" s="140">
        <v>1220420450</v>
      </c>
      <c r="D327" s="140">
        <v>240</v>
      </c>
      <c r="E327" s="141" t="s">
        <v>189</v>
      </c>
      <c r="F327" s="29">
        <v>24</v>
      </c>
      <c r="G327" s="29">
        <v>0</v>
      </c>
      <c r="H327" s="29">
        <v>0</v>
      </c>
    </row>
    <row r="328" spans="1:8" ht="31.5">
      <c r="A328" s="140" t="s">
        <v>25</v>
      </c>
      <c r="B328" s="140" t="s">
        <v>64</v>
      </c>
      <c r="C328" s="140">
        <v>1220500000</v>
      </c>
      <c r="D328" s="140"/>
      <c r="E328" s="141" t="s">
        <v>328</v>
      </c>
      <c r="F328" s="29">
        <f>F329</f>
        <v>33.2</v>
      </c>
      <c r="G328" s="29">
        <f aca="true" t="shared" si="116" ref="G328:H330">G329</f>
        <v>34.3</v>
      </c>
      <c r="H328" s="29">
        <f t="shared" si="116"/>
        <v>34.3</v>
      </c>
    </row>
    <row r="329" spans="1:8" ht="12.75">
      <c r="A329" s="140" t="s">
        <v>25</v>
      </c>
      <c r="B329" s="140" t="s">
        <v>64</v>
      </c>
      <c r="C329" s="140">
        <v>1220520320</v>
      </c>
      <c r="D329" s="140"/>
      <c r="E329" s="141" t="s">
        <v>250</v>
      </c>
      <c r="F329" s="29">
        <f>F330</f>
        <v>33.2</v>
      </c>
      <c r="G329" s="29">
        <f t="shared" si="116"/>
        <v>34.3</v>
      </c>
      <c r="H329" s="29">
        <f t="shared" si="116"/>
        <v>34.3</v>
      </c>
    </row>
    <row r="330" spans="1:8" ht="31.5">
      <c r="A330" s="140" t="s">
        <v>25</v>
      </c>
      <c r="B330" s="140" t="s">
        <v>64</v>
      </c>
      <c r="C330" s="140">
        <v>1220520320</v>
      </c>
      <c r="D330" s="142" t="s">
        <v>151</v>
      </c>
      <c r="E330" s="141" t="s">
        <v>152</v>
      </c>
      <c r="F330" s="29">
        <f>F331</f>
        <v>33.2</v>
      </c>
      <c r="G330" s="29">
        <f t="shared" si="116"/>
        <v>34.3</v>
      </c>
      <c r="H330" s="29">
        <f t="shared" si="116"/>
        <v>34.3</v>
      </c>
    </row>
    <row r="331" spans="1:8" ht="12.75">
      <c r="A331" s="140" t="s">
        <v>25</v>
      </c>
      <c r="B331" s="140" t="s">
        <v>64</v>
      </c>
      <c r="C331" s="140">
        <v>1220520320</v>
      </c>
      <c r="D331" s="140">
        <v>610</v>
      </c>
      <c r="E331" s="141" t="s">
        <v>194</v>
      </c>
      <c r="F331" s="29">
        <v>33.2</v>
      </c>
      <c r="G331" s="29">
        <v>34.3</v>
      </c>
      <c r="H331" s="29">
        <v>34.3</v>
      </c>
    </row>
    <row r="332" spans="1:8" ht="12.75">
      <c r="A332" s="140" t="s">
        <v>25</v>
      </c>
      <c r="B332" s="140" t="s">
        <v>61</v>
      </c>
      <c r="C332" s="140" t="s">
        <v>89</v>
      </c>
      <c r="D332" s="140" t="s">
        <v>89</v>
      </c>
      <c r="E332" s="13" t="s">
        <v>53</v>
      </c>
      <c r="F332" s="29">
        <f>F333+F342</f>
        <v>2406.9</v>
      </c>
      <c r="G332" s="29">
        <f aca="true" t="shared" si="117" ref="G332:H332">G333+G342</f>
        <v>4315.200000000001</v>
      </c>
      <c r="H332" s="29">
        <f t="shared" si="117"/>
        <v>4315.200000000001</v>
      </c>
    </row>
    <row r="333" spans="1:8" ht="12.75">
      <c r="A333" s="140" t="s">
        <v>25</v>
      </c>
      <c r="B333" s="140" t="s">
        <v>76</v>
      </c>
      <c r="C333" s="140" t="s">
        <v>89</v>
      </c>
      <c r="D333" s="140" t="s">
        <v>89</v>
      </c>
      <c r="E333" s="141" t="s">
        <v>54</v>
      </c>
      <c r="F333" s="29">
        <f>F334</f>
        <v>1650</v>
      </c>
      <c r="G333" s="29">
        <f aca="true" t="shared" si="118" ref="G333:H336">G334</f>
        <v>1650</v>
      </c>
      <c r="H333" s="29">
        <f t="shared" si="118"/>
        <v>1650</v>
      </c>
    </row>
    <row r="334" spans="1:8" ht="47.25">
      <c r="A334" s="140" t="s">
        <v>25</v>
      </c>
      <c r="B334" s="140" t="s">
        <v>76</v>
      </c>
      <c r="C334" s="142">
        <v>1200000000</v>
      </c>
      <c r="D334" s="140"/>
      <c r="E334" s="141" t="s">
        <v>307</v>
      </c>
      <c r="F334" s="29">
        <f>F335</f>
        <v>1650</v>
      </c>
      <c r="G334" s="29">
        <f t="shared" si="118"/>
        <v>1650</v>
      </c>
      <c r="H334" s="29">
        <f t="shared" si="118"/>
        <v>1650</v>
      </c>
    </row>
    <row r="335" spans="1:8" ht="31.5">
      <c r="A335" s="140" t="s">
        <v>25</v>
      </c>
      <c r="B335" s="140" t="s">
        <v>76</v>
      </c>
      <c r="C335" s="142">
        <v>1240000000</v>
      </c>
      <c r="D335" s="140"/>
      <c r="E335" s="141" t="s">
        <v>235</v>
      </c>
      <c r="F335" s="29">
        <f>F336</f>
        <v>1650</v>
      </c>
      <c r="G335" s="29">
        <f t="shared" si="118"/>
        <v>1650</v>
      </c>
      <c r="H335" s="29">
        <f t="shared" si="118"/>
        <v>1650</v>
      </c>
    </row>
    <row r="336" spans="1:8" ht="12.75">
      <c r="A336" s="140" t="s">
        <v>25</v>
      </c>
      <c r="B336" s="140" t="s">
        <v>76</v>
      </c>
      <c r="C336" s="140">
        <v>1240400000</v>
      </c>
      <c r="D336" s="140"/>
      <c r="E336" s="141" t="s">
        <v>329</v>
      </c>
      <c r="F336" s="29">
        <f>F337</f>
        <v>1650</v>
      </c>
      <c r="G336" s="29">
        <f t="shared" si="118"/>
        <v>1650</v>
      </c>
      <c r="H336" s="29">
        <f t="shared" si="118"/>
        <v>1650</v>
      </c>
    </row>
    <row r="337" spans="1:8" ht="47.25">
      <c r="A337" s="140" t="s">
        <v>25</v>
      </c>
      <c r="B337" s="140" t="s">
        <v>76</v>
      </c>
      <c r="C337" s="140">
        <v>1240420390</v>
      </c>
      <c r="D337" s="140"/>
      <c r="E337" s="141" t="s">
        <v>90</v>
      </c>
      <c r="F337" s="29">
        <f>F338+F340</f>
        <v>1650</v>
      </c>
      <c r="G337" s="29">
        <f aca="true" t="shared" si="119" ref="G337:H337">G338+G340</f>
        <v>1650</v>
      </c>
      <c r="H337" s="29">
        <f t="shared" si="119"/>
        <v>1650</v>
      </c>
    </row>
    <row r="338" spans="1:8" ht="31.5">
      <c r="A338" s="140" t="s">
        <v>25</v>
      </c>
      <c r="B338" s="140" t="s">
        <v>76</v>
      </c>
      <c r="C338" s="140">
        <v>1240420390</v>
      </c>
      <c r="D338" s="142" t="s">
        <v>92</v>
      </c>
      <c r="E338" s="141" t="s">
        <v>149</v>
      </c>
      <c r="F338" s="29">
        <f>F339</f>
        <v>48.1</v>
      </c>
      <c r="G338" s="29">
        <f aca="true" t="shared" si="120" ref="G338:H338">G339</f>
        <v>48.1</v>
      </c>
      <c r="H338" s="29">
        <f t="shared" si="120"/>
        <v>48.1</v>
      </c>
    </row>
    <row r="339" spans="1:8" ht="34.9" customHeight="1">
      <c r="A339" s="140" t="s">
        <v>25</v>
      </c>
      <c r="B339" s="140" t="s">
        <v>76</v>
      </c>
      <c r="C339" s="140">
        <v>1240420390</v>
      </c>
      <c r="D339" s="140">
        <v>240</v>
      </c>
      <c r="E339" s="141" t="s">
        <v>189</v>
      </c>
      <c r="F339" s="29">
        <v>48.1</v>
      </c>
      <c r="G339" s="29">
        <v>48.1</v>
      </c>
      <c r="H339" s="29">
        <v>48.1</v>
      </c>
    </row>
    <row r="340" spans="1:8" ht="12.75">
      <c r="A340" s="140" t="s">
        <v>25</v>
      </c>
      <c r="B340" s="140" t="s">
        <v>76</v>
      </c>
      <c r="C340" s="140">
        <v>1240420390</v>
      </c>
      <c r="D340" s="142" t="s">
        <v>96</v>
      </c>
      <c r="E340" s="141" t="s">
        <v>97</v>
      </c>
      <c r="F340" s="29">
        <f>F341</f>
        <v>1601.9</v>
      </c>
      <c r="G340" s="29">
        <f aca="true" t="shared" si="121" ref="G340:H340">G341</f>
        <v>1601.9</v>
      </c>
      <c r="H340" s="29">
        <f t="shared" si="121"/>
        <v>1601.9</v>
      </c>
    </row>
    <row r="341" spans="1:8" ht="12.75">
      <c r="A341" s="140" t="s">
        <v>25</v>
      </c>
      <c r="B341" s="140" t="s">
        <v>76</v>
      </c>
      <c r="C341" s="140">
        <v>1240420390</v>
      </c>
      <c r="D341" s="142" t="s">
        <v>251</v>
      </c>
      <c r="E341" s="141" t="s">
        <v>252</v>
      </c>
      <c r="F341" s="29">
        <v>1601.9</v>
      </c>
      <c r="G341" s="29">
        <v>1601.9</v>
      </c>
      <c r="H341" s="29">
        <v>1601.9</v>
      </c>
    </row>
    <row r="342" spans="1:8" ht="12.75">
      <c r="A342" s="140" t="s">
        <v>25</v>
      </c>
      <c r="B342" s="140" t="s">
        <v>62</v>
      </c>
      <c r="C342" s="140" t="s">
        <v>89</v>
      </c>
      <c r="D342" s="140" t="s">
        <v>89</v>
      </c>
      <c r="E342" s="141" t="s">
        <v>56</v>
      </c>
      <c r="F342" s="29">
        <f>F343</f>
        <v>756.9</v>
      </c>
      <c r="G342" s="29">
        <f>G343</f>
        <v>2665.2000000000003</v>
      </c>
      <c r="H342" s="29">
        <f aca="true" t="shared" si="122" ref="G342:H345">H343</f>
        <v>2665.2000000000003</v>
      </c>
    </row>
    <row r="343" spans="1:8" ht="47.25">
      <c r="A343" s="140" t="s">
        <v>25</v>
      </c>
      <c r="B343" s="140" t="s">
        <v>62</v>
      </c>
      <c r="C343" s="142">
        <v>1200000000</v>
      </c>
      <c r="D343" s="140"/>
      <c r="E343" s="141" t="s">
        <v>307</v>
      </c>
      <c r="F343" s="29">
        <f>F344</f>
        <v>756.9</v>
      </c>
      <c r="G343" s="29">
        <f t="shared" si="122"/>
        <v>2665.2000000000003</v>
      </c>
      <c r="H343" s="29">
        <f t="shared" si="122"/>
        <v>2665.2000000000003</v>
      </c>
    </row>
    <row r="344" spans="1:8" ht="31.5">
      <c r="A344" s="140" t="s">
        <v>25</v>
      </c>
      <c r="B344" s="140" t="s">
        <v>62</v>
      </c>
      <c r="C344" s="142">
        <v>1240000000</v>
      </c>
      <c r="D344" s="140"/>
      <c r="E344" s="141" t="s">
        <v>235</v>
      </c>
      <c r="F344" s="29">
        <f>F345+F349+F355</f>
        <v>756.9</v>
      </c>
      <c r="G344" s="29">
        <f aca="true" t="shared" si="123" ref="G344:H344">G345+G349+G355</f>
        <v>2665.2000000000003</v>
      </c>
      <c r="H344" s="29">
        <f t="shared" si="123"/>
        <v>2665.2000000000003</v>
      </c>
    </row>
    <row r="345" spans="1:8" ht="31.5">
      <c r="A345" s="140" t="s">
        <v>25</v>
      </c>
      <c r="B345" s="140" t="s">
        <v>62</v>
      </c>
      <c r="C345" s="142">
        <v>1240100000</v>
      </c>
      <c r="D345" s="140"/>
      <c r="E345" s="141" t="s">
        <v>330</v>
      </c>
      <c r="F345" s="29">
        <f>F346</f>
        <v>408</v>
      </c>
      <c r="G345" s="29">
        <f t="shared" si="122"/>
        <v>408</v>
      </c>
      <c r="H345" s="29">
        <f t="shared" si="122"/>
        <v>408</v>
      </c>
    </row>
    <row r="346" spans="1:8" ht="31.5">
      <c r="A346" s="140" t="s">
        <v>25</v>
      </c>
      <c r="B346" s="140" t="s">
        <v>62</v>
      </c>
      <c r="C346" s="142">
        <v>1240120330</v>
      </c>
      <c r="D346" s="140"/>
      <c r="E346" s="141" t="s">
        <v>254</v>
      </c>
      <c r="F346" s="29">
        <f>F347</f>
        <v>408</v>
      </c>
      <c r="G346" s="29">
        <f aca="true" t="shared" si="124" ref="G346:H347">G347</f>
        <v>408</v>
      </c>
      <c r="H346" s="29">
        <f t="shared" si="124"/>
        <v>408</v>
      </c>
    </row>
    <row r="347" spans="1:8" ht="31.5">
      <c r="A347" s="140" t="s">
        <v>25</v>
      </c>
      <c r="B347" s="140" t="s">
        <v>62</v>
      </c>
      <c r="C347" s="142">
        <v>1240120330</v>
      </c>
      <c r="D347" s="142" t="s">
        <v>151</v>
      </c>
      <c r="E347" s="141" t="s">
        <v>152</v>
      </c>
      <c r="F347" s="29">
        <f>F348</f>
        <v>408</v>
      </c>
      <c r="G347" s="29">
        <f t="shared" si="124"/>
        <v>408</v>
      </c>
      <c r="H347" s="29">
        <f t="shared" si="124"/>
        <v>408</v>
      </c>
    </row>
    <row r="348" spans="1:8" ht="31.5">
      <c r="A348" s="140" t="s">
        <v>25</v>
      </c>
      <c r="B348" s="140" t="s">
        <v>62</v>
      </c>
      <c r="C348" s="142">
        <v>1240120330</v>
      </c>
      <c r="D348" s="140">
        <v>630</v>
      </c>
      <c r="E348" s="141" t="s">
        <v>255</v>
      </c>
      <c r="F348" s="29">
        <v>408</v>
      </c>
      <c r="G348" s="29">
        <v>408</v>
      </c>
      <c r="H348" s="29">
        <v>408</v>
      </c>
    </row>
    <row r="349" spans="1:8" ht="31.5">
      <c r="A349" s="140" t="s">
        <v>25</v>
      </c>
      <c r="B349" s="140" t="s">
        <v>62</v>
      </c>
      <c r="C349" s="142">
        <v>1240200000</v>
      </c>
      <c r="D349" s="140"/>
      <c r="E349" s="141" t="s">
        <v>256</v>
      </c>
      <c r="F349" s="29">
        <f>F350</f>
        <v>131.9</v>
      </c>
      <c r="G349" s="29">
        <f aca="true" t="shared" si="125" ref="G349:H349">G350</f>
        <v>131.9</v>
      </c>
      <c r="H349" s="29">
        <f t="shared" si="125"/>
        <v>131.9</v>
      </c>
    </row>
    <row r="350" spans="1:8" ht="31.5">
      <c r="A350" s="140" t="s">
        <v>25</v>
      </c>
      <c r="B350" s="140" t="s">
        <v>62</v>
      </c>
      <c r="C350" s="142">
        <v>1240220350</v>
      </c>
      <c r="D350" s="140"/>
      <c r="E350" s="141" t="s">
        <v>331</v>
      </c>
      <c r="F350" s="29">
        <f>F351+F353</f>
        <v>131.9</v>
      </c>
      <c r="G350" s="29">
        <f aca="true" t="shared" si="126" ref="G350:H350">G351+G353</f>
        <v>131.9</v>
      </c>
      <c r="H350" s="29">
        <f t="shared" si="126"/>
        <v>131.9</v>
      </c>
    </row>
    <row r="351" spans="1:8" ht="31.5">
      <c r="A351" s="140" t="s">
        <v>25</v>
      </c>
      <c r="B351" s="140" t="s">
        <v>62</v>
      </c>
      <c r="C351" s="142">
        <v>1240220350</v>
      </c>
      <c r="D351" s="142" t="s">
        <v>92</v>
      </c>
      <c r="E351" s="141" t="s">
        <v>149</v>
      </c>
      <c r="F351" s="29">
        <f>F352</f>
        <v>3.9</v>
      </c>
      <c r="G351" s="29">
        <f aca="true" t="shared" si="127" ref="G351:H351">G352</f>
        <v>3.9</v>
      </c>
      <c r="H351" s="29">
        <f t="shared" si="127"/>
        <v>3.9</v>
      </c>
    </row>
    <row r="352" spans="1:8" ht="30.6" customHeight="1">
      <c r="A352" s="140" t="s">
        <v>25</v>
      </c>
      <c r="B352" s="140" t="s">
        <v>62</v>
      </c>
      <c r="C352" s="142">
        <v>1240220350</v>
      </c>
      <c r="D352" s="140">
        <v>240</v>
      </c>
      <c r="E352" s="141" t="s">
        <v>189</v>
      </c>
      <c r="F352" s="29">
        <v>3.9</v>
      </c>
      <c r="G352" s="29">
        <v>3.9</v>
      </c>
      <c r="H352" s="29">
        <v>3.9</v>
      </c>
    </row>
    <row r="353" spans="1:8" ht="12.75">
      <c r="A353" s="140" t="s">
        <v>25</v>
      </c>
      <c r="B353" s="140" t="s">
        <v>62</v>
      </c>
      <c r="C353" s="142">
        <v>1240220350</v>
      </c>
      <c r="D353" s="140" t="s">
        <v>96</v>
      </c>
      <c r="E353" s="141" t="s">
        <v>97</v>
      </c>
      <c r="F353" s="29">
        <f>F354</f>
        <v>128</v>
      </c>
      <c r="G353" s="29">
        <f aca="true" t="shared" si="128" ref="G353:H353">G354</f>
        <v>128</v>
      </c>
      <c r="H353" s="29">
        <f t="shared" si="128"/>
        <v>128</v>
      </c>
    </row>
    <row r="354" spans="1:8" ht="12.75">
      <c r="A354" s="140" t="s">
        <v>25</v>
      </c>
      <c r="B354" s="140" t="s">
        <v>62</v>
      </c>
      <c r="C354" s="142">
        <v>1240220350</v>
      </c>
      <c r="D354" s="140" t="s">
        <v>251</v>
      </c>
      <c r="E354" s="141" t="s">
        <v>252</v>
      </c>
      <c r="F354" s="29">
        <v>128</v>
      </c>
      <c r="G354" s="29">
        <v>128</v>
      </c>
      <c r="H354" s="29">
        <v>128</v>
      </c>
    </row>
    <row r="355" spans="1:8" ht="12.75">
      <c r="A355" s="140" t="s">
        <v>25</v>
      </c>
      <c r="B355" s="140" t="s">
        <v>62</v>
      </c>
      <c r="C355" s="140">
        <v>1240400000</v>
      </c>
      <c r="D355" s="140"/>
      <c r="E355" s="141" t="s">
        <v>329</v>
      </c>
      <c r="F355" s="29">
        <f>F356+F359</f>
        <v>217</v>
      </c>
      <c r="G355" s="29">
        <f aca="true" t="shared" si="129" ref="G355:H355">G356+G359</f>
        <v>2125.3</v>
      </c>
      <c r="H355" s="29">
        <f t="shared" si="129"/>
        <v>2125.3</v>
      </c>
    </row>
    <row r="356" spans="1:8" ht="31.5">
      <c r="A356" s="140" t="s">
        <v>25</v>
      </c>
      <c r="B356" s="140" t="s">
        <v>62</v>
      </c>
      <c r="C356" s="140">
        <v>1240420380</v>
      </c>
      <c r="D356" s="140"/>
      <c r="E356" s="141" t="s">
        <v>253</v>
      </c>
      <c r="F356" s="29">
        <f>F357</f>
        <v>217</v>
      </c>
      <c r="G356" s="29">
        <f aca="true" t="shared" si="130" ref="G356:H357">G357</f>
        <v>217</v>
      </c>
      <c r="H356" s="29">
        <f t="shared" si="130"/>
        <v>217</v>
      </c>
    </row>
    <row r="357" spans="1:8" ht="12.75">
      <c r="A357" s="140" t="s">
        <v>25</v>
      </c>
      <c r="B357" s="140" t="s">
        <v>62</v>
      </c>
      <c r="C357" s="140">
        <v>1240420380</v>
      </c>
      <c r="D357" s="142" t="s">
        <v>96</v>
      </c>
      <c r="E357" s="141" t="s">
        <v>97</v>
      </c>
      <c r="F357" s="29">
        <f>F358</f>
        <v>217</v>
      </c>
      <c r="G357" s="29">
        <f t="shared" si="130"/>
        <v>217</v>
      </c>
      <c r="H357" s="29">
        <f t="shared" si="130"/>
        <v>217</v>
      </c>
    </row>
    <row r="358" spans="1:8" ht="31.5">
      <c r="A358" s="140" t="s">
        <v>25</v>
      </c>
      <c r="B358" s="140" t="s">
        <v>62</v>
      </c>
      <c r="C358" s="140">
        <v>1240420380</v>
      </c>
      <c r="D358" s="142" t="s">
        <v>191</v>
      </c>
      <c r="E358" s="141" t="s">
        <v>192</v>
      </c>
      <c r="F358" s="29">
        <v>217</v>
      </c>
      <c r="G358" s="29">
        <v>217</v>
      </c>
      <c r="H358" s="29">
        <v>217</v>
      </c>
    </row>
    <row r="359" spans="1:8" ht="12.75">
      <c r="A359" s="153" t="s">
        <v>25</v>
      </c>
      <c r="B359" s="153" t="s">
        <v>62</v>
      </c>
      <c r="C359" s="153" t="s">
        <v>650</v>
      </c>
      <c r="D359" s="153"/>
      <c r="E359" s="154" t="s">
        <v>649</v>
      </c>
      <c r="F359" s="29">
        <f aca="true" t="shared" si="131" ref="F359:H360">F360</f>
        <v>0</v>
      </c>
      <c r="G359" s="29">
        <f t="shared" si="131"/>
        <v>1908.3</v>
      </c>
      <c r="H359" s="29">
        <f t="shared" si="131"/>
        <v>1908.3</v>
      </c>
    </row>
    <row r="360" spans="1:8" ht="12.75">
      <c r="A360" s="153" t="s">
        <v>25</v>
      </c>
      <c r="B360" s="153" t="s">
        <v>62</v>
      </c>
      <c r="C360" s="153" t="s">
        <v>650</v>
      </c>
      <c r="D360" s="2" t="s">
        <v>96</v>
      </c>
      <c r="E360" s="43" t="s">
        <v>97</v>
      </c>
      <c r="F360" s="29">
        <f t="shared" si="131"/>
        <v>0</v>
      </c>
      <c r="G360" s="29">
        <f t="shared" si="131"/>
        <v>1908.3</v>
      </c>
      <c r="H360" s="29">
        <f t="shared" si="131"/>
        <v>1908.3</v>
      </c>
    </row>
    <row r="361" spans="1:8" ht="31.5">
      <c r="A361" s="153" t="s">
        <v>25</v>
      </c>
      <c r="B361" s="153" t="s">
        <v>62</v>
      </c>
      <c r="C361" s="153" t="s">
        <v>650</v>
      </c>
      <c r="D361" s="2" t="s">
        <v>191</v>
      </c>
      <c r="E361" s="43" t="s">
        <v>192</v>
      </c>
      <c r="F361" s="29">
        <v>0</v>
      </c>
      <c r="G361" s="29">
        <v>1908.3</v>
      </c>
      <c r="H361" s="29">
        <v>1908.3</v>
      </c>
    </row>
    <row r="362" spans="1:8" ht="12.75">
      <c r="A362" s="140" t="s">
        <v>25</v>
      </c>
      <c r="B362" s="140" t="s">
        <v>84</v>
      </c>
      <c r="C362" s="140" t="s">
        <v>89</v>
      </c>
      <c r="D362" s="140" t="s">
        <v>89</v>
      </c>
      <c r="E362" s="141" t="s">
        <v>52</v>
      </c>
      <c r="F362" s="29">
        <f>F363</f>
        <v>0</v>
      </c>
      <c r="G362" s="29">
        <f aca="true" t="shared" si="132" ref="G362:H362">G363</f>
        <v>11745.399999999998</v>
      </c>
      <c r="H362" s="29">
        <f t="shared" si="132"/>
        <v>11745.399999999998</v>
      </c>
    </row>
    <row r="363" spans="1:8" ht="12.75">
      <c r="A363" s="140" t="s">
        <v>25</v>
      </c>
      <c r="B363" s="140" t="s">
        <v>111</v>
      </c>
      <c r="C363" s="140" t="s">
        <v>89</v>
      </c>
      <c r="D363" s="140" t="s">
        <v>89</v>
      </c>
      <c r="E363" s="141" t="s">
        <v>85</v>
      </c>
      <c r="F363" s="29">
        <f>F364</f>
        <v>0</v>
      </c>
      <c r="G363" s="29">
        <f aca="true" t="shared" si="133" ref="G363:H364">G364</f>
        <v>11745.399999999998</v>
      </c>
      <c r="H363" s="29">
        <f t="shared" si="133"/>
        <v>11745.399999999998</v>
      </c>
    </row>
    <row r="364" spans="1:8" ht="47.25">
      <c r="A364" s="140" t="s">
        <v>25</v>
      </c>
      <c r="B364" s="140" t="s">
        <v>111</v>
      </c>
      <c r="C364" s="142">
        <v>1200000000</v>
      </c>
      <c r="D364" s="140"/>
      <c r="E364" s="141" t="s">
        <v>307</v>
      </c>
      <c r="F364" s="29">
        <f>F365</f>
        <v>0</v>
      </c>
      <c r="G364" s="29">
        <f t="shared" si="133"/>
        <v>11745.399999999998</v>
      </c>
      <c r="H364" s="29">
        <f t="shared" si="133"/>
        <v>11745.399999999998</v>
      </c>
    </row>
    <row r="365" spans="1:8" ht="12.75">
      <c r="A365" s="140" t="s">
        <v>25</v>
      </c>
      <c r="B365" s="140" t="s">
        <v>111</v>
      </c>
      <c r="C365" s="140">
        <v>1230000000</v>
      </c>
      <c r="D365" s="140"/>
      <c r="E365" s="141" t="s">
        <v>333</v>
      </c>
      <c r="F365" s="29">
        <f>F366+F370+F374</f>
        <v>0</v>
      </c>
      <c r="G365" s="29">
        <f aca="true" t="shared" si="134" ref="G365:H365">G366+G370+G374</f>
        <v>11745.399999999998</v>
      </c>
      <c r="H365" s="29">
        <f t="shared" si="134"/>
        <v>11745.399999999998</v>
      </c>
    </row>
    <row r="366" spans="1:8" ht="47.25">
      <c r="A366" s="140" t="s">
        <v>25</v>
      </c>
      <c r="B366" s="140" t="s">
        <v>111</v>
      </c>
      <c r="C366" s="140">
        <v>1230100000</v>
      </c>
      <c r="D366" s="140"/>
      <c r="E366" s="141" t="s">
        <v>334</v>
      </c>
      <c r="F366" s="29">
        <f>F367</f>
        <v>0</v>
      </c>
      <c r="G366" s="29">
        <f aca="true" t="shared" si="135" ref="G366:H368">G367</f>
        <v>10288.3</v>
      </c>
      <c r="H366" s="29">
        <f t="shared" si="135"/>
        <v>10288.3</v>
      </c>
    </row>
    <row r="367" spans="1:8" ht="31.5">
      <c r="A367" s="140" t="s">
        <v>25</v>
      </c>
      <c r="B367" s="4" t="s">
        <v>111</v>
      </c>
      <c r="C367" s="140">
        <v>1230120010</v>
      </c>
      <c r="D367" s="140"/>
      <c r="E367" s="141" t="s">
        <v>215</v>
      </c>
      <c r="F367" s="29">
        <f>F368</f>
        <v>0</v>
      </c>
      <c r="G367" s="29">
        <f t="shared" si="135"/>
        <v>10288.3</v>
      </c>
      <c r="H367" s="29">
        <f t="shared" si="135"/>
        <v>10288.3</v>
      </c>
    </row>
    <row r="368" spans="1:8" ht="31.5">
      <c r="A368" s="140" t="s">
        <v>25</v>
      </c>
      <c r="B368" s="4" t="s">
        <v>111</v>
      </c>
      <c r="C368" s="140">
        <v>1230120010</v>
      </c>
      <c r="D368" s="142" t="s">
        <v>151</v>
      </c>
      <c r="E368" s="141" t="s">
        <v>152</v>
      </c>
      <c r="F368" s="29">
        <f>F369</f>
        <v>0</v>
      </c>
      <c r="G368" s="29">
        <f t="shared" si="135"/>
        <v>10288.3</v>
      </c>
      <c r="H368" s="29">
        <f t="shared" si="135"/>
        <v>10288.3</v>
      </c>
    </row>
    <row r="369" spans="1:8" ht="12.75">
      <c r="A369" s="140" t="s">
        <v>25</v>
      </c>
      <c r="B369" s="140" t="s">
        <v>111</v>
      </c>
      <c r="C369" s="140">
        <v>1230120010</v>
      </c>
      <c r="D369" s="140">
        <v>610</v>
      </c>
      <c r="E369" s="141" t="s">
        <v>194</v>
      </c>
      <c r="F369" s="29">
        <v>0</v>
      </c>
      <c r="G369" s="29">
        <f>9941.9+346.4</f>
        <v>10288.3</v>
      </c>
      <c r="H369" s="29">
        <f>9941.9+346.4</f>
        <v>10288.3</v>
      </c>
    </row>
    <row r="370" spans="1:8" ht="63">
      <c r="A370" s="140" t="s">
        <v>25</v>
      </c>
      <c r="B370" s="140" t="s">
        <v>111</v>
      </c>
      <c r="C370" s="140">
        <v>1230200000</v>
      </c>
      <c r="D370" s="140"/>
      <c r="E370" s="141" t="s">
        <v>335</v>
      </c>
      <c r="F370" s="29">
        <f>F371</f>
        <v>0</v>
      </c>
      <c r="G370" s="29">
        <f aca="true" t="shared" si="136" ref="G370:H372">G371</f>
        <v>254.9</v>
      </c>
      <c r="H370" s="29">
        <f t="shared" si="136"/>
        <v>254.9</v>
      </c>
    </row>
    <row r="371" spans="1:8" ht="12.75">
      <c r="A371" s="140" t="s">
        <v>25</v>
      </c>
      <c r="B371" s="140" t="s">
        <v>111</v>
      </c>
      <c r="C371" s="140">
        <v>1230220040</v>
      </c>
      <c r="D371" s="140"/>
      <c r="E371" s="141" t="s">
        <v>336</v>
      </c>
      <c r="F371" s="29">
        <f>F372</f>
        <v>0</v>
      </c>
      <c r="G371" s="29">
        <f t="shared" si="136"/>
        <v>254.9</v>
      </c>
      <c r="H371" s="29">
        <f t="shared" si="136"/>
        <v>254.9</v>
      </c>
    </row>
    <row r="372" spans="1:8" ht="31.5">
      <c r="A372" s="140" t="s">
        <v>25</v>
      </c>
      <c r="B372" s="140" t="s">
        <v>111</v>
      </c>
      <c r="C372" s="140">
        <v>1230220040</v>
      </c>
      <c r="D372" s="142" t="s">
        <v>151</v>
      </c>
      <c r="E372" s="141" t="s">
        <v>152</v>
      </c>
      <c r="F372" s="29">
        <f>F373</f>
        <v>0</v>
      </c>
      <c r="G372" s="29">
        <f t="shared" si="136"/>
        <v>254.9</v>
      </c>
      <c r="H372" s="29">
        <f t="shared" si="136"/>
        <v>254.9</v>
      </c>
    </row>
    <row r="373" spans="1:8" ht="12.75">
      <c r="A373" s="140" t="s">
        <v>25</v>
      </c>
      <c r="B373" s="140" t="s">
        <v>111</v>
      </c>
      <c r="C373" s="140">
        <v>1230220040</v>
      </c>
      <c r="D373" s="140">
        <v>610</v>
      </c>
      <c r="E373" s="141" t="s">
        <v>194</v>
      </c>
      <c r="F373" s="29">
        <v>0</v>
      </c>
      <c r="G373" s="29">
        <v>254.9</v>
      </c>
      <c r="H373" s="29">
        <v>254.9</v>
      </c>
    </row>
    <row r="374" spans="1:8" ht="31.5">
      <c r="A374" s="140" t="s">
        <v>25</v>
      </c>
      <c r="B374" s="140" t="s">
        <v>111</v>
      </c>
      <c r="C374" s="140">
        <v>1230600000</v>
      </c>
      <c r="D374" s="140"/>
      <c r="E374" s="141" t="s">
        <v>337</v>
      </c>
      <c r="F374" s="29">
        <f>F375+F382+F385</f>
        <v>0</v>
      </c>
      <c r="G374" s="29">
        <f aca="true" t="shared" si="137" ref="G374:H374">G375+G382+G385</f>
        <v>1202.1999999999998</v>
      </c>
      <c r="H374" s="29">
        <f t="shared" si="137"/>
        <v>1202.1999999999998</v>
      </c>
    </row>
    <row r="375" spans="1:8" ht="31.5">
      <c r="A375" s="140" t="s">
        <v>25</v>
      </c>
      <c r="B375" s="140" t="s">
        <v>111</v>
      </c>
      <c r="C375" s="140">
        <v>1230620300</v>
      </c>
      <c r="D375" s="140"/>
      <c r="E375" s="141" t="s">
        <v>338</v>
      </c>
      <c r="F375" s="29">
        <f>F376+F378+F380</f>
        <v>0</v>
      </c>
      <c r="G375" s="29">
        <f aca="true" t="shared" si="138" ref="G375:H375">G376+G378+G380</f>
        <v>459</v>
      </c>
      <c r="H375" s="29">
        <f t="shared" si="138"/>
        <v>459</v>
      </c>
    </row>
    <row r="376" spans="1:8" ht="63">
      <c r="A376" s="140" t="s">
        <v>25</v>
      </c>
      <c r="B376" s="140" t="s">
        <v>111</v>
      </c>
      <c r="C376" s="140">
        <v>1230620300</v>
      </c>
      <c r="D376" s="142" t="s">
        <v>91</v>
      </c>
      <c r="E376" s="141" t="s">
        <v>2</v>
      </c>
      <c r="F376" s="29">
        <f>F377</f>
        <v>0</v>
      </c>
      <c r="G376" s="29">
        <f aca="true" t="shared" si="139" ref="G376:H376">G377</f>
        <v>161.3</v>
      </c>
      <c r="H376" s="29">
        <f t="shared" si="139"/>
        <v>161.3</v>
      </c>
    </row>
    <row r="377" spans="1:8" ht="33" customHeight="1">
      <c r="A377" s="140" t="s">
        <v>25</v>
      </c>
      <c r="B377" s="140" t="s">
        <v>111</v>
      </c>
      <c r="C377" s="140">
        <v>1230620300</v>
      </c>
      <c r="D377" s="140">
        <v>120</v>
      </c>
      <c r="E377" s="141" t="s">
        <v>188</v>
      </c>
      <c r="F377" s="29">
        <v>0</v>
      </c>
      <c r="G377" s="29">
        <v>161.3</v>
      </c>
      <c r="H377" s="29">
        <v>161.3</v>
      </c>
    </row>
    <row r="378" spans="1:8" ht="31.5">
      <c r="A378" s="140" t="s">
        <v>25</v>
      </c>
      <c r="B378" s="140" t="s">
        <v>111</v>
      </c>
      <c r="C378" s="140">
        <v>1230620300</v>
      </c>
      <c r="D378" s="142" t="s">
        <v>92</v>
      </c>
      <c r="E378" s="141" t="s">
        <v>149</v>
      </c>
      <c r="F378" s="29">
        <f>F379</f>
        <v>0</v>
      </c>
      <c r="G378" s="29">
        <f aca="true" t="shared" si="140" ref="G378:H378">G379</f>
        <v>194.2</v>
      </c>
      <c r="H378" s="29">
        <f t="shared" si="140"/>
        <v>194.2</v>
      </c>
    </row>
    <row r="379" spans="1:8" ht="31.15" customHeight="1">
      <c r="A379" s="140" t="s">
        <v>25</v>
      </c>
      <c r="B379" s="140" t="s">
        <v>111</v>
      </c>
      <c r="C379" s="140">
        <v>1230620300</v>
      </c>
      <c r="D379" s="140">
        <v>240</v>
      </c>
      <c r="E379" s="141" t="s">
        <v>189</v>
      </c>
      <c r="F379" s="29">
        <v>0</v>
      </c>
      <c r="G379" s="29">
        <v>194.2</v>
      </c>
      <c r="H379" s="29">
        <v>194.2</v>
      </c>
    </row>
    <row r="380" spans="1:8" ht="12.75">
      <c r="A380" s="140" t="s">
        <v>25</v>
      </c>
      <c r="B380" s="140" t="s">
        <v>111</v>
      </c>
      <c r="C380" s="140">
        <v>1230620300</v>
      </c>
      <c r="D380" s="140" t="s">
        <v>93</v>
      </c>
      <c r="E380" s="141" t="s">
        <v>94</v>
      </c>
      <c r="F380" s="29">
        <f>F381</f>
        <v>0</v>
      </c>
      <c r="G380" s="29">
        <f aca="true" t="shared" si="141" ref="G380:H380">G381</f>
        <v>103.5</v>
      </c>
      <c r="H380" s="29">
        <f t="shared" si="141"/>
        <v>103.5</v>
      </c>
    </row>
    <row r="381" spans="1:8" ht="12.75">
      <c r="A381" s="140" t="s">
        <v>25</v>
      </c>
      <c r="B381" s="140" t="s">
        <v>111</v>
      </c>
      <c r="C381" s="140">
        <v>1230620300</v>
      </c>
      <c r="D381" s="140">
        <v>850</v>
      </c>
      <c r="E381" s="141" t="s">
        <v>190</v>
      </c>
      <c r="F381" s="29">
        <v>0</v>
      </c>
      <c r="G381" s="29">
        <v>103.5</v>
      </c>
      <c r="H381" s="29">
        <v>103.5</v>
      </c>
    </row>
    <row r="382" spans="1:8" ht="31.5">
      <c r="A382" s="140" t="s">
        <v>25</v>
      </c>
      <c r="B382" s="140" t="s">
        <v>111</v>
      </c>
      <c r="C382" s="140">
        <v>1230620310</v>
      </c>
      <c r="D382" s="140"/>
      <c r="E382" s="141" t="s">
        <v>339</v>
      </c>
      <c r="F382" s="29">
        <f>F383</f>
        <v>0</v>
      </c>
      <c r="G382" s="29">
        <f aca="true" t="shared" si="142" ref="G382:H383">G383</f>
        <v>55.3</v>
      </c>
      <c r="H382" s="29">
        <f t="shared" si="142"/>
        <v>55.3</v>
      </c>
    </row>
    <row r="383" spans="1:8" ht="31.5">
      <c r="A383" s="140" t="s">
        <v>25</v>
      </c>
      <c r="B383" s="140" t="s">
        <v>111</v>
      </c>
      <c r="C383" s="140">
        <v>1230620310</v>
      </c>
      <c r="D383" s="142" t="s">
        <v>92</v>
      </c>
      <c r="E383" s="141" t="s">
        <v>149</v>
      </c>
      <c r="F383" s="29">
        <f>F384</f>
        <v>0</v>
      </c>
      <c r="G383" s="29">
        <f t="shared" si="142"/>
        <v>55.3</v>
      </c>
      <c r="H383" s="29">
        <f t="shared" si="142"/>
        <v>55.3</v>
      </c>
    </row>
    <row r="384" spans="1:8" ht="31.15" customHeight="1">
      <c r="A384" s="140" t="s">
        <v>25</v>
      </c>
      <c r="B384" s="140" t="s">
        <v>111</v>
      </c>
      <c r="C384" s="140">
        <v>1230620310</v>
      </c>
      <c r="D384" s="140">
        <v>240</v>
      </c>
      <c r="E384" s="141" t="s">
        <v>189</v>
      </c>
      <c r="F384" s="29">
        <v>0</v>
      </c>
      <c r="G384" s="29">
        <v>55.3</v>
      </c>
      <c r="H384" s="29">
        <v>55.3</v>
      </c>
    </row>
    <row r="385" spans="1:8" ht="12.75">
      <c r="A385" s="140" t="s">
        <v>25</v>
      </c>
      <c r="B385" s="140" t="s">
        <v>111</v>
      </c>
      <c r="C385" s="140">
        <v>1230620320</v>
      </c>
      <c r="D385" s="140"/>
      <c r="E385" s="141" t="s">
        <v>250</v>
      </c>
      <c r="F385" s="29">
        <f>F386+F388+F390</f>
        <v>0</v>
      </c>
      <c r="G385" s="29">
        <f aca="true" t="shared" si="143" ref="G385:H385">G386+G388+G390</f>
        <v>687.9</v>
      </c>
      <c r="H385" s="29">
        <f t="shared" si="143"/>
        <v>687.9</v>
      </c>
    </row>
    <row r="386" spans="1:8" ht="63">
      <c r="A386" s="140" t="s">
        <v>25</v>
      </c>
      <c r="B386" s="140" t="s">
        <v>111</v>
      </c>
      <c r="C386" s="140">
        <v>1230620320</v>
      </c>
      <c r="D386" s="142" t="s">
        <v>91</v>
      </c>
      <c r="E386" s="141" t="s">
        <v>2</v>
      </c>
      <c r="F386" s="29">
        <f>F387</f>
        <v>0</v>
      </c>
      <c r="G386" s="29">
        <f aca="true" t="shared" si="144" ref="G386:H386">G387</f>
        <v>408.7</v>
      </c>
      <c r="H386" s="29">
        <f t="shared" si="144"/>
        <v>408.7</v>
      </c>
    </row>
    <row r="387" spans="1:8" ht="33" customHeight="1">
      <c r="A387" s="140" t="s">
        <v>25</v>
      </c>
      <c r="B387" s="140" t="s">
        <v>111</v>
      </c>
      <c r="C387" s="140">
        <v>1230620320</v>
      </c>
      <c r="D387" s="140">
        <v>120</v>
      </c>
      <c r="E387" s="141" t="s">
        <v>188</v>
      </c>
      <c r="F387" s="29">
        <v>0</v>
      </c>
      <c r="G387" s="29">
        <v>408.7</v>
      </c>
      <c r="H387" s="29">
        <v>408.7</v>
      </c>
    </row>
    <row r="388" spans="1:8" ht="31.5">
      <c r="A388" s="140" t="s">
        <v>25</v>
      </c>
      <c r="B388" s="140" t="s">
        <v>111</v>
      </c>
      <c r="C388" s="140">
        <v>1230620320</v>
      </c>
      <c r="D388" s="142" t="s">
        <v>92</v>
      </c>
      <c r="E388" s="141" t="s">
        <v>149</v>
      </c>
      <c r="F388" s="29">
        <f>F389</f>
        <v>0</v>
      </c>
      <c r="G388" s="29">
        <f aca="true" t="shared" si="145" ref="G388:H388">G389</f>
        <v>240.2</v>
      </c>
      <c r="H388" s="29">
        <f t="shared" si="145"/>
        <v>240.2</v>
      </c>
    </row>
    <row r="389" spans="1:8" ht="33" customHeight="1">
      <c r="A389" s="140" t="s">
        <v>25</v>
      </c>
      <c r="B389" s="140" t="s">
        <v>111</v>
      </c>
      <c r="C389" s="140">
        <v>1230620320</v>
      </c>
      <c r="D389" s="140">
        <v>240</v>
      </c>
      <c r="E389" s="141" t="s">
        <v>189</v>
      </c>
      <c r="F389" s="29">
        <v>0</v>
      </c>
      <c r="G389" s="29">
        <v>240.2</v>
      </c>
      <c r="H389" s="29">
        <v>240.2</v>
      </c>
    </row>
    <row r="390" spans="1:8" ht="31.5">
      <c r="A390" s="140" t="s">
        <v>25</v>
      </c>
      <c r="B390" s="140" t="s">
        <v>111</v>
      </c>
      <c r="C390" s="140">
        <v>1230620320</v>
      </c>
      <c r="D390" s="142" t="s">
        <v>151</v>
      </c>
      <c r="E390" s="141" t="s">
        <v>152</v>
      </c>
      <c r="F390" s="29">
        <f>F391</f>
        <v>0</v>
      </c>
      <c r="G390" s="29">
        <f aca="true" t="shared" si="146" ref="G390:H390">G391</f>
        <v>39</v>
      </c>
      <c r="H390" s="29">
        <f t="shared" si="146"/>
        <v>39</v>
      </c>
    </row>
    <row r="391" spans="1:8" ht="12.75">
      <c r="A391" s="140" t="s">
        <v>25</v>
      </c>
      <c r="B391" s="140" t="s">
        <v>111</v>
      </c>
      <c r="C391" s="140">
        <v>1230620320</v>
      </c>
      <c r="D391" s="140">
        <v>610</v>
      </c>
      <c r="E391" s="141" t="s">
        <v>194</v>
      </c>
      <c r="F391" s="29">
        <v>0</v>
      </c>
      <c r="G391" s="29">
        <v>39</v>
      </c>
      <c r="H391" s="29">
        <v>39</v>
      </c>
    </row>
    <row r="392" spans="1:8" ht="12.75">
      <c r="A392" s="140" t="s">
        <v>25</v>
      </c>
      <c r="B392" s="140" t="s">
        <v>143</v>
      </c>
      <c r="C392" s="140" t="s">
        <v>89</v>
      </c>
      <c r="D392" s="140" t="s">
        <v>89</v>
      </c>
      <c r="E392" s="10" t="s">
        <v>86</v>
      </c>
      <c r="F392" s="29">
        <f>F393</f>
        <v>2068.6</v>
      </c>
      <c r="G392" s="29">
        <f aca="true" t="shared" si="147" ref="G392:H395">G393</f>
        <v>2068.6</v>
      </c>
      <c r="H392" s="29">
        <f t="shared" si="147"/>
        <v>2068.6</v>
      </c>
    </row>
    <row r="393" spans="1:8" ht="12.75">
      <c r="A393" s="140" t="s">
        <v>25</v>
      </c>
      <c r="B393" s="140" t="s">
        <v>87</v>
      </c>
      <c r="C393" s="140" t="s">
        <v>89</v>
      </c>
      <c r="D393" s="140" t="s">
        <v>89</v>
      </c>
      <c r="E393" s="141" t="s">
        <v>88</v>
      </c>
      <c r="F393" s="29">
        <f>F394</f>
        <v>2068.6</v>
      </c>
      <c r="G393" s="29">
        <f t="shared" si="147"/>
        <v>2068.6</v>
      </c>
      <c r="H393" s="29">
        <f t="shared" si="147"/>
        <v>2068.6</v>
      </c>
    </row>
    <row r="394" spans="1:8" ht="47.25">
      <c r="A394" s="140" t="s">
        <v>25</v>
      </c>
      <c r="B394" s="140" t="s">
        <v>87</v>
      </c>
      <c r="C394" s="142">
        <v>1200000000</v>
      </c>
      <c r="D394" s="140"/>
      <c r="E394" s="141" t="s">
        <v>307</v>
      </c>
      <c r="F394" s="29">
        <f>F395</f>
        <v>2068.6</v>
      </c>
      <c r="G394" s="29">
        <f t="shared" si="147"/>
        <v>2068.6</v>
      </c>
      <c r="H394" s="29">
        <f t="shared" si="147"/>
        <v>2068.6</v>
      </c>
    </row>
    <row r="395" spans="1:8" ht="31.5">
      <c r="A395" s="140" t="s">
        <v>25</v>
      </c>
      <c r="B395" s="140" t="s">
        <v>87</v>
      </c>
      <c r="C395" s="142">
        <v>1240000000</v>
      </c>
      <c r="D395" s="140"/>
      <c r="E395" s="141" t="s">
        <v>235</v>
      </c>
      <c r="F395" s="29">
        <f>F396</f>
        <v>2068.6</v>
      </c>
      <c r="G395" s="29">
        <f t="shared" si="147"/>
        <v>2068.6</v>
      </c>
      <c r="H395" s="29">
        <f t="shared" si="147"/>
        <v>2068.6</v>
      </c>
    </row>
    <row r="396" spans="1:8" ht="12.75">
      <c r="A396" s="140" t="s">
        <v>25</v>
      </c>
      <c r="B396" s="140" t="s">
        <v>87</v>
      </c>
      <c r="C396" s="140">
        <v>1240300000</v>
      </c>
      <c r="D396" s="140"/>
      <c r="E396" s="141" t="s">
        <v>332</v>
      </c>
      <c r="F396" s="29">
        <f>F397+F400+F403</f>
        <v>2068.6</v>
      </c>
      <c r="G396" s="29">
        <f aca="true" t="shared" si="148" ref="G396:H396">G397+G400+G403</f>
        <v>2068.6</v>
      </c>
      <c r="H396" s="29">
        <f t="shared" si="148"/>
        <v>2068.6</v>
      </c>
    </row>
    <row r="397" spans="1:8" ht="31.5">
      <c r="A397" s="140" t="s">
        <v>25</v>
      </c>
      <c r="B397" s="140" t="s">
        <v>87</v>
      </c>
      <c r="C397" s="140">
        <v>1240320360</v>
      </c>
      <c r="D397" s="140"/>
      <c r="E397" s="141" t="s">
        <v>257</v>
      </c>
      <c r="F397" s="29">
        <f>F398</f>
        <v>942.5</v>
      </c>
      <c r="G397" s="29">
        <f aca="true" t="shared" si="149" ref="G397:H398">G398</f>
        <v>942.5</v>
      </c>
      <c r="H397" s="29">
        <f t="shared" si="149"/>
        <v>942.5</v>
      </c>
    </row>
    <row r="398" spans="1:8" ht="12.75">
      <c r="A398" s="140" t="s">
        <v>25</v>
      </c>
      <c r="B398" s="140" t="s">
        <v>87</v>
      </c>
      <c r="C398" s="140">
        <v>1240320360</v>
      </c>
      <c r="D398" s="140" t="s">
        <v>93</v>
      </c>
      <c r="E398" s="141" t="s">
        <v>94</v>
      </c>
      <c r="F398" s="29">
        <f>F399</f>
        <v>942.5</v>
      </c>
      <c r="G398" s="29">
        <f t="shared" si="149"/>
        <v>942.5</v>
      </c>
      <c r="H398" s="29">
        <f t="shared" si="149"/>
        <v>942.5</v>
      </c>
    </row>
    <row r="399" spans="1:8" ht="47.25">
      <c r="A399" s="140" t="s">
        <v>25</v>
      </c>
      <c r="B399" s="140" t="s">
        <v>87</v>
      </c>
      <c r="C399" s="140">
        <v>1240320360</v>
      </c>
      <c r="D399" s="140" t="s">
        <v>261</v>
      </c>
      <c r="E399" s="141" t="s">
        <v>262</v>
      </c>
      <c r="F399" s="29">
        <v>942.5</v>
      </c>
      <c r="G399" s="29">
        <v>942.5</v>
      </c>
      <c r="H399" s="29">
        <v>942.5</v>
      </c>
    </row>
    <row r="400" spans="1:8" ht="47.25">
      <c r="A400" s="140" t="s">
        <v>25</v>
      </c>
      <c r="B400" s="140" t="s">
        <v>87</v>
      </c>
      <c r="C400" s="140">
        <v>1240320370</v>
      </c>
      <c r="D400" s="140"/>
      <c r="E400" s="141" t="s">
        <v>258</v>
      </c>
      <c r="F400" s="29">
        <f>F401</f>
        <v>489.6</v>
      </c>
      <c r="G400" s="29">
        <f aca="true" t="shared" si="150" ref="G400:H401">G401</f>
        <v>489.6</v>
      </c>
      <c r="H400" s="29">
        <f t="shared" si="150"/>
        <v>489.6</v>
      </c>
    </row>
    <row r="401" spans="1:8" ht="12.75">
      <c r="A401" s="140" t="s">
        <v>25</v>
      </c>
      <c r="B401" s="140" t="s">
        <v>87</v>
      </c>
      <c r="C401" s="140">
        <v>1240320370</v>
      </c>
      <c r="D401" s="140" t="s">
        <v>93</v>
      </c>
      <c r="E401" s="141" t="s">
        <v>94</v>
      </c>
      <c r="F401" s="29">
        <f>F402</f>
        <v>489.6</v>
      </c>
      <c r="G401" s="29">
        <f t="shared" si="150"/>
        <v>489.6</v>
      </c>
      <c r="H401" s="29">
        <f t="shared" si="150"/>
        <v>489.6</v>
      </c>
    </row>
    <row r="402" spans="1:8" ht="47.25">
      <c r="A402" s="140" t="s">
        <v>25</v>
      </c>
      <c r="B402" s="140" t="s">
        <v>87</v>
      </c>
      <c r="C402" s="140">
        <v>1240320370</v>
      </c>
      <c r="D402" s="140" t="s">
        <v>261</v>
      </c>
      <c r="E402" s="141" t="s">
        <v>262</v>
      </c>
      <c r="F402" s="29">
        <v>489.6</v>
      </c>
      <c r="G402" s="29">
        <v>489.6</v>
      </c>
      <c r="H402" s="29">
        <v>489.6</v>
      </c>
    </row>
    <row r="403" spans="1:8" ht="47.25">
      <c r="A403" s="140" t="s">
        <v>25</v>
      </c>
      <c r="B403" s="140" t="s">
        <v>87</v>
      </c>
      <c r="C403" s="140" t="s">
        <v>260</v>
      </c>
      <c r="D403" s="140"/>
      <c r="E403" s="141" t="s">
        <v>259</v>
      </c>
      <c r="F403" s="29">
        <f>F404</f>
        <v>636.5</v>
      </c>
      <c r="G403" s="29">
        <f aca="true" t="shared" si="151" ref="G403:H404">G404</f>
        <v>636.5</v>
      </c>
      <c r="H403" s="29">
        <f t="shared" si="151"/>
        <v>636.5</v>
      </c>
    </row>
    <row r="404" spans="1:8" ht="12.75">
      <c r="A404" s="140" t="s">
        <v>25</v>
      </c>
      <c r="B404" s="140" t="s">
        <v>87</v>
      </c>
      <c r="C404" s="140" t="s">
        <v>260</v>
      </c>
      <c r="D404" s="140" t="s">
        <v>93</v>
      </c>
      <c r="E404" s="141" t="s">
        <v>94</v>
      </c>
      <c r="F404" s="29">
        <f>F405</f>
        <v>636.5</v>
      </c>
      <c r="G404" s="29">
        <f t="shared" si="151"/>
        <v>636.5</v>
      </c>
      <c r="H404" s="29">
        <f t="shared" si="151"/>
        <v>636.5</v>
      </c>
    </row>
    <row r="405" spans="1:8" ht="47.25">
      <c r="A405" s="140" t="s">
        <v>25</v>
      </c>
      <c r="B405" s="140" t="s">
        <v>87</v>
      </c>
      <c r="C405" s="140" t="s">
        <v>260</v>
      </c>
      <c r="D405" s="140" t="s">
        <v>261</v>
      </c>
      <c r="E405" s="141" t="s">
        <v>262</v>
      </c>
      <c r="F405" s="29">
        <v>636.5</v>
      </c>
      <c r="G405" s="29">
        <v>636.5</v>
      </c>
      <c r="H405" s="29">
        <v>636.5</v>
      </c>
    </row>
    <row r="406" spans="1:8" ht="31.5">
      <c r="A406" s="20" t="s">
        <v>57</v>
      </c>
      <c r="B406" s="32" t="s">
        <v>89</v>
      </c>
      <c r="C406" s="32" t="s">
        <v>89</v>
      </c>
      <c r="D406" s="32" t="s">
        <v>89</v>
      </c>
      <c r="E406" s="143" t="s">
        <v>584</v>
      </c>
      <c r="F406" s="40">
        <f>F407+F445+F437</f>
        <v>9452.5</v>
      </c>
      <c r="G406" s="40">
        <f>G407+G445+G437</f>
        <v>8727.599999999999</v>
      </c>
      <c r="H406" s="40">
        <f>H407+H445+H437</f>
        <v>7440.599999999999</v>
      </c>
    </row>
    <row r="407" spans="1:8" ht="12.75">
      <c r="A407" s="140" t="s">
        <v>57</v>
      </c>
      <c r="B407" s="140" t="s">
        <v>77</v>
      </c>
      <c r="C407" s="140" t="s">
        <v>89</v>
      </c>
      <c r="D407" s="140" t="s">
        <v>89</v>
      </c>
      <c r="E407" s="17" t="s">
        <v>26</v>
      </c>
      <c r="F407" s="29">
        <f>F408+F419+F425</f>
        <v>9013.5</v>
      </c>
      <c r="G407" s="29">
        <f aca="true" t="shared" si="152" ref="G407">G408+G419+G425</f>
        <v>8339.599999999999</v>
      </c>
      <c r="H407" s="29">
        <f>H408+H419+H425</f>
        <v>7052.599999999999</v>
      </c>
    </row>
    <row r="408" spans="1:8" ht="47.25">
      <c r="A408" s="140" t="s">
        <v>57</v>
      </c>
      <c r="B408" s="140" t="s">
        <v>68</v>
      </c>
      <c r="C408" s="140" t="s">
        <v>89</v>
      </c>
      <c r="D408" s="140" t="s">
        <v>89</v>
      </c>
      <c r="E408" s="141" t="s">
        <v>11</v>
      </c>
      <c r="F408" s="29">
        <f>F409</f>
        <v>6813.7</v>
      </c>
      <c r="G408" s="29">
        <f aca="true" t="shared" si="153" ref="G408:H411">G409</f>
        <v>6252.599999999999</v>
      </c>
      <c r="H408" s="29">
        <f t="shared" si="153"/>
        <v>6252.599999999999</v>
      </c>
    </row>
    <row r="409" spans="1:8" ht="12.75">
      <c r="A409" s="140" t="s">
        <v>57</v>
      </c>
      <c r="B409" s="140" t="s">
        <v>68</v>
      </c>
      <c r="C409" s="140">
        <v>9900000000</v>
      </c>
      <c r="D409" s="140"/>
      <c r="E409" s="141" t="s">
        <v>195</v>
      </c>
      <c r="F409" s="29">
        <f>F410</f>
        <v>6813.7</v>
      </c>
      <c r="G409" s="29">
        <f t="shared" si="153"/>
        <v>6252.599999999999</v>
      </c>
      <c r="H409" s="29">
        <f t="shared" si="153"/>
        <v>6252.599999999999</v>
      </c>
    </row>
    <row r="410" spans="1:8" ht="31.5">
      <c r="A410" s="140" t="s">
        <v>57</v>
      </c>
      <c r="B410" s="140" t="s">
        <v>68</v>
      </c>
      <c r="C410" s="140">
        <v>9990000000</v>
      </c>
      <c r="D410" s="140"/>
      <c r="E410" s="141" t="s">
        <v>263</v>
      </c>
      <c r="F410" s="29">
        <f>F411</f>
        <v>6813.7</v>
      </c>
      <c r="G410" s="29">
        <f t="shared" si="153"/>
        <v>6252.599999999999</v>
      </c>
      <c r="H410" s="29">
        <f t="shared" si="153"/>
        <v>6252.599999999999</v>
      </c>
    </row>
    <row r="411" spans="1:8" ht="31.5">
      <c r="A411" s="140" t="s">
        <v>57</v>
      </c>
      <c r="B411" s="140" t="s">
        <v>68</v>
      </c>
      <c r="C411" s="140">
        <v>9990200000</v>
      </c>
      <c r="D411" s="32"/>
      <c r="E411" s="158" t="s">
        <v>209</v>
      </c>
      <c r="F411" s="29">
        <f aca="true" t="shared" si="154" ref="F411">F412</f>
        <v>6813.7</v>
      </c>
      <c r="G411" s="29">
        <f t="shared" si="153"/>
        <v>6252.599999999999</v>
      </c>
      <c r="H411" s="29">
        <f>H412</f>
        <v>6252.599999999999</v>
      </c>
    </row>
    <row r="412" spans="1:8" ht="47.25">
      <c r="A412" s="140" t="s">
        <v>57</v>
      </c>
      <c r="B412" s="140" t="s">
        <v>68</v>
      </c>
      <c r="C412" s="140">
        <v>9990225000</v>
      </c>
      <c r="D412" s="140"/>
      <c r="E412" s="158" t="s">
        <v>210</v>
      </c>
      <c r="F412" s="29">
        <f>F413+F415+F417</f>
        <v>6813.7</v>
      </c>
      <c r="G412" s="29">
        <f aca="true" t="shared" si="155" ref="G412:H412">G413+G415+G417</f>
        <v>6252.599999999999</v>
      </c>
      <c r="H412" s="29">
        <f t="shared" si="155"/>
        <v>6252.599999999999</v>
      </c>
    </row>
    <row r="413" spans="1:8" ht="63">
      <c r="A413" s="140" t="s">
        <v>57</v>
      </c>
      <c r="B413" s="140" t="s">
        <v>68</v>
      </c>
      <c r="C413" s="140">
        <v>9990225000</v>
      </c>
      <c r="D413" s="140" t="s">
        <v>91</v>
      </c>
      <c r="E413" s="141" t="s">
        <v>2</v>
      </c>
      <c r="F413" s="29">
        <f>F414</f>
        <v>6470.5</v>
      </c>
      <c r="G413" s="29">
        <f aca="true" t="shared" si="156" ref="G413:H413">G414</f>
        <v>6252.599999999999</v>
      </c>
      <c r="H413" s="29">
        <f t="shared" si="156"/>
        <v>6252.599999999999</v>
      </c>
    </row>
    <row r="414" spans="1:8" ht="31.15" customHeight="1">
      <c r="A414" s="140" t="s">
        <v>57</v>
      </c>
      <c r="B414" s="140" t="s">
        <v>68</v>
      </c>
      <c r="C414" s="140">
        <v>9990225000</v>
      </c>
      <c r="D414" s="140">
        <v>120</v>
      </c>
      <c r="E414" s="141" t="s">
        <v>188</v>
      </c>
      <c r="F414" s="29">
        <f>6565.2-94.7</f>
        <v>6470.5</v>
      </c>
      <c r="G414" s="29">
        <f>6379.9-127.3</f>
        <v>6252.599999999999</v>
      </c>
      <c r="H414" s="29">
        <f>6379.9-127.3</f>
        <v>6252.599999999999</v>
      </c>
    </row>
    <row r="415" spans="1:8" ht="31.5">
      <c r="A415" s="140" t="s">
        <v>57</v>
      </c>
      <c r="B415" s="140" t="s">
        <v>68</v>
      </c>
      <c r="C415" s="140">
        <v>9990225000</v>
      </c>
      <c r="D415" s="140" t="s">
        <v>92</v>
      </c>
      <c r="E415" s="141" t="s">
        <v>149</v>
      </c>
      <c r="F415" s="29">
        <f>F416</f>
        <v>303.2</v>
      </c>
      <c r="G415" s="29">
        <f aca="true" t="shared" si="157" ref="G415:H415">G416</f>
        <v>0</v>
      </c>
      <c r="H415" s="29">
        <f t="shared" si="157"/>
        <v>0</v>
      </c>
    </row>
    <row r="416" spans="1:8" ht="33.6" customHeight="1">
      <c r="A416" s="140" t="s">
        <v>57</v>
      </c>
      <c r="B416" s="140" t="s">
        <v>68</v>
      </c>
      <c r="C416" s="140">
        <v>9990225000</v>
      </c>
      <c r="D416" s="140">
        <v>240</v>
      </c>
      <c r="E416" s="141" t="s">
        <v>189</v>
      </c>
      <c r="F416" s="29">
        <v>303.2</v>
      </c>
      <c r="G416" s="29">
        <v>0</v>
      </c>
      <c r="H416" s="29">
        <v>0</v>
      </c>
    </row>
    <row r="417" spans="1:8" ht="12.75">
      <c r="A417" s="140" t="s">
        <v>57</v>
      </c>
      <c r="B417" s="140" t="s">
        <v>68</v>
      </c>
      <c r="C417" s="140">
        <v>9990225000</v>
      </c>
      <c r="D417" s="140" t="s">
        <v>93</v>
      </c>
      <c r="E417" s="141" t="s">
        <v>94</v>
      </c>
      <c r="F417" s="29">
        <f>F418</f>
        <v>40</v>
      </c>
      <c r="G417" s="29">
        <f aca="true" t="shared" si="158" ref="G417:H417">G418</f>
        <v>0</v>
      </c>
      <c r="H417" s="29">
        <f t="shared" si="158"/>
        <v>0</v>
      </c>
    </row>
    <row r="418" spans="1:8" ht="12.75">
      <c r="A418" s="140" t="s">
        <v>57</v>
      </c>
      <c r="B418" s="140" t="s">
        <v>68</v>
      </c>
      <c r="C418" s="140">
        <v>9990225000</v>
      </c>
      <c r="D418" s="140">
        <v>850</v>
      </c>
      <c r="E418" s="141" t="s">
        <v>190</v>
      </c>
      <c r="F418" s="29">
        <v>40</v>
      </c>
      <c r="G418" s="29">
        <v>0</v>
      </c>
      <c r="H418" s="29">
        <v>0</v>
      </c>
    </row>
    <row r="419" spans="1:8" ht="12.75">
      <c r="A419" s="140" t="s">
        <v>57</v>
      </c>
      <c r="B419" s="140" t="s">
        <v>69</v>
      </c>
      <c r="C419" s="140"/>
      <c r="D419" s="140"/>
      <c r="E419" s="141" t="s">
        <v>12</v>
      </c>
      <c r="F419" s="29">
        <f>F420</f>
        <v>1000</v>
      </c>
      <c r="G419" s="29">
        <f aca="true" t="shared" si="159" ref="G419:H423">G420</f>
        <v>900</v>
      </c>
      <c r="H419" s="29">
        <f t="shared" si="159"/>
        <v>800</v>
      </c>
    </row>
    <row r="420" spans="1:8" ht="12.75">
      <c r="A420" s="140" t="s">
        <v>57</v>
      </c>
      <c r="B420" s="140" t="s">
        <v>69</v>
      </c>
      <c r="C420" s="140">
        <v>9900000000</v>
      </c>
      <c r="D420" s="140"/>
      <c r="E420" s="141" t="s">
        <v>195</v>
      </c>
      <c r="F420" s="29">
        <f>F421</f>
        <v>1000</v>
      </c>
      <c r="G420" s="29">
        <f t="shared" si="159"/>
        <v>900</v>
      </c>
      <c r="H420" s="29">
        <f t="shared" si="159"/>
        <v>800</v>
      </c>
    </row>
    <row r="421" spans="1:8" ht="12.75">
      <c r="A421" s="140" t="s">
        <v>57</v>
      </c>
      <c r="B421" s="140" t="s">
        <v>69</v>
      </c>
      <c r="C421" s="140">
        <v>9910000000</v>
      </c>
      <c r="D421" s="140"/>
      <c r="E421" s="141" t="s">
        <v>12</v>
      </c>
      <c r="F421" s="29">
        <f>F422</f>
        <v>1000</v>
      </c>
      <c r="G421" s="29">
        <f t="shared" si="159"/>
        <v>900</v>
      </c>
      <c r="H421" s="29">
        <f t="shared" si="159"/>
        <v>800</v>
      </c>
    </row>
    <row r="422" spans="1:8" ht="31.5">
      <c r="A422" s="140" t="s">
        <v>57</v>
      </c>
      <c r="B422" s="140" t="s">
        <v>69</v>
      </c>
      <c r="C422" s="140">
        <v>9910020000</v>
      </c>
      <c r="D422" s="140"/>
      <c r="E422" s="141" t="s">
        <v>281</v>
      </c>
      <c r="F422" s="29">
        <f>F423</f>
        <v>1000</v>
      </c>
      <c r="G422" s="29">
        <f t="shared" si="159"/>
        <v>900</v>
      </c>
      <c r="H422" s="29">
        <f t="shared" si="159"/>
        <v>800</v>
      </c>
    </row>
    <row r="423" spans="1:8" ht="12.75">
      <c r="A423" s="140" t="s">
        <v>57</v>
      </c>
      <c r="B423" s="140" t="s">
        <v>69</v>
      </c>
      <c r="C423" s="140">
        <v>9910020000</v>
      </c>
      <c r="D423" s="142" t="s">
        <v>93</v>
      </c>
      <c r="E423" s="141" t="s">
        <v>94</v>
      </c>
      <c r="F423" s="29">
        <f>F424</f>
        <v>1000</v>
      </c>
      <c r="G423" s="29">
        <f t="shared" si="159"/>
        <v>900</v>
      </c>
      <c r="H423" s="29">
        <f t="shared" si="159"/>
        <v>800</v>
      </c>
    </row>
    <row r="424" spans="1:8" ht="12.75">
      <c r="A424" s="140" t="s">
        <v>57</v>
      </c>
      <c r="B424" s="140" t="s">
        <v>69</v>
      </c>
      <c r="C424" s="140">
        <v>9910020000</v>
      </c>
      <c r="D424" s="4" t="s">
        <v>282</v>
      </c>
      <c r="E424" s="23" t="s">
        <v>283</v>
      </c>
      <c r="F424" s="29">
        <v>1000</v>
      </c>
      <c r="G424" s="29">
        <v>900</v>
      </c>
      <c r="H424" s="29">
        <v>800</v>
      </c>
    </row>
    <row r="425" spans="1:8" ht="12.75">
      <c r="A425" s="140" t="s">
        <v>57</v>
      </c>
      <c r="B425" s="140" t="s">
        <v>83</v>
      </c>
      <c r="C425" s="140"/>
      <c r="D425" s="140"/>
      <c r="E425" s="141" t="s">
        <v>45</v>
      </c>
      <c r="F425" s="29">
        <f>F426+F432</f>
        <v>1199.8</v>
      </c>
      <c r="G425" s="29">
        <f>G426+G432</f>
        <v>1187</v>
      </c>
      <c r="H425" s="29">
        <f>H426+H432</f>
        <v>0</v>
      </c>
    </row>
    <row r="426" spans="1:8" ht="47.25">
      <c r="A426" s="140" t="s">
        <v>57</v>
      </c>
      <c r="B426" s="142" t="s">
        <v>83</v>
      </c>
      <c r="C426" s="142">
        <v>1600000000</v>
      </c>
      <c r="D426" s="142"/>
      <c r="E426" s="141" t="s">
        <v>204</v>
      </c>
      <c r="F426" s="29">
        <f>F427</f>
        <v>1159.8</v>
      </c>
      <c r="G426" s="29">
        <f aca="true" t="shared" si="160" ref="G426:H426">G427</f>
        <v>1187</v>
      </c>
      <c r="H426" s="29">
        <f t="shared" si="160"/>
        <v>0</v>
      </c>
    </row>
    <row r="427" spans="1:8" ht="47.25">
      <c r="A427" s="140" t="s">
        <v>57</v>
      </c>
      <c r="B427" s="140" t="s">
        <v>83</v>
      </c>
      <c r="C427" s="142">
        <v>1630000000</v>
      </c>
      <c r="D427" s="140"/>
      <c r="E427" s="141" t="s">
        <v>354</v>
      </c>
      <c r="F427" s="29">
        <f>F428</f>
        <v>1159.8</v>
      </c>
      <c r="G427" s="29">
        <f>G428</f>
        <v>1187</v>
      </c>
      <c r="H427" s="29">
        <f>H428</f>
        <v>0</v>
      </c>
    </row>
    <row r="428" spans="1:8" ht="47.25">
      <c r="A428" s="140" t="s">
        <v>57</v>
      </c>
      <c r="B428" s="142" t="s">
        <v>83</v>
      </c>
      <c r="C428" s="140">
        <v>1630100000</v>
      </c>
      <c r="D428" s="140"/>
      <c r="E428" s="141" t="s">
        <v>355</v>
      </c>
      <c r="F428" s="29">
        <f>F429</f>
        <v>1159.8</v>
      </c>
      <c r="G428" s="29">
        <f aca="true" t="shared" si="161" ref="G428:H430">G429</f>
        <v>1187</v>
      </c>
      <c r="H428" s="29">
        <f t="shared" si="161"/>
        <v>0</v>
      </c>
    </row>
    <row r="429" spans="1:8" ht="47.25">
      <c r="A429" s="140" t="s">
        <v>57</v>
      </c>
      <c r="B429" s="140" t="s">
        <v>83</v>
      </c>
      <c r="C429" s="140">
        <v>1630120180</v>
      </c>
      <c r="D429" s="140"/>
      <c r="E429" s="141" t="s">
        <v>356</v>
      </c>
      <c r="F429" s="29">
        <f>F430</f>
        <v>1159.8</v>
      </c>
      <c r="G429" s="29">
        <f t="shared" si="161"/>
        <v>1187</v>
      </c>
      <c r="H429" s="29">
        <f t="shared" si="161"/>
        <v>0</v>
      </c>
    </row>
    <row r="430" spans="1:8" ht="31.5">
      <c r="A430" s="140" t="s">
        <v>57</v>
      </c>
      <c r="B430" s="142" t="s">
        <v>83</v>
      </c>
      <c r="C430" s="140">
        <v>1630120180</v>
      </c>
      <c r="D430" s="140" t="s">
        <v>92</v>
      </c>
      <c r="E430" s="141" t="s">
        <v>149</v>
      </c>
      <c r="F430" s="29">
        <f>F431</f>
        <v>1159.8</v>
      </c>
      <c r="G430" s="29">
        <f t="shared" si="161"/>
        <v>1187</v>
      </c>
      <c r="H430" s="29">
        <f t="shared" si="161"/>
        <v>0</v>
      </c>
    </row>
    <row r="431" spans="1:8" ht="33" customHeight="1">
      <c r="A431" s="140" t="s">
        <v>57</v>
      </c>
      <c r="B431" s="142" t="s">
        <v>83</v>
      </c>
      <c r="C431" s="140">
        <v>1630120180</v>
      </c>
      <c r="D431" s="140">
        <v>240</v>
      </c>
      <c r="E431" s="141" t="s">
        <v>189</v>
      </c>
      <c r="F431" s="29">
        <f>1133.8+26</f>
        <v>1159.8</v>
      </c>
      <c r="G431" s="29">
        <v>1187</v>
      </c>
      <c r="H431" s="29">
        <v>0</v>
      </c>
    </row>
    <row r="432" spans="1:8" ht="30" customHeight="1">
      <c r="A432" s="172" t="s">
        <v>57</v>
      </c>
      <c r="B432" s="172" t="s">
        <v>83</v>
      </c>
      <c r="C432" s="172">
        <v>9900000000</v>
      </c>
      <c r="D432" s="172"/>
      <c r="E432" s="173" t="s">
        <v>195</v>
      </c>
      <c r="F432" s="29">
        <f>F433</f>
        <v>40</v>
      </c>
      <c r="G432" s="29">
        <f aca="true" t="shared" si="162" ref="G432:H435">G433</f>
        <v>0</v>
      </c>
      <c r="H432" s="29">
        <f t="shared" si="162"/>
        <v>0</v>
      </c>
    </row>
    <row r="433" spans="1:8" ht="34.15" customHeight="1">
      <c r="A433" s="172" t="s">
        <v>57</v>
      </c>
      <c r="B433" s="174" t="s">
        <v>83</v>
      </c>
      <c r="C433" s="172">
        <v>9930000000</v>
      </c>
      <c r="D433" s="172"/>
      <c r="E433" s="173" t="s">
        <v>276</v>
      </c>
      <c r="F433" s="29">
        <f>F434</f>
        <v>40</v>
      </c>
      <c r="G433" s="29">
        <f t="shared" si="162"/>
        <v>0</v>
      </c>
      <c r="H433" s="29">
        <f t="shared" si="162"/>
        <v>0</v>
      </c>
    </row>
    <row r="434" spans="1:8" ht="47.25">
      <c r="A434" s="172" t="s">
        <v>57</v>
      </c>
      <c r="B434" s="174" t="s">
        <v>83</v>
      </c>
      <c r="C434" s="172">
        <v>9930020510</v>
      </c>
      <c r="D434" s="172"/>
      <c r="E434" s="173" t="s">
        <v>665</v>
      </c>
      <c r="F434" s="29">
        <f>F435</f>
        <v>40</v>
      </c>
      <c r="G434" s="29">
        <f t="shared" si="162"/>
        <v>0</v>
      </c>
      <c r="H434" s="29">
        <f t="shared" si="162"/>
        <v>0</v>
      </c>
    </row>
    <row r="435" spans="1:8" ht="34.15" customHeight="1">
      <c r="A435" s="172" t="s">
        <v>57</v>
      </c>
      <c r="B435" s="172" t="s">
        <v>83</v>
      </c>
      <c r="C435" s="172">
        <v>9930020510</v>
      </c>
      <c r="D435" s="172" t="s">
        <v>92</v>
      </c>
      <c r="E435" s="173" t="s">
        <v>149</v>
      </c>
      <c r="F435" s="29">
        <f>F436</f>
        <v>40</v>
      </c>
      <c r="G435" s="29">
        <f t="shared" si="162"/>
        <v>0</v>
      </c>
      <c r="H435" s="29">
        <f t="shared" si="162"/>
        <v>0</v>
      </c>
    </row>
    <row r="436" spans="1:8" ht="34.15" customHeight="1">
      <c r="A436" s="172" t="s">
        <v>57</v>
      </c>
      <c r="B436" s="174" t="s">
        <v>83</v>
      </c>
      <c r="C436" s="172">
        <v>9930020510</v>
      </c>
      <c r="D436" s="172">
        <v>240</v>
      </c>
      <c r="E436" s="173" t="s">
        <v>189</v>
      </c>
      <c r="F436" s="29">
        <v>40</v>
      </c>
      <c r="G436" s="29">
        <v>0</v>
      </c>
      <c r="H436" s="29">
        <v>0</v>
      </c>
    </row>
    <row r="437" spans="1:8" ht="12.75">
      <c r="A437" s="140" t="s">
        <v>57</v>
      </c>
      <c r="B437" s="140" t="s">
        <v>59</v>
      </c>
      <c r="C437" s="140" t="s">
        <v>89</v>
      </c>
      <c r="D437" s="140" t="s">
        <v>89</v>
      </c>
      <c r="E437" s="141" t="s">
        <v>51</v>
      </c>
      <c r="F437" s="29">
        <f aca="true" t="shared" si="163" ref="F437:H443">F438</f>
        <v>88</v>
      </c>
      <c r="G437" s="29">
        <f t="shared" si="163"/>
        <v>88</v>
      </c>
      <c r="H437" s="29">
        <f t="shared" si="163"/>
        <v>88</v>
      </c>
    </row>
    <row r="438" spans="1:8" ht="30" customHeight="1">
      <c r="A438" s="140" t="s">
        <v>57</v>
      </c>
      <c r="B438" s="30" t="s">
        <v>341</v>
      </c>
      <c r="C438" s="140"/>
      <c r="D438" s="140"/>
      <c r="E438" s="42" t="s">
        <v>345</v>
      </c>
      <c r="F438" s="29">
        <f t="shared" si="163"/>
        <v>88</v>
      </c>
      <c r="G438" s="29">
        <f t="shared" si="163"/>
        <v>88</v>
      </c>
      <c r="H438" s="29">
        <f t="shared" si="163"/>
        <v>88</v>
      </c>
    </row>
    <row r="439" spans="1:8" ht="47.25">
      <c r="A439" s="140" t="s">
        <v>57</v>
      </c>
      <c r="B439" s="30" t="s">
        <v>341</v>
      </c>
      <c r="C439" s="142">
        <v>1600000000</v>
      </c>
      <c r="D439" s="142"/>
      <c r="E439" s="141" t="s">
        <v>204</v>
      </c>
      <c r="F439" s="29">
        <f t="shared" si="163"/>
        <v>88</v>
      </c>
      <c r="G439" s="29">
        <f t="shared" si="163"/>
        <v>88</v>
      </c>
      <c r="H439" s="29">
        <f t="shared" si="163"/>
        <v>88</v>
      </c>
    </row>
    <row r="440" spans="1:8" ht="47.25">
      <c r="A440" s="140" t="s">
        <v>57</v>
      </c>
      <c r="B440" s="30" t="s">
        <v>341</v>
      </c>
      <c r="C440" s="142">
        <v>1640000000</v>
      </c>
      <c r="D440" s="2"/>
      <c r="E440" s="23" t="s">
        <v>347</v>
      </c>
      <c r="F440" s="29">
        <f t="shared" si="163"/>
        <v>88</v>
      </c>
      <c r="G440" s="29">
        <f t="shared" si="163"/>
        <v>88</v>
      </c>
      <c r="H440" s="29">
        <f t="shared" si="163"/>
        <v>88</v>
      </c>
    </row>
    <row r="441" spans="1:8" ht="31.5">
      <c r="A441" s="140" t="s">
        <v>57</v>
      </c>
      <c r="B441" s="30" t="s">
        <v>341</v>
      </c>
      <c r="C441" s="142">
        <v>1640100000</v>
      </c>
      <c r="D441" s="140"/>
      <c r="E441" s="141" t="s">
        <v>349</v>
      </c>
      <c r="F441" s="29">
        <f t="shared" si="163"/>
        <v>88</v>
      </c>
      <c r="G441" s="29">
        <f t="shared" si="163"/>
        <v>88</v>
      </c>
      <c r="H441" s="29">
        <f t="shared" si="163"/>
        <v>88</v>
      </c>
    </row>
    <row r="442" spans="1:8" ht="12.75">
      <c r="A442" s="140" t="s">
        <v>57</v>
      </c>
      <c r="B442" s="30" t="s">
        <v>341</v>
      </c>
      <c r="C442" s="142">
        <v>1640120510</v>
      </c>
      <c r="D442" s="140"/>
      <c r="E442" s="141" t="s">
        <v>351</v>
      </c>
      <c r="F442" s="29">
        <f t="shared" si="163"/>
        <v>88</v>
      </c>
      <c r="G442" s="29">
        <f t="shared" si="163"/>
        <v>88</v>
      </c>
      <c r="H442" s="29">
        <f t="shared" si="163"/>
        <v>88</v>
      </c>
    </row>
    <row r="443" spans="1:8" ht="31.5">
      <c r="A443" s="140" t="s">
        <v>57</v>
      </c>
      <c r="B443" s="30" t="s">
        <v>341</v>
      </c>
      <c r="C443" s="142">
        <v>1640120510</v>
      </c>
      <c r="D443" s="142" t="s">
        <v>92</v>
      </c>
      <c r="E443" s="141" t="s">
        <v>149</v>
      </c>
      <c r="F443" s="29">
        <f t="shared" si="163"/>
        <v>88</v>
      </c>
      <c r="G443" s="29">
        <f t="shared" si="163"/>
        <v>88</v>
      </c>
      <c r="H443" s="29">
        <f t="shared" si="163"/>
        <v>88</v>
      </c>
    </row>
    <row r="444" spans="1:8" ht="33.6" customHeight="1">
      <c r="A444" s="140" t="s">
        <v>57</v>
      </c>
      <c r="B444" s="30" t="s">
        <v>341</v>
      </c>
      <c r="C444" s="142">
        <v>1640120510</v>
      </c>
      <c r="D444" s="140">
        <v>240</v>
      </c>
      <c r="E444" s="141" t="s">
        <v>189</v>
      </c>
      <c r="F444" s="29">
        <v>88</v>
      </c>
      <c r="G444" s="29">
        <v>88</v>
      </c>
      <c r="H444" s="29">
        <v>88</v>
      </c>
    </row>
    <row r="445" spans="1:8" ht="12.75">
      <c r="A445" s="140" t="s">
        <v>57</v>
      </c>
      <c r="B445" s="140" t="s">
        <v>144</v>
      </c>
      <c r="C445" s="140" t="s">
        <v>89</v>
      </c>
      <c r="D445" s="140" t="s">
        <v>89</v>
      </c>
      <c r="E445" s="141" t="s">
        <v>178</v>
      </c>
      <c r="F445" s="29">
        <f aca="true" t="shared" si="164" ref="F445:H450">F446</f>
        <v>351</v>
      </c>
      <c r="G445" s="29">
        <f t="shared" si="164"/>
        <v>300</v>
      </c>
      <c r="H445" s="29">
        <f t="shared" si="164"/>
        <v>300</v>
      </c>
    </row>
    <row r="446" spans="1:8" ht="31.5">
      <c r="A446" s="140" t="s">
        <v>57</v>
      </c>
      <c r="B446" s="140" t="s">
        <v>145</v>
      </c>
      <c r="C446" s="140" t="s">
        <v>89</v>
      </c>
      <c r="D446" s="140" t="s">
        <v>89</v>
      </c>
      <c r="E446" s="141" t="s">
        <v>146</v>
      </c>
      <c r="F446" s="29">
        <f t="shared" si="164"/>
        <v>351</v>
      </c>
      <c r="G446" s="29">
        <f t="shared" si="164"/>
        <v>300</v>
      </c>
      <c r="H446" s="29">
        <f t="shared" si="164"/>
        <v>300</v>
      </c>
    </row>
    <row r="447" spans="1:8" ht="12.75">
      <c r="A447" s="140" t="s">
        <v>57</v>
      </c>
      <c r="B447" s="140" t="s">
        <v>145</v>
      </c>
      <c r="C447" s="140">
        <v>9900000000</v>
      </c>
      <c r="D447" s="140"/>
      <c r="E447" s="141" t="s">
        <v>195</v>
      </c>
      <c r="F447" s="29">
        <f t="shared" si="164"/>
        <v>351</v>
      </c>
      <c r="G447" s="29">
        <f t="shared" si="164"/>
        <v>300</v>
      </c>
      <c r="H447" s="29">
        <f t="shared" si="164"/>
        <v>300</v>
      </c>
    </row>
    <row r="448" spans="1:8" ht="31.5">
      <c r="A448" s="140" t="s">
        <v>57</v>
      </c>
      <c r="B448" s="140" t="s">
        <v>145</v>
      </c>
      <c r="C448" s="140">
        <v>9930000000</v>
      </c>
      <c r="D448" s="140"/>
      <c r="E448" s="141" t="s">
        <v>276</v>
      </c>
      <c r="F448" s="29">
        <f t="shared" si="164"/>
        <v>351</v>
      </c>
      <c r="G448" s="29">
        <f t="shared" si="164"/>
        <v>300</v>
      </c>
      <c r="H448" s="29">
        <f t="shared" si="164"/>
        <v>300</v>
      </c>
    </row>
    <row r="449" spans="1:8" ht="12.75">
      <c r="A449" s="140" t="s">
        <v>57</v>
      </c>
      <c r="B449" s="140" t="s">
        <v>145</v>
      </c>
      <c r="C449" s="140">
        <v>9930020500</v>
      </c>
      <c r="D449" s="140"/>
      <c r="E449" s="141" t="s">
        <v>153</v>
      </c>
      <c r="F449" s="29">
        <f t="shared" si="164"/>
        <v>351</v>
      </c>
      <c r="G449" s="29">
        <f t="shared" si="164"/>
        <v>300</v>
      </c>
      <c r="H449" s="29">
        <f t="shared" si="164"/>
        <v>300</v>
      </c>
    </row>
    <row r="450" spans="1:8" ht="12.75">
      <c r="A450" s="140" t="s">
        <v>57</v>
      </c>
      <c r="B450" s="140" t="s">
        <v>145</v>
      </c>
      <c r="C450" s="140">
        <v>9930020500</v>
      </c>
      <c r="D450" s="140" t="s">
        <v>154</v>
      </c>
      <c r="E450" s="141" t="s">
        <v>155</v>
      </c>
      <c r="F450" s="29">
        <f>F451</f>
        <v>351</v>
      </c>
      <c r="G450" s="29">
        <f t="shared" si="164"/>
        <v>300</v>
      </c>
      <c r="H450" s="29">
        <f t="shared" si="164"/>
        <v>300</v>
      </c>
    </row>
    <row r="451" spans="1:8" ht="12.75">
      <c r="A451" s="140" t="s">
        <v>57</v>
      </c>
      <c r="B451" s="140" t="s">
        <v>145</v>
      </c>
      <c r="C451" s="140">
        <v>9930020500</v>
      </c>
      <c r="D451" s="2" t="s">
        <v>284</v>
      </c>
      <c r="E451" s="23" t="s">
        <v>153</v>
      </c>
      <c r="F451" s="29">
        <v>351</v>
      </c>
      <c r="G451" s="29">
        <v>300</v>
      </c>
      <c r="H451" s="29">
        <v>300</v>
      </c>
    </row>
    <row r="452" spans="1:8" ht="31.5">
      <c r="A452" s="20" t="s">
        <v>55</v>
      </c>
      <c r="B452" s="32" t="s">
        <v>89</v>
      </c>
      <c r="C452" s="32" t="s">
        <v>89</v>
      </c>
      <c r="D452" s="32" t="s">
        <v>89</v>
      </c>
      <c r="E452" s="143" t="s">
        <v>4</v>
      </c>
      <c r="F452" s="40">
        <f>F453+F481+F489+F497</f>
        <v>22019.1</v>
      </c>
      <c r="G452" s="40">
        <f>G453+G481+G489+G497</f>
        <v>13510.5</v>
      </c>
      <c r="H452" s="40">
        <f>H453+H481+H489+H497</f>
        <v>14510.8</v>
      </c>
    </row>
    <row r="453" spans="1:8" ht="12.75">
      <c r="A453" s="142" t="s">
        <v>55</v>
      </c>
      <c r="B453" s="142" t="s">
        <v>77</v>
      </c>
      <c r="C453" s="142" t="s">
        <v>89</v>
      </c>
      <c r="D453" s="142" t="s">
        <v>89</v>
      </c>
      <c r="E453" s="17" t="s">
        <v>26</v>
      </c>
      <c r="F453" s="29">
        <f>F454</f>
        <v>7292.1</v>
      </c>
      <c r="G453" s="29">
        <f aca="true" t="shared" si="165" ref="G453:H453">G454</f>
        <v>3575</v>
      </c>
      <c r="H453" s="29">
        <f t="shared" si="165"/>
        <v>3575</v>
      </c>
    </row>
    <row r="454" spans="1:8" ht="12.75">
      <c r="A454" s="142" t="s">
        <v>55</v>
      </c>
      <c r="B454" s="142" t="s">
        <v>83</v>
      </c>
      <c r="C454" s="142" t="s">
        <v>89</v>
      </c>
      <c r="D454" s="142" t="s">
        <v>89</v>
      </c>
      <c r="E454" s="141" t="s">
        <v>45</v>
      </c>
      <c r="F454" s="29">
        <f>F455+F469</f>
        <v>7292.1</v>
      </c>
      <c r="G454" s="29">
        <f>G455+G469</f>
        <v>3575</v>
      </c>
      <c r="H454" s="29">
        <f>H455+H469</f>
        <v>3575</v>
      </c>
    </row>
    <row r="455" spans="1:8" ht="47.25">
      <c r="A455" s="142" t="s">
        <v>55</v>
      </c>
      <c r="B455" s="142" t="s">
        <v>83</v>
      </c>
      <c r="C455" s="142">
        <v>1600000000</v>
      </c>
      <c r="D455" s="142"/>
      <c r="E455" s="141" t="s">
        <v>204</v>
      </c>
      <c r="F455" s="29">
        <f>F456+F464</f>
        <v>3374.2999999999997</v>
      </c>
      <c r="G455" s="29">
        <f aca="true" t="shared" si="166" ref="G455:H455">G456+G464</f>
        <v>208</v>
      </c>
      <c r="H455" s="29">
        <f t="shared" si="166"/>
        <v>208</v>
      </c>
    </row>
    <row r="456" spans="1:8" ht="31.5">
      <c r="A456" s="142" t="s">
        <v>55</v>
      </c>
      <c r="B456" s="142" t="s">
        <v>83</v>
      </c>
      <c r="C456" s="142">
        <v>1620000000</v>
      </c>
      <c r="D456" s="142"/>
      <c r="E456" s="141" t="s">
        <v>197</v>
      </c>
      <c r="F456" s="29">
        <f>F457</f>
        <v>3368.2999999999997</v>
      </c>
      <c r="G456" s="29">
        <f aca="true" t="shared" si="167" ref="G456:H456">G457</f>
        <v>208</v>
      </c>
      <c r="H456" s="29">
        <f t="shared" si="167"/>
        <v>208</v>
      </c>
    </row>
    <row r="457" spans="1:8" ht="12.75">
      <c r="A457" s="142" t="s">
        <v>55</v>
      </c>
      <c r="B457" s="142" t="s">
        <v>83</v>
      </c>
      <c r="C457" s="142">
        <v>1620100000</v>
      </c>
      <c r="D457" s="142"/>
      <c r="E457" s="141" t="s">
        <v>198</v>
      </c>
      <c r="F457" s="29">
        <f>F458+F461</f>
        <v>3368.2999999999997</v>
      </c>
      <c r="G457" s="29">
        <f aca="true" t="shared" si="168" ref="G457:H457">G458+G461</f>
        <v>208</v>
      </c>
      <c r="H457" s="29">
        <f t="shared" si="168"/>
        <v>208</v>
      </c>
    </row>
    <row r="458" spans="1:8" ht="12.75">
      <c r="A458" s="142" t="s">
        <v>55</v>
      </c>
      <c r="B458" s="142" t="s">
        <v>83</v>
      </c>
      <c r="C458" s="142">
        <v>1620120210</v>
      </c>
      <c r="D458" s="26"/>
      <c r="E458" s="141" t="s">
        <v>199</v>
      </c>
      <c r="F458" s="29">
        <f>F459</f>
        <v>3160.2999999999997</v>
      </c>
      <c r="G458" s="29">
        <f aca="true" t="shared" si="169" ref="G458:H459">G459</f>
        <v>0</v>
      </c>
      <c r="H458" s="29">
        <f t="shared" si="169"/>
        <v>0</v>
      </c>
    </row>
    <row r="459" spans="1:8" ht="31.5">
      <c r="A459" s="142" t="s">
        <v>55</v>
      </c>
      <c r="B459" s="142" t="s">
        <v>83</v>
      </c>
      <c r="C459" s="142">
        <v>1620120210</v>
      </c>
      <c r="D459" s="142" t="s">
        <v>92</v>
      </c>
      <c r="E459" s="141" t="s">
        <v>149</v>
      </c>
      <c r="F459" s="29">
        <f>F460</f>
        <v>3160.2999999999997</v>
      </c>
      <c r="G459" s="29">
        <f t="shared" si="169"/>
        <v>0</v>
      </c>
      <c r="H459" s="29">
        <f t="shared" si="169"/>
        <v>0</v>
      </c>
    </row>
    <row r="460" spans="1:8" ht="34.9" customHeight="1">
      <c r="A460" s="142" t="s">
        <v>55</v>
      </c>
      <c r="B460" s="142" t="s">
        <v>83</v>
      </c>
      <c r="C460" s="142">
        <v>1620120210</v>
      </c>
      <c r="D460" s="140">
        <v>240</v>
      </c>
      <c r="E460" s="141" t="s">
        <v>189</v>
      </c>
      <c r="F460" s="29">
        <f>2122.2+1038.1</f>
        <v>3160.2999999999997</v>
      </c>
      <c r="G460" s="29">
        <v>0</v>
      </c>
      <c r="H460" s="29">
        <v>0</v>
      </c>
    </row>
    <row r="461" spans="1:8" ht="31.5">
      <c r="A461" s="142" t="s">
        <v>55</v>
      </c>
      <c r="B461" s="142" t="s">
        <v>83</v>
      </c>
      <c r="C461" s="142">
        <v>1620120220</v>
      </c>
      <c r="D461" s="140"/>
      <c r="E461" s="141" t="s">
        <v>196</v>
      </c>
      <c r="F461" s="29">
        <f>F462</f>
        <v>208</v>
      </c>
      <c r="G461" s="29">
        <f aca="true" t="shared" si="170" ref="G461:H462">G462</f>
        <v>208</v>
      </c>
      <c r="H461" s="29">
        <f t="shared" si="170"/>
        <v>208</v>
      </c>
    </row>
    <row r="462" spans="1:8" ht="31.5">
      <c r="A462" s="142" t="s">
        <v>55</v>
      </c>
      <c r="B462" s="142" t="s">
        <v>83</v>
      </c>
      <c r="C462" s="142">
        <v>1620120220</v>
      </c>
      <c r="D462" s="142" t="s">
        <v>92</v>
      </c>
      <c r="E462" s="141" t="s">
        <v>149</v>
      </c>
      <c r="F462" s="29">
        <f>F463</f>
        <v>208</v>
      </c>
      <c r="G462" s="29">
        <f t="shared" si="170"/>
        <v>208</v>
      </c>
      <c r="H462" s="29">
        <f t="shared" si="170"/>
        <v>208</v>
      </c>
    </row>
    <row r="463" spans="1:8" ht="32.45" customHeight="1">
      <c r="A463" s="142" t="s">
        <v>55</v>
      </c>
      <c r="B463" s="142" t="s">
        <v>83</v>
      </c>
      <c r="C463" s="142">
        <v>1620120220</v>
      </c>
      <c r="D463" s="140">
        <v>240</v>
      </c>
      <c r="E463" s="141" t="s">
        <v>189</v>
      </c>
      <c r="F463" s="29">
        <v>208</v>
      </c>
      <c r="G463" s="29">
        <v>208</v>
      </c>
      <c r="H463" s="29">
        <v>208</v>
      </c>
    </row>
    <row r="464" spans="1:8" ht="47.25">
      <c r="A464" s="171" t="s">
        <v>55</v>
      </c>
      <c r="B464" s="169" t="s">
        <v>83</v>
      </c>
      <c r="C464" s="171">
        <v>1630000000</v>
      </c>
      <c r="D464" s="169"/>
      <c r="E464" s="170" t="s">
        <v>354</v>
      </c>
      <c r="F464" s="29">
        <f>F465</f>
        <v>6</v>
      </c>
      <c r="G464" s="29">
        <f aca="true" t="shared" si="171" ref="G464:H467">G465</f>
        <v>0</v>
      </c>
      <c r="H464" s="29">
        <f t="shared" si="171"/>
        <v>0</v>
      </c>
    </row>
    <row r="465" spans="1:8" ht="47.25">
      <c r="A465" s="171" t="s">
        <v>55</v>
      </c>
      <c r="B465" s="171" t="s">
        <v>83</v>
      </c>
      <c r="C465" s="169">
        <v>1630100000</v>
      </c>
      <c r="D465" s="169"/>
      <c r="E465" s="170" t="s">
        <v>355</v>
      </c>
      <c r="F465" s="29">
        <f>F466</f>
        <v>6</v>
      </c>
      <c r="G465" s="29">
        <f t="shared" si="171"/>
        <v>0</v>
      </c>
      <c r="H465" s="29">
        <f t="shared" si="171"/>
        <v>0</v>
      </c>
    </row>
    <row r="466" spans="1:8" ht="47.25">
      <c r="A466" s="171" t="s">
        <v>55</v>
      </c>
      <c r="B466" s="169" t="s">
        <v>83</v>
      </c>
      <c r="C466" s="169">
        <v>1630120180</v>
      </c>
      <c r="D466" s="169"/>
      <c r="E466" s="170" t="s">
        <v>356</v>
      </c>
      <c r="F466" s="29">
        <f>F467</f>
        <v>6</v>
      </c>
      <c r="G466" s="29">
        <f t="shared" si="171"/>
        <v>0</v>
      </c>
      <c r="H466" s="29">
        <f t="shared" si="171"/>
        <v>0</v>
      </c>
    </row>
    <row r="467" spans="1:8" ht="31.5">
      <c r="A467" s="171" t="s">
        <v>55</v>
      </c>
      <c r="B467" s="171" t="s">
        <v>83</v>
      </c>
      <c r="C467" s="169">
        <v>1630120180</v>
      </c>
      <c r="D467" s="169" t="s">
        <v>92</v>
      </c>
      <c r="E467" s="170" t="s">
        <v>149</v>
      </c>
      <c r="F467" s="29">
        <f>F468</f>
        <v>6</v>
      </c>
      <c r="G467" s="29">
        <f t="shared" si="171"/>
        <v>0</v>
      </c>
      <c r="H467" s="29">
        <f t="shared" si="171"/>
        <v>0</v>
      </c>
    </row>
    <row r="468" spans="1:8" ht="30.6" customHeight="1">
      <c r="A468" s="171" t="s">
        <v>55</v>
      </c>
      <c r="B468" s="171" t="s">
        <v>83</v>
      </c>
      <c r="C468" s="169">
        <v>1630120180</v>
      </c>
      <c r="D468" s="169">
        <v>240</v>
      </c>
      <c r="E468" s="170" t="s">
        <v>189</v>
      </c>
      <c r="F468" s="29">
        <v>6</v>
      </c>
      <c r="G468" s="29">
        <v>0</v>
      </c>
      <c r="H468" s="29">
        <v>0</v>
      </c>
    </row>
    <row r="469" spans="1:8" ht="12.75">
      <c r="A469" s="142" t="s">
        <v>55</v>
      </c>
      <c r="B469" s="142" t="s">
        <v>83</v>
      </c>
      <c r="C469" s="142" t="s">
        <v>200</v>
      </c>
      <c r="D469" s="142" t="s">
        <v>89</v>
      </c>
      <c r="E469" s="141" t="s">
        <v>195</v>
      </c>
      <c r="F469" s="29">
        <f>F474+F470</f>
        <v>3917.8</v>
      </c>
      <c r="G469" s="29">
        <f aca="true" t="shared" si="172" ref="G469:H469">G474+G470</f>
        <v>3367</v>
      </c>
      <c r="H469" s="29">
        <f t="shared" si="172"/>
        <v>3367</v>
      </c>
    </row>
    <row r="470" spans="1:8" ht="31.5">
      <c r="A470" s="155" t="s">
        <v>55</v>
      </c>
      <c r="B470" s="155" t="s">
        <v>83</v>
      </c>
      <c r="C470" s="153">
        <v>9930000000</v>
      </c>
      <c r="D470" s="153"/>
      <c r="E470" s="154" t="s">
        <v>276</v>
      </c>
      <c r="F470" s="29">
        <f>F471</f>
        <v>4.5</v>
      </c>
      <c r="G470" s="29">
        <f aca="true" t="shared" si="173" ref="G470:H472">G471</f>
        <v>0</v>
      </c>
      <c r="H470" s="29">
        <f t="shared" si="173"/>
        <v>0</v>
      </c>
    </row>
    <row r="471" spans="1:8" ht="31.5">
      <c r="A471" s="155" t="s">
        <v>55</v>
      </c>
      <c r="B471" s="155" t="s">
        <v>83</v>
      </c>
      <c r="C471" s="153">
        <v>9930020490</v>
      </c>
      <c r="D471" s="153"/>
      <c r="E471" s="154" t="s">
        <v>640</v>
      </c>
      <c r="F471" s="29">
        <f>F472</f>
        <v>4.5</v>
      </c>
      <c r="G471" s="29">
        <f t="shared" si="173"/>
        <v>0</v>
      </c>
      <c r="H471" s="29">
        <f t="shared" si="173"/>
        <v>0</v>
      </c>
    </row>
    <row r="472" spans="1:8" ht="12.75">
      <c r="A472" s="155" t="s">
        <v>55</v>
      </c>
      <c r="B472" s="155" t="s">
        <v>83</v>
      </c>
      <c r="C472" s="153">
        <v>9930020490</v>
      </c>
      <c r="D472" s="14" t="s">
        <v>93</v>
      </c>
      <c r="E472" s="160" t="s">
        <v>94</v>
      </c>
      <c r="F472" s="29">
        <f>F473</f>
        <v>4.5</v>
      </c>
      <c r="G472" s="29">
        <f t="shared" si="173"/>
        <v>0</v>
      </c>
      <c r="H472" s="29">
        <f t="shared" si="173"/>
        <v>0</v>
      </c>
    </row>
    <row r="473" spans="1:8" ht="12.75">
      <c r="A473" s="155" t="s">
        <v>55</v>
      </c>
      <c r="B473" s="155" t="s">
        <v>83</v>
      </c>
      <c r="C473" s="153">
        <v>9930020490</v>
      </c>
      <c r="D473" s="2" t="s">
        <v>641</v>
      </c>
      <c r="E473" s="23" t="s">
        <v>642</v>
      </c>
      <c r="F473" s="29">
        <v>4.5</v>
      </c>
      <c r="G473" s="29">
        <v>0</v>
      </c>
      <c r="H473" s="29">
        <v>0</v>
      </c>
    </row>
    <row r="474" spans="1:8" ht="31.5">
      <c r="A474" s="142" t="s">
        <v>55</v>
      </c>
      <c r="B474" s="142" t="s">
        <v>83</v>
      </c>
      <c r="C474" s="140">
        <v>9990000000</v>
      </c>
      <c r="D474" s="140"/>
      <c r="E474" s="141" t="s">
        <v>263</v>
      </c>
      <c r="F474" s="29">
        <f>F475</f>
        <v>3913.3</v>
      </c>
      <c r="G474" s="29">
        <f aca="true" t="shared" si="174" ref="G474:H475">G475</f>
        <v>3367</v>
      </c>
      <c r="H474" s="29">
        <f t="shared" si="174"/>
        <v>3367</v>
      </c>
    </row>
    <row r="475" spans="1:8" ht="31.5">
      <c r="A475" s="142" t="s">
        <v>55</v>
      </c>
      <c r="B475" s="142" t="s">
        <v>83</v>
      </c>
      <c r="C475" s="140">
        <v>9990200000</v>
      </c>
      <c r="D475" s="32"/>
      <c r="E475" s="141" t="s">
        <v>209</v>
      </c>
      <c r="F475" s="29">
        <f>F476</f>
        <v>3913.3</v>
      </c>
      <c r="G475" s="29">
        <f t="shared" si="174"/>
        <v>3367</v>
      </c>
      <c r="H475" s="29">
        <f t="shared" si="174"/>
        <v>3367</v>
      </c>
    </row>
    <row r="476" spans="1:8" ht="47.25">
      <c r="A476" s="142" t="s">
        <v>55</v>
      </c>
      <c r="B476" s="142" t="s">
        <v>83</v>
      </c>
      <c r="C476" s="140">
        <v>9990225000</v>
      </c>
      <c r="D476" s="140"/>
      <c r="E476" s="141" t="s">
        <v>210</v>
      </c>
      <c r="F476" s="29">
        <f>F477+F479</f>
        <v>3913.3</v>
      </c>
      <c r="G476" s="29">
        <f aca="true" t="shared" si="175" ref="G476:H476">G477+G479</f>
        <v>3367</v>
      </c>
      <c r="H476" s="29">
        <f t="shared" si="175"/>
        <v>3367</v>
      </c>
    </row>
    <row r="477" spans="1:8" ht="63">
      <c r="A477" s="142" t="s">
        <v>55</v>
      </c>
      <c r="B477" s="142" t="s">
        <v>83</v>
      </c>
      <c r="C477" s="140">
        <v>9990225000</v>
      </c>
      <c r="D477" s="142" t="s">
        <v>91</v>
      </c>
      <c r="E477" s="141" t="s">
        <v>2</v>
      </c>
      <c r="F477" s="29">
        <f>F478</f>
        <v>3855.3</v>
      </c>
      <c r="G477" s="29">
        <f aca="true" t="shared" si="176" ref="G477:H477">G478</f>
        <v>3367</v>
      </c>
      <c r="H477" s="29">
        <f t="shared" si="176"/>
        <v>3367</v>
      </c>
    </row>
    <row r="478" spans="1:8" ht="34.9" customHeight="1">
      <c r="A478" s="142" t="s">
        <v>55</v>
      </c>
      <c r="B478" s="142" t="s">
        <v>83</v>
      </c>
      <c r="C478" s="140">
        <v>9990225000</v>
      </c>
      <c r="D478" s="140">
        <v>120</v>
      </c>
      <c r="E478" s="141" t="s">
        <v>188</v>
      </c>
      <c r="F478" s="29">
        <f>1350.2+2505.1</f>
        <v>3855.3</v>
      </c>
      <c r="G478" s="29">
        <v>3367</v>
      </c>
      <c r="H478" s="29">
        <v>3367</v>
      </c>
    </row>
    <row r="479" spans="1:8" ht="31.5">
      <c r="A479" s="142" t="s">
        <v>55</v>
      </c>
      <c r="B479" s="142" t="s">
        <v>83</v>
      </c>
      <c r="C479" s="140">
        <v>9990225000</v>
      </c>
      <c r="D479" s="142" t="s">
        <v>92</v>
      </c>
      <c r="E479" s="141" t="s">
        <v>149</v>
      </c>
      <c r="F479" s="29">
        <f>F480</f>
        <v>58</v>
      </c>
      <c r="G479" s="29">
        <f aca="true" t="shared" si="177" ref="G479:H479">G480</f>
        <v>0</v>
      </c>
      <c r="H479" s="29">
        <f t="shared" si="177"/>
        <v>0</v>
      </c>
    </row>
    <row r="480" spans="1:8" ht="31.15" customHeight="1">
      <c r="A480" s="142" t="s">
        <v>55</v>
      </c>
      <c r="B480" s="142" t="s">
        <v>83</v>
      </c>
      <c r="C480" s="140">
        <v>9990225000</v>
      </c>
      <c r="D480" s="140">
        <v>240</v>
      </c>
      <c r="E480" s="141" t="s">
        <v>189</v>
      </c>
      <c r="F480" s="29">
        <v>58</v>
      </c>
      <c r="G480" s="29">
        <v>0</v>
      </c>
      <c r="H480" s="29">
        <v>0</v>
      </c>
    </row>
    <row r="481" spans="1:8" ht="12.75">
      <c r="A481" s="142" t="s">
        <v>55</v>
      </c>
      <c r="B481" s="142" t="s">
        <v>79</v>
      </c>
      <c r="C481" s="142" t="s">
        <v>89</v>
      </c>
      <c r="D481" s="142" t="s">
        <v>89</v>
      </c>
      <c r="E481" s="141" t="s">
        <v>47</v>
      </c>
      <c r="F481" s="29">
        <f aca="true" t="shared" si="178" ref="F481:H487">F482</f>
        <v>500</v>
      </c>
      <c r="G481" s="29">
        <f t="shared" si="178"/>
        <v>500</v>
      </c>
      <c r="H481" s="29">
        <f t="shared" si="178"/>
        <v>500</v>
      </c>
    </row>
    <row r="482" spans="1:8" ht="12.75">
      <c r="A482" s="142" t="s">
        <v>55</v>
      </c>
      <c r="B482" s="142" t="s">
        <v>71</v>
      </c>
      <c r="C482" s="142" t="s">
        <v>89</v>
      </c>
      <c r="D482" s="142" t="s">
        <v>89</v>
      </c>
      <c r="E482" s="141" t="s">
        <v>48</v>
      </c>
      <c r="F482" s="29">
        <f t="shared" si="178"/>
        <v>500</v>
      </c>
      <c r="G482" s="29">
        <f t="shared" si="178"/>
        <v>500</v>
      </c>
      <c r="H482" s="29">
        <f t="shared" si="178"/>
        <v>500</v>
      </c>
    </row>
    <row r="483" spans="1:8" ht="47.25">
      <c r="A483" s="142" t="s">
        <v>55</v>
      </c>
      <c r="B483" s="142" t="s">
        <v>71</v>
      </c>
      <c r="C483" s="142">
        <v>1600000000</v>
      </c>
      <c r="D483" s="142"/>
      <c r="E483" s="141" t="s">
        <v>204</v>
      </c>
      <c r="F483" s="29">
        <f t="shared" si="178"/>
        <v>500</v>
      </c>
      <c r="G483" s="29">
        <f t="shared" si="178"/>
        <v>500</v>
      </c>
      <c r="H483" s="29">
        <f t="shared" si="178"/>
        <v>500</v>
      </c>
    </row>
    <row r="484" spans="1:8" ht="31.5">
      <c r="A484" s="142" t="s">
        <v>55</v>
      </c>
      <c r="B484" s="142" t="s">
        <v>71</v>
      </c>
      <c r="C484" s="142">
        <v>1620000000</v>
      </c>
      <c r="D484" s="142"/>
      <c r="E484" s="141" t="s">
        <v>197</v>
      </c>
      <c r="F484" s="29">
        <f t="shared" si="178"/>
        <v>500</v>
      </c>
      <c r="G484" s="29">
        <f t="shared" si="178"/>
        <v>500</v>
      </c>
      <c r="H484" s="29">
        <f t="shared" si="178"/>
        <v>500</v>
      </c>
    </row>
    <row r="485" spans="1:8" ht="12.75">
      <c r="A485" s="142" t="s">
        <v>55</v>
      </c>
      <c r="B485" s="142" t="s">
        <v>71</v>
      </c>
      <c r="C485" s="142">
        <v>1620100000</v>
      </c>
      <c r="D485" s="142"/>
      <c r="E485" s="141" t="s">
        <v>198</v>
      </c>
      <c r="F485" s="29">
        <f t="shared" si="178"/>
        <v>500</v>
      </c>
      <c r="G485" s="29">
        <f t="shared" si="178"/>
        <v>500</v>
      </c>
      <c r="H485" s="29">
        <f t="shared" si="178"/>
        <v>500</v>
      </c>
    </row>
    <row r="486" spans="1:8" ht="31.5">
      <c r="A486" s="142" t="s">
        <v>55</v>
      </c>
      <c r="B486" s="142" t="s">
        <v>71</v>
      </c>
      <c r="C486" s="142">
        <v>1620120240</v>
      </c>
      <c r="D486" s="142"/>
      <c r="E486" s="141" t="s">
        <v>201</v>
      </c>
      <c r="F486" s="29">
        <f t="shared" si="178"/>
        <v>500</v>
      </c>
      <c r="G486" s="29">
        <f t="shared" si="178"/>
        <v>500</v>
      </c>
      <c r="H486" s="29">
        <f t="shared" si="178"/>
        <v>500</v>
      </c>
    </row>
    <row r="487" spans="1:8" ht="31.5">
      <c r="A487" s="142" t="s">
        <v>55</v>
      </c>
      <c r="B487" s="142" t="s">
        <v>71</v>
      </c>
      <c r="C487" s="142">
        <v>1620120240</v>
      </c>
      <c r="D487" s="142" t="s">
        <v>92</v>
      </c>
      <c r="E487" s="141" t="s">
        <v>149</v>
      </c>
      <c r="F487" s="29">
        <f t="shared" si="178"/>
        <v>500</v>
      </c>
      <c r="G487" s="29">
        <f t="shared" si="178"/>
        <v>500</v>
      </c>
      <c r="H487" s="29">
        <f t="shared" si="178"/>
        <v>500</v>
      </c>
    </row>
    <row r="488" spans="1:8" ht="34.15" customHeight="1">
      <c r="A488" s="142" t="s">
        <v>55</v>
      </c>
      <c r="B488" s="142" t="s">
        <v>71</v>
      </c>
      <c r="C488" s="142">
        <v>1620120240</v>
      </c>
      <c r="D488" s="140">
        <v>240</v>
      </c>
      <c r="E488" s="141" t="s">
        <v>189</v>
      </c>
      <c r="F488" s="29">
        <v>500</v>
      </c>
      <c r="G488" s="29">
        <v>500</v>
      </c>
      <c r="H488" s="29">
        <v>500</v>
      </c>
    </row>
    <row r="489" spans="1:8" ht="12.75">
      <c r="A489" s="142" t="s">
        <v>55</v>
      </c>
      <c r="B489" s="142" t="s">
        <v>80</v>
      </c>
      <c r="C489" s="142" t="s">
        <v>89</v>
      </c>
      <c r="D489" s="142" t="s">
        <v>89</v>
      </c>
      <c r="E489" s="141" t="s">
        <v>49</v>
      </c>
      <c r="F489" s="29">
        <f aca="true" t="shared" si="179" ref="F489:H495">F490</f>
        <v>1433.7</v>
      </c>
      <c r="G489" s="29">
        <f t="shared" si="179"/>
        <v>1433.7</v>
      </c>
      <c r="H489" s="29">
        <f t="shared" si="179"/>
        <v>1433.7</v>
      </c>
    </row>
    <row r="490" spans="1:8" ht="12.75">
      <c r="A490" s="142" t="s">
        <v>55</v>
      </c>
      <c r="B490" s="142" t="s">
        <v>7</v>
      </c>
      <c r="C490" s="142" t="s">
        <v>89</v>
      </c>
      <c r="D490" s="142" t="s">
        <v>89</v>
      </c>
      <c r="E490" s="141" t="s">
        <v>8</v>
      </c>
      <c r="F490" s="29">
        <f t="shared" si="179"/>
        <v>1433.7</v>
      </c>
      <c r="G490" s="29">
        <f t="shared" si="179"/>
        <v>1433.7</v>
      </c>
      <c r="H490" s="29">
        <f t="shared" si="179"/>
        <v>1433.7</v>
      </c>
    </row>
    <row r="491" spans="1:8" ht="47.25">
      <c r="A491" s="142" t="s">
        <v>55</v>
      </c>
      <c r="B491" s="142" t="s">
        <v>7</v>
      </c>
      <c r="C491" s="142">
        <v>1600000000</v>
      </c>
      <c r="D491" s="142"/>
      <c r="E491" s="141" t="s">
        <v>204</v>
      </c>
      <c r="F491" s="29">
        <f t="shared" si="179"/>
        <v>1433.7</v>
      </c>
      <c r="G491" s="29">
        <f t="shared" si="179"/>
        <v>1433.7</v>
      </c>
      <c r="H491" s="29">
        <f t="shared" si="179"/>
        <v>1433.7</v>
      </c>
    </row>
    <row r="492" spans="1:8" ht="31.5">
      <c r="A492" s="142" t="s">
        <v>55</v>
      </c>
      <c r="B492" s="142" t="s">
        <v>7</v>
      </c>
      <c r="C492" s="142">
        <v>1620000000</v>
      </c>
      <c r="D492" s="142"/>
      <c r="E492" s="141" t="s">
        <v>197</v>
      </c>
      <c r="F492" s="29">
        <f t="shared" si="179"/>
        <v>1433.7</v>
      </c>
      <c r="G492" s="29">
        <f t="shared" si="179"/>
        <v>1433.7</v>
      </c>
      <c r="H492" s="29">
        <f t="shared" si="179"/>
        <v>1433.7</v>
      </c>
    </row>
    <row r="493" spans="1:8" ht="12.75">
      <c r="A493" s="142" t="s">
        <v>55</v>
      </c>
      <c r="B493" s="142" t="s">
        <v>7</v>
      </c>
      <c r="C493" s="142">
        <v>1620100000</v>
      </c>
      <c r="D493" s="142"/>
      <c r="E493" s="141" t="s">
        <v>198</v>
      </c>
      <c r="F493" s="29">
        <f t="shared" si="179"/>
        <v>1433.7</v>
      </c>
      <c r="G493" s="29">
        <f t="shared" si="179"/>
        <v>1433.7</v>
      </c>
      <c r="H493" s="29">
        <f t="shared" si="179"/>
        <v>1433.7</v>
      </c>
    </row>
    <row r="494" spans="1:8" ht="47.25">
      <c r="A494" s="142" t="s">
        <v>55</v>
      </c>
      <c r="B494" s="142" t="s">
        <v>7</v>
      </c>
      <c r="C494" s="142">
        <v>1620120230</v>
      </c>
      <c r="D494" s="142"/>
      <c r="E494" s="141" t="s">
        <v>203</v>
      </c>
      <c r="F494" s="29">
        <f t="shared" si="179"/>
        <v>1433.7</v>
      </c>
      <c r="G494" s="29">
        <f t="shared" si="179"/>
        <v>1433.7</v>
      </c>
      <c r="H494" s="29">
        <f t="shared" si="179"/>
        <v>1433.7</v>
      </c>
    </row>
    <row r="495" spans="1:8" ht="31.5">
      <c r="A495" s="142" t="s">
        <v>55</v>
      </c>
      <c r="B495" s="142" t="s">
        <v>7</v>
      </c>
      <c r="C495" s="142">
        <v>1620120230</v>
      </c>
      <c r="D495" s="142" t="s">
        <v>92</v>
      </c>
      <c r="E495" s="141" t="s">
        <v>149</v>
      </c>
      <c r="F495" s="29">
        <f t="shared" si="179"/>
        <v>1433.7</v>
      </c>
      <c r="G495" s="29">
        <f t="shared" si="179"/>
        <v>1433.7</v>
      </c>
      <c r="H495" s="29">
        <f t="shared" si="179"/>
        <v>1433.7</v>
      </c>
    </row>
    <row r="496" spans="1:8" ht="33.6" customHeight="1">
      <c r="A496" s="142" t="s">
        <v>55</v>
      </c>
      <c r="B496" s="142" t="s">
        <v>7</v>
      </c>
      <c r="C496" s="142">
        <v>1620120230</v>
      </c>
      <c r="D496" s="140">
        <v>240</v>
      </c>
      <c r="E496" s="141" t="s">
        <v>189</v>
      </c>
      <c r="F496" s="29">
        <v>1433.7</v>
      </c>
      <c r="G496" s="29">
        <v>1433.7</v>
      </c>
      <c r="H496" s="29">
        <v>1433.7</v>
      </c>
    </row>
    <row r="497" spans="1:8" ht="12.75">
      <c r="A497" s="142" t="s">
        <v>55</v>
      </c>
      <c r="B497" s="142" t="s">
        <v>61</v>
      </c>
      <c r="C497" s="142" t="s">
        <v>89</v>
      </c>
      <c r="D497" s="142" t="s">
        <v>89</v>
      </c>
      <c r="E497" s="141" t="s">
        <v>53</v>
      </c>
      <c r="F497" s="29">
        <f>F505+F498</f>
        <v>12793.3</v>
      </c>
      <c r="G497" s="29">
        <f aca="true" t="shared" si="180" ref="G497:H497">G505+G498</f>
        <v>8001.8</v>
      </c>
      <c r="H497" s="29">
        <f t="shared" si="180"/>
        <v>9002.1</v>
      </c>
    </row>
    <row r="498" spans="1:8" ht="12.75">
      <c r="A498" s="155" t="s">
        <v>55</v>
      </c>
      <c r="B498" s="153" t="s">
        <v>62</v>
      </c>
      <c r="C498" s="153" t="s">
        <v>89</v>
      </c>
      <c r="D498" s="153" t="s">
        <v>89</v>
      </c>
      <c r="E498" s="154" t="s">
        <v>56</v>
      </c>
      <c r="F498" s="29">
        <f aca="true" t="shared" si="181" ref="F498:F503">F499</f>
        <v>1790.8</v>
      </c>
      <c r="G498" s="29">
        <f aca="true" t="shared" si="182" ref="G498:H503">G499</f>
        <v>0</v>
      </c>
      <c r="H498" s="29">
        <f t="shared" si="182"/>
        <v>0</v>
      </c>
    </row>
    <row r="499" spans="1:8" ht="47.25">
      <c r="A499" s="155" t="s">
        <v>55</v>
      </c>
      <c r="B499" s="153" t="s">
        <v>62</v>
      </c>
      <c r="C499" s="155">
        <v>1600000000</v>
      </c>
      <c r="D499" s="155"/>
      <c r="E499" s="154" t="s">
        <v>204</v>
      </c>
      <c r="F499" s="29">
        <f t="shared" si="181"/>
        <v>1790.8</v>
      </c>
      <c r="G499" s="29">
        <f t="shared" si="182"/>
        <v>0</v>
      </c>
      <c r="H499" s="29">
        <f t="shared" si="182"/>
        <v>0</v>
      </c>
    </row>
    <row r="500" spans="1:8" ht="31.5">
      <c r="A500" s="155" t="s">
        <v>55</v>
      </c>
      <c r="B500" s="153" t="s">
        <v>62</v>
      </c>
      <c r="C500" s="155">
        <v>1620000000</v>
      </c>
      <c r="D500" s="155"/>
      <c r="E500" s="154" t="s">
        <v>197</v>
      </c>
      <c r="F500" s="29">
        <f t="shared" si="181"/>
        <v>1790.8</v>
      </c>
      <c r="G500" s="29">
        <f t="shared" si="182"/>
        <v>0</v>
      </c>
      <c r="H500" s="29">
        <f t="shared" si="182"/>
        <v>0</v>
      </c>
    </row>
    <row r="501" spans="1:8" ht="31.5">
      <c r="A501" s="155" t="s">
        <v>55</v>
      </c>
      <c r="B501" s="153" t="s">
        <v>62</v>
      </c>
      <c r="C501" s="155">
        <v>1620200000</v>
      </c>
      <c r="D501" s="155"/>
      <c r="E501" s="154" t="s">
        <v>202</v>
      </c>
      <c r="F501" s="29">
        <f t="shared" si="181"/>
        <v>1790.8</v>
      </c>
      <c r="G501" s="29">
        <f t="shared" si="182"/>
        <v>0</v>
      </c>
      <c r="H501" s="29">
        <f t="shared" si="182"/>
        <v>0</v>
      </c>
    </row>
    <row r="502" spans="1:8" ht="47.25">
      <c r="A502" s="155" t="s">
        <v>55</v>
      </c>
      <c r="B502" s="153" t="s">
        <v>62</v>
      </c>
      <c r="C502" s="155" t="s">
        <v>626</v>
      </c>
      <c r="D502" s="155"/>
      <c r="E502" s="154" t="s">
        <v>627</v>
      </c>
      <c r="F502" s="29">
        <f t="shared" si="181"/>
        <v>1790.8</v>
      </c>
      <c r="G502" s="29">
        <f t="shared" si="182"/>
        <v>0</v>
      </c>
      <c r="H502" s="29">
        <f t="shared" si="182"/>
        <v>0</v>
      </c>
    </row>
    <row r="503" spans="1:8" ht="31.5">
      <c r="A503" s="155" t="s">
        <v>55</v>
      </c>
      <c r="B503" s="153" t="s">
        <v>62</v>
      </c>
      <c r="C503" s="155" t="s">
        <v>626</v>
      </c>
      <c r="D503" s="155" t="s">
        <v>95</v>
      </c>
      <c r="E503" s="154" t="s">
        <v>150</v>
      </c>
      <c r="F503" s="29">
        <f t="shared" si="181"/>
        <v>1790.8</v>
      </c>
      <c r="G503" s="29">
        <f t="shared" si="182"/>
        <v>0</v>
      </c>
      <c r="H503" s="29">
        <f t="shared" si="182"/>
        <v>0</v>
      </c>
    </row>
    <row r="504" spans="1:8" ht="12.75">
      <c r="A504" s="155" t="s">
        <v>55</v>
      </c>
      <c r="B504" s="153" t="s">
        <v>62</v>
      </c>
      <c r="C504" s="155" t="s">
        <v>626</v>
      </c>
      <c r="D504" s="155" t="s">
        <v>211</v>
      </c>
      <c r="E504" s="154" t="s">
        <v>212</v>
      </c>
      <c r="F504" s="29">
        <v>1790.8</v>
      </c>
      <c r="G504" s="29">
        <v>0</v>
      </c>
      <c r="H504" s="29">
        <v>0</v>
      </c>
    </row>
    <row r="505" spans="1:8" ht="12.75">
      <c r="A505" s="142" t="s">
        <v>55</v>
      </c>
      <c r="B505" s="142" t="s">
        <v>109</v>
      </c>
      <c r="C505" s="142" t="s">
        <v>89</v>
      </c>
      <c r="D505" s="142" t="s">
        <v>89</v>
      </c>
      <c r="E505" s="141" t="s">
        <v>110</v>
      </c>
      <c r="F505" s="29">
        <f aca="true" t="shared" si="183" ref="F505:H513">F506</f>
        <v>11002.5</v>
      </c>
      <c r="G505" s="29">
        <f t="shared" si="183"/>
        <v>8001.8</v>
      </c>
      <c r="H505" s="29">
        <f t="shared" si="183"/>
        <v>9002.1</v>
      </c>
    </row>
    <row r="506" spans="1:8" ht="47.25">
      <c r="A506" s="142" t="s">
        <v>55</v>
      </c>
      <c r="B506" s="142" t="s">
        <v>109</v>
      </c>
      <c r="C506" s="142">
        <v>1600000000</v>
      </c>
      <c r="D506" s="142"/>
      <c r="E506" s="141" t="s">
        <v>204</v>
      </c>
      <c r="F506" s="29">
        <f t="shared" si="183"/>
        <v>11002.5</v>
      </c>
      <c r="G506" s="29">
        <f t="shared" si="183"/>
        <v>8001.8</v>
      </c>
      <c r="H506" s="29">
        <f t="shared" si="183"/>
        <v>9002.1</v>
      </c>
    </row>
    <row r="507" spans="1:8" ht="31.5">
      <c r="A507" s="142" t="s">
        <v>55</v>
      </c>
      <c r="B507" s="142" t="s">
        <v>109</v>
      </c>
      <c r="C507" s="142">
        <v>1620000000</v>
      </c>
      <c r="D507" s="142"/>
      <c r="E507" s="141" t="s">
        <v>197</v>
      </c>
      <c r="F507" s="29">
        <f t="shared" si="183"/>
        <v>11002.5</v>
      </c>
      <c r="G507" s="29">
        <f t="shared" si="183"/>
        <v>8001.8</v>
      </c>
      <c r="H507" s="29">
        <f t="shared" si="183"/>
        <v>9002.1</v>
      </c>
    </row>
    <row r="508" spans="1:8" ht="31.5">
      <c r="A508" s="142" t="s">
        <v>55</v>
      </c>
      <c r="B508" s="142" t="s">
        <v>109</v>
      </c>
      <c r="C508" s="142">
        <v>1620200000</v>
      </c>
      <c r="D508" s="142"/>
      <c r="E508" s="141" t="s">
        <v>202</v>
      </c>
      <c r="F508" s="29">
        <f>F512+F509</f>
        <v>11002.5</v>
      </c>
      <c r="G508" s="29">
        <f aca="true" t="shared" si="184" ref="G508:H508">G512+G509</f>
        <v>8001.8</v>
      </c>
      <c r="H508" s="29">
        <f t="shared" si="184"/>
        <v>9002.1</v>
      </c>
    </row>
    <row r="509" spans="1:8" ht="63">
      <c r="A509" s="152" t="s">
        <v>55</v>
      </c>
      <c r="B509" s="152" t="s">
        <v>109</v>
      </c>
      <c r="C509" s="152">
        <v>1620210820</v>
      </c>
      <c r="D509" s="152"/>
      <c r="E509" s="151" t="s">
        <v>619</v>
      </c>
      <c r="F509" s="29">
        <f>F510</f>
        <v>8001.8</v>
      </c>
      <c r="G509" s="29">
        <f aca="true" t="shared" si="185" ref="G509:H510">G510</f>
        <v>7001.6</v>
      </c>
      <c r="H509" s="29">
        <f t="shared" si="185"/>
        <v>7001.6</v>
      </c>
    </row>
    <row r="510" spans="1:8" ht="31.5">
      <c r="A510" s="152" t="s">
        <v>55</v>
      </c>
      <c r="B510" s="152" t="s">
        <v>109</v>
      </c>
      <c r="C510" s="152">
        <v>1620210820</v>
      </c>
      <c r="D510" s="152" t="s">
        <v>95</v>
      </c>
      <c r="E510" s="151" t="s">
        <v>150</v>
      </c>
      <c r="F510" s="29">
        <f>F511</f>
        <v>8001.8</v>
      </c>
      <c r="G510" s="29">
        <f t="shared" si="185"/>
        <v>7001.6</v>
      </c>
      <c r="H510" s="29">
        <f t="shared" si="185"/>
        <v>7001.6</v>
      </c>
    </row>
    <row r="511" spans="1:8" ht="12.75">
      <c r="A511" s="152" t="s">
        <v>55</v>
      </c>
      <c r="B511" s="152" t="s">
        <v>109</v>
      </c>
      <c r="C511" s="152">
        <v>1620210820</v>
      </c>
      <c r="D511" s="152" t="s">
        <v>211</v>
      </c>
      <c r="E511" s="151" t="s">
        <v>212</v>
      </c>
      <c r="F511" s="29">
        <v>8001.8</v>
      </c>
      <c r="G511" s="29">
        <v>7001.6</v>
      </c>
      <c r="H511" s="29">
        <v>7001.6</v>
      </c>
    </row>
    <row r="512" spans="1:8" ht="47.25">
      <c r="A512" s="142" t="s">
        <v>55</v>
      </c>
      <c r="B512" s="142" t="s">
        <v>109</v>
      </c>
      <c r="C512" s="142" t="s">
        <v>205</v>
      </c>
      <c r="D512" s="142"/>
      <c r="E512" s="141" t="s">
        <v>615</v>
      </c>
      <c r="F512" s="29">
        <f t="shared" si="183"/>
        <v>3000.7</v>
      </c>
      <c r="G512" s="29">
        <f t="shared" si="183"/>
        <v>1000.1999999999998</v>
      </c>
      <c r="H512" s="29">
        <f t="shared" si="183"/>
        <v>2000.5</v>
      </c>
    </row>
    <row r="513" spans="1:8" ht="31.5">
      <c r="A513" s="142" t="s">
        <v>55</v>
      </c>
      <c r="B513" s="142" t="s">
        <v>109</v>
      </c>
      <c r="C513" s="142" t="s">
        <v>205</v>
      </c>
      <c r="D513" s="142" t="s">
        <v>95</v>
      </c>
      <c r="E513" s="141" t="s">
        <v>150</v>
      </c>
      <c r="F513" s="29">
        <f t="shared" si="183"/>
        <v>3000.7</v>
      </c>
      <c r="G513" s="29">
        <f t="shared" si="183"/>
        <v>1000.1999999999998</v>
      </c>
      <c r="H513" s="29">
        <f t="shared" si="183"/>
        <v>2000.5</v>
      </c>
    </row>
    <row r="514" spans="1:8" ht="12.75">
      <c r="A514" s="142" t="s">
        <v>55</v>
      </c>
      <c r="B514" s="142" t="s">
        <v>109</v>
      </c>
      <c r="C514" s="142" t="s">
        <v>205</v>
      </c>
      <c r="D514" s="142" t="s">
        <v>211</v>
      </c>
      <c r="E514" s="141" t="s">
        <v>212</v>
      </c>
      <c r="F514" s="29">
        <f>11002.5-8001.8</f>
        <v>3000.7</v>
      </c>
      <c r="G514" s="29">
        <f>8001.8-7001.6</f>
        <v>1000.1999999999998</v>
      </c>
      <c r="H514" s="29">
        <f>9002.1-7001.6</f>
        <v>2000.5</v>
      </c>
    </row>
    <row r="515" spans="1:8" ht="12.75">
      <c r="A515" s="20" t="s">
        <v>19</v>
      </c>
      <c r="B515" s="32" t="s">
        <v>89</v>
      </c>
      <c r="C515" s="32" t="s">
        <v>89</v>
      </c>
      <c r="D515" s="32" t="s">
        <v>89</v>
      </c>
      <c r="E515" s="38" t="s">
        <v>3</v>
      </c>
      <c r="F515" s="40">
        <f>F516</f>
        <v>4114.3</v>
      </c>
      <c r="G515" s="40">
        <f aca="true" t="shared" si="186" ref="G515:H519">G516</f>
        <v>4114.3</v>
      </c>
      <c r="H515" s="40">
        <f t="shared" si="186"/>
        <v>4114.3</v>
      </c>
    </row>
    <row r="516" spans="1:8" ht="12.75">
      <c r="A516" s="140" t="s">
        <v>19</v>
      </c>
      <c r="B516" s="140" t="s">
        <v>77</v>
      </c>
      <c r="C516" s="140" t="s">
        <v>89</v>
      </c>
      <c r="D516" s="140" t="s">
        <v>89</v>
      </c>
      <c r="E516" s="17" t="s">
        <v>26</v>
      </c>
      <c r="F516" s="29">
        <f>F517</f>
        <v>4114.3</v>
      </c>
      <c r="G516" s="29">
        <f t="shared" si="186"/>
        <v>4114.3</v>
      </c>
      <c r="H516" s="29">
        <f t="shared" si="186"/>
        <v>4114.3</v>
      </c>
    </row>
    <row r="517" spans="1:8" ht="47.25">
      <c r="A517" s="140" t="s">
        <v>19</v>
      </c>
      <c r="B517" s="140" t="s">
        <v>66</v>
      </c>
      <c r="C517" s="140" t="s">
        <v>89</v>
      </c>
      <c r="D517" s="140" t="s">
        <v>89</v>
      </c>
      <c r="E517" s="141" t="s">
        <v>43</v>
      </c>
      <c r="F517" s="29">
        <f>F518</f>
        <v>4114.3</v>
      </c>
      <c r="G517" s="29">
        <f t="shared" si="186"/>
        <v>4114.3</v>
      </c>
      <c r="H517" s="29">
        <f t="shared" si="186"/>
        <v>4114.3</v>
      </c>
    </row>
    <row r="518" spans="1:8" ht="12.75">
      <c r="A518" s="140" t="s">
        <v>19</v>
      </c>
      <c r="B518" s="140" t="s">
        <v>66</v>
      </c>
      <c r="C518" s="142" t="s">
        <v>200</v>
      </c>
      <c r="D518" s="142" t="s">
        <v>89</v>
      </c>
      <c r="E518" s="141" t="s">
        <v>195</v>
      </c>
      <c r="F518" s="29">
        <f>F519</f>
        <v>4114.3</v>
      </c>
      <c r="G518" s="29">
        <f t="shared" si="186"/>
        <v>4114.3</v>
      </c>
      <c r="H518" s="29">
        <f t="shared" si="186"/>
        <v>4114.3</v>
      </c>
    </row>
    <row r="519" spans="1:8" ht="31.5">
      <c r="A519" s="140" t="s">
        <v>19</v>
      </c>
      <c r="B519" s="140" t="s">
        <v>66</v>
      </c>
      <c r="C519" s="140">
        <v>9990000000</v>
      </c>
      <c r="D519" s="140"/>
      <c r="E519" s="141" t="s">
        <v>263</v>
      </c>
      <c r="F519" s="29">
        <f>F520</f>
        <v>4114.3</v>
      </c>
      <c r="G519" s="29">
        <f t="shared" si="186"/>
        <v>4114.3</v>
      </c>
      <c r="H519" s="29">
        <f t="shared" si="186"/>
        <v>4114.3</v>
      </c>
    </row>
    <row r="520" spans="1:8" ht="31.5">
      <c r="A520" s="140" t="s">
        <v>19</v>
      </c>
      <c r="B520" s="140" t="s">
        <v>66</v>
      </c>
      <c r="C520" s="140">
        <v>9990100000</v>
      </c>
      <c r="D520" s="140"/>
      <c r="E520" s="141" t="s">
        <v>285</v>
      </c>
      <c r="F520" s="29">
        <f>F521+F524+F531</f>
        <v>4114.3</v>
      </c>
      <c r="G520" s="29">
        <f aca="true" t="shared" si="187" ref="G520:H520">G521+G524+G531</f>
        <v>4114.3</v>
      </c>
      <c r="H520" s="29">
        <f t="shared" si="187"/>
        <v>4114.3</v>
      </c>
    </row>
    <row r="521" spans="1:8" ht="12.75">
      <c r="A521" s="140" t="s">
        <v>19</v>
      </c>
      <c r="B521" s="140" t="s">
        <v>66</v>
      </c>
      <c r="C521" s="140">
        <v>9990122000</v>
      </c>
      <c r="D521" s="140"/>
      <c r="E521" s="141" t="s">
        <v>286</v>
      </c>
      <c r="F521" s="29">
        <f>F522</f>
        <v>1208.6</v>
      </c>
      <c r="G521" s="29">
        <f aca="true" t="shared" si="188" ref="G521:H522">G522</f>
        <v>1208.6</v>
      </c>
      <c r="H521" s="29">
        <f t="shared" si="188"/>
        <v>1208.6</v>
      </c>
    </row>
    <row r="522" spans="1:8" ht="63">
      <c r="A522" s="140" t="s">
        <v>19</v>
      </c>
      <c r="B522" s="140" t="s">
        <v>66</v>
      </c>
      <c r="C522" s="140">
        <v>9990122000</v>
      </c>
      <c r="D522" s="142" t="s">
        <v>91</v>
      </c>
      <c r="E522" s="141" t="s">
        <v>2</v>
      </c>
      <c r="F522" s="29">
        <f>F523</f>
        <v>1208.6</v>
      </c>
      <c r="G522" s="29">
        <f t="shared" si="188"/>
        <v>1208.6</v>
      </c>
      <c r="H522" s="29">
        <f t="shared" si="188"/>
        <v>1208.6</v>
      </c>
    </row>
    <row r="523" spans="1:8" ht="34.15" customHeight="1">
      <c r="A523" s="140" t="s">
        <v>19</v>
      </c>
      <c r="B523" s="140" t="s">
        <v>66</v>
      </c>
      <c r="C523" s="140">
        <v>9990122000</v>
      </c>
      <c r="D523" s="140">
        <v>120</v>
      </c>
      <c r="E523" s="141" t="s">
        <v>188</v>
      </c>
      <c r="F523" s="29">
        <v>1208.6</v>
      </c>
      <c r="G523" s="29">
        <v>1208.6</v>
      </c>
      <c r="H523" s="29">
        <v>1208.6</v>
      </c>
    </row>
    <row r="524" spans="1:8" ht="31.5">
      <c r="A524" s="140" t="s">
        <v>19</v>
      </c>
      <c r="B524" s="140" t="s">
        <v>66</v>
      </c>
      <c r="C524" s="140">
        <v>9990123000</v>
      </c>
      <c r="D524" s="140"/>
      <c r="E524" s="141" t="s">
        <v>287</v>
      </c>
      <c r="F524" s="29">
        <f>F525+F527+F529</f>
        <v>2447.1</v>
      </c>
      <c r="G524" s="29">
        <f aca="true" t="shared" si="189" ref="G524:H524">G525+G527+G529</f>
        <v>2447.1</v>
      </c>
      <c r="H524" s="29">
        <f t="shared" si="189"/>
        <v>2447.1</v>
      </c>
    </row>
    <row r="525" spans="1:8" ht="63">
      <c r="A525" s="140" t="s">
        <v>19</v>
      </c>
      <c r="B525" s="140" t="s">
        <v>66</v>
      </c>
      <c r="C525" s="140">
        <v>9990123000</v>
      </c>
      <c r="D525" s="140" t="s">
        <v>91</v>
      </c>
      <c r="E525" s="141" t="s">
        <v>2</v>
      </c>
      <c r="F525" s="29">
        <f>F526</f>
        <v>2069.9</v>
      </c>
      <c r="G525" s="29">
        <f aca="true" t="shared" si="190" ref="G525:H525">G526</f>
        <v>2069.9</v>
      </c>
      <c r="H525" s="29">
        <f t="shared" si="190"/>
        <v>2069.9</v>
      </c>
    </row>
    <row r="526" spans="1:8" ht="33.6" customHeight="1">
      <c r="A526" s="140" t="s">
        <v>19</v>
      </c>
      <c r="B526" s="140" t="s">
        <v>66</v>
      </c>
      <c r="C526" s="140">
        <v>9990123000</v>
      </c>
      <c r="D526" s="140">
        <v>120</v>
      </c>
      <c r="E526" s="141" t="s">
        <v>188</v>
      </c>
      <c r="F526" s="29">
        <v>2069.9</v>
      </c>
      <c r="G526" s="29">
        <v>2069.9</v>
      </c>
      <c r="H526" s="29">
        <v>2069.9</v>
      </c>
    </row>
    <row r="527" spans="1:8" ht="36" customHeight="1">
      <c r="A527" s="140" t="s">
        <v>19</v>
      </c>
      <c r="B527" s="140" t="s">
        <v>66</v>
      </c>
      <c r="C527" s="140">
        <v>9990123000</v>
      </c>
      <c r="D527" s="140">
        <v>240</v>
      </c>
      <c r="E527" s="141" t="s">
        <v>189</v>
      </c>
      <c r="F527" s="29">
        <f>F528</f>
        <v>375</v>
      </c>
      <c r="G527" s="29">
        <f aca="true" t="shared" si="191" ref="G527:H527">G528</f>
        <v>375</v>
      </c>
      <c r="H527" s="29">
        <f t="shared" si="191"/>
        <v>375</v>
      </c>
    </row>
    <row r="528" spans="1:8" ht="33" customHeight="1">
      <c r="A528" s="140" t="s">
        <v>19</v>
      </c>
      <c r="B528" s="140" t="s">
        <v>66</v>
      </c>
      <c r="C528" s="140">
        <v>9990123000</v>
      </c>
      <c r="D528" s="140">
        <v>240</v>
      </c>
      <c r="E528" s="141" t="s">
        <v>189</v>
      </c>
      <c r="F528" s="29">
        <v>375</v>
      </c>
      <c r="G528" s="29">
        <v>375</v>
      </c>
      <c r="H528" s="29">
        <v>375</v>
      </c>
    </row>
    <row r="529" spans="1:8" ht="12.75">
      <c r="A529" s="140" t="s">
        <v>19</v>
      </c>
      <c r="B529" s="140" t="s">
        <v>66</v>
      </c>
      <c r="C529" s="140">
        <v>9990123000</v>
      </c>
      <c r="D529" s="140" t="s">
        <v>93</v>
      </c>
      <c r="E529" s="141" t="s">
        <v>94</v>
      </c>
      <c r="F529" s="29">
        <f>F530</f>
        <v>2.2</v>
      </c>
      <c r="G529" s="29">
        <f aca="true" t="shared" si="192" ref="G529:H529">G530</f>
        <v>2.2</v>
      </c>
      <c r="H529" s="29">
        <f t="shared" si="192"/>
        <v>2.2</v>
      </c>
    </row>
    <row r="530" spans="1:8" ht="12.75">
      <c r="A530" s="140" t="s">
        <v>19</v>
      </c>
      <c r="B530" s="140" t="s">
        <v>66</v>
      </c>
      <c r="C530" s="140">
        <v>9990123000</v>
      </c>
      <c r="D530" s="140">
        <v>850</v>
      </c>
      <c r="E530" s="141" t="s">
        <v>190</v>
      </c>
      <c r="F530" s="29">
        <v>2.2</v>
      </c>
      <c r="G530" s="29">
        <v>2.2</v>
      </c>
      <c r="H530" s="29">
        <v>2.2</v>
      </c>
    </row>
    <row r="531" spans="1:8" ht="12.75">
      <c r="A531" s="140" t="s">
        <v>19</v>
      </c>
      <c r="B531" s="140" t="s">
        <v>66</v>
      </c>
      <c r="C531" s="140">
        <v>9990124000</v>
      </c>
      <c r="D531" s="140"/>
      <c r="E531" s="141" t="s">
        <v>288</v>
      </c>
      <c r="F531" s="29">
        <f>F532</f>
        <v>458.6</v>
      </c>
      <c r="G531" s="29">
        <f aca="true" t="shared" si="193" ref="G531:H532">G532</f>
        <v>458.6</v>
      </c>
      <c r="H531" s="29">
        <f t="shared" si="193"/>
        <v>458.6</v>
      </c>
    </row>
    <row r="532" spans="1:8" ht="63">
      <c r="A532" s="140" t="s">
        <v>19</v>
      </c>
      <c r="B532" s="140" t="s">
        <v>66</v>
      </c>
      <c r="C532" s="140">
        <v>9990124000</v>
      </c>
      <c r="D532" s="140" t="s">
        <v>91</v>
      </c>
      <c r="E532" s="141" t="s">
        <v>2</v>
      </c>
      <c r="F532" s="29">
        <f>F533</f>
        <v>458.6</v>
      </c>
      <c r="G532" s="29">
        <f t="shared" si="193"/>
        <v>458.6</v>
      </c>
      <c r="H532" s="29">
        <f t="shared" si="193"/>
        <v>458.6</v>
      </c>
    </row>
    <row r="533" spans="1:8" ht="33.6" customHeight="1">
      <c r="A533" s="140" t="s">
        <v>19</v>
      </c>
      <c r="B533" s="140" t="s">
        <v>66</v>
      </c>
      <c r="C533" s="140">
        <v>9990124000</v>
      </c>
      <c r="D533" s="140">
        <v>120</v>
      </c>
      <c r="E533" s="141" t="s">
        <v>188</v>
      </c>
      <c r="F533" s="29">
        <v>458.6</v>
      </c>
      <c r="G533" s="29">
        <v>458.6</v>
      </c>
      <c r="H533" s="29">
        <v>458.6</v>
      </c>
    </row>
    <row r="534" spans="1:8" ht="31.5">
      <c r="A534" s="20" t="s">
        <v>6</v>
      </c>
      <c r="B534" s="32" t="s">
        <v>89</v>
      </c>
      <c r="C534" s="32" t="s">
        <v>89</v>
      </c>
      <c r="D534" s="32" t="s">
        <v>89</v>
      </c>
      <c r="E534" s="38" t="s">
        <v>10</v>
      </c>
      <c r="F534" s="40">
        <f>F535+F577+F585</f>
        <v>30487.899999999998</v>
      </c>
      <c r="G534" s="40">
        <f>G535+G577+G585</f>
        <v>0</v>
      </c>
      <c r="H534" s="40">
        <f>H535+H577+H585</f>
        <v>0</v>
      </c>
    </row>
    <row r="535" spans="1:8" ht="12.75">
      <c r="A535" s="140" t="s">
        <v>6</v>
      </c>
      <c r="B535" s="140" t="s">
        <v>59</v>
      </c>
      <c r="C535" s="140" t="s">
        <v>89</v>
      </c>
      <c r="D535" s="140" t="s">
        <v>89</v>
      </c>
      <c r="E535" s="141" t="s">
        <v>51</v>
      </c>
      <c r="F535" s="29">
        <f>F536+F553</f>
        <v>14938.3</v>
      </c>
      <c r="G535" s="29">
        <f>G536+G553</f>
        <v>0</v>
      </c>
      <c r="H535" s="29">
        <f>H536+H553</f>
        <v>0</v>
      </c>
    </row>
    <row r="536" spans="1:8" ht="12.75">
      <c r="A536" s="140" t="s">
        <v>6</v>
      </c>
      <c r="B536" s="140" t="s">
        <v>141</v>
      </c>
      <c r="C536" s="140" t="s">
        <v>89</v>
      </c>
      <c r="D536" s="140" t="s">
        <v>89</v>
      </c>
      <c r="E536" s="141" t="s">
        <v>142</v>
      </c>
      <c r="F536" s="29">
        <f aca="true" t="shared" si="194" ref="F536:H544">F537</f>
        <v>14608</v>
      </c>
      <c r="G536" s="29">
        <f t="shared" si="194"/>
        <v>0</v>
      </c>
      <c r="H536" s="29">
        <f t="shared" si="194"/>
        <v>0</v>
      </c>
    </row>
    <row r="537" spans="1:8" ht="38.45" customHeight="1">
      <c r="A537" s="140" t="s">
        <v>6</v>
      </c>
      <c r="B537" s="140" t="s">
        <v>141</v>
      </c>
      <c r="C537" s="142">
        <v>1100000000</v>
      </c>
      <c r="D537" s="140"/>
      <c r="E537" s="141" t="s">
        <v>312</v>
      </c>
      <c r="F537" s="29">
        <f t="shared" si="194"/>
        <v>14608</v>
      </c>
      <c r="G537" s="29">
        <f t="shared" si="194"/>
        <v>0</v>
      </c>
      <c r="H537" s="29">
        <f t="shared" si="194"/>
        <v>0</v>
      </c>
    </row>
    <row r="538" spans="1:8" ht="12.75">
      <c r="A538" s="140" t="s">
        <v>6</v>
      </c>
      <c r="B538" s="140" t="s">
        <v>141</v>
      </c>
      <c r="C538" s="142">
        <v>1120000000</v>
      </c>
      <c r="D538" s="140"/>
      <c r="E538" s="141" t="s">
        <v>213</v>
      </c>
      <c r="F538" s="29">
        <f>F539+F549</f>
        <v>14608</v>
      </c>
      <c r="G538" s="29">
        <f aca="true" t="shared" si="195" ref="G538:H538">G539+G549</f>
        <v>0</v>
      </c>
      <c r="H538" s="29">
        <f t="shared" si="195"/>
        <v>0</v>
      </c>
    </row>
    <row r="539" spans="1:8" ht="47.25">
      <c r="A539" s="140" t="s">
        <v>6</v>
      </c>
      <c r="B539" s="140" t="s">
        <v>141</v>
      </c>
      <c r="C539" s="142">
        <v>1120100000</v>
      </c>
      <c r="D539" s="140"/>
      <c r="E539" s="141" t="s">
        <v>214</v>
      </c>
      <c r="F539" s="29">
        <f>F543+F540+F546</f>
        <v>14216.4</v>
      </c>
      <c r="G539" s="29">
        <f aca="true" t="shared" si="196" ref="G539:H539">G543+G540+G546</f>
        <v>0</v>
      </c>
      <c r="H539" s="29">
        <f t="shared" si="196"/>
        <v>0</v>
      </c>
    </row>
    <row r="540" spans="1:8" ht="47.25">
      <c r="A540" s="140" t="s">
        <v>6</v>
      </c>
      <c r="B540" s="140" t="s">
        <v>141</v>
      </c>
      <c r="C540" s="140">
        <v>1120110690</v>
      </c>
      <c r="D540" s="140"/>
      <c r="E540" s="141" t="s">
        <v>603</v>
      </c>
      <c r="F540" s="29">
        <f>F541</f>
        <v>1369.9</v>
      </c>
      <c r="G540" s="29">
        <f aca="true" t="shared" si="197" ref="G540:G541">G541</f>
        <v>0</v>
      </c>
      <c r="H540" s="29">
        <f aca="true" t="shared" si="198" ref="H540:H541">H541</f>
        <v>0</v>
      </c>
    </row>
    <row r="541" spans="1:8" ht="31.5">
      <c r="A541" s="140" t="s">
        <v>6</v>
      </c>
      <c r="B541" s="140" t="s">
        <v>141</v>
      </c>
      <c r="C541" s="140">
        <v>1120110690</v>
      </c>
      <c r="D541" s="142" t="s">
        <v>151</v>
      </c>
      <c r="E541" s="141" t="s">
        <v>152</v>
      </c>
      <c r="F541" s="29">
        <f>F542</f>
        <v>1369.9</v>
      </c>
      <c r="G541" s="29">
        <f t="shared" si="197"/>
        <v>0</v>
      </c>
      <c r="H541" s="29">
        <f t="shared" si="198"/>
        <v>0</v>
      </c>
    </row>
    <row r="542" spans="1:8" ht="12.75">
      <c r="A542" s="140" t="s">
        <v>6</v>
      </c>
      <c r="B542" s="140" t="s">
        <v>141</v>
      </c>
      <c r="C542" s="140">
        <v>1120110690</v>
      </c>
      <c r="D542" s="140">
        <v>610</v>
      </c>
      <c r="E542" s="141" t="s">
        <v>194</v>
      </c>
      <c r="F542" s="29">
        <v>1369.9</v>
      </c>
      <c r="G542" s="29">
        <v>0</v>
      </c>
      <c r="H542" s="29">
        <v>0</v>
      </c>
    </row>
    <row r="543" spans="1:8" ht="31.5">
      <c r="A543" s="140" t="s">
        <v>6</v>
      </c>
      <c r="B543" s="140" t="s">
        <v>141</v>
      </c>
      <c r="C543" s="142">
        <v>1120120010</v>
      </c>
      <c r="D543" s="140"/>
      <c r="E543" s="141" t="s">
        <v>215</v>
      </c>
      <c r="F543" s="29">
        <f t="shared" si="194"/>
        <v>12764.3</v>
      </c>
      <c r="G543" s="29">
        <f t="shared" si="194"/>
        <v>0</v>
      </c>
      <c r="H543" s="29">
        <f t="shared" si="194"/>
        <v>0</v>
      </c>
    </row>
    <row r="544" spans="1:8" ht="31.5">
      <c r="A544" s="140" t="s">
        <v>6</v>
      </c>
      <c r="B544" s="140" t="s">
        <v>141</v>
      </c>
      <c r="C544" s="142">
        <v>1120120010</v>
      </c>
      <c r="D544" s="142" t="s">
        <v>151</v>
      </c>
      <c r="E544" s="141" t="s">
        <v>152</v>
      </c>
      <c r="F544" s="29">
        <f t="shared" si="194"/>
        <v>12764.3</v>
      </c>
      <c r="G544" s="29">
        <f t="shared" si="194"/>
        <v>0</v>
      </c>
      <c r="H544" s="29">
        <f t="shared" si="194"/>
        <v>0</v>
      </c>
    </row>
    <row r="545" spans="1:8" ht="12.75">
      <c r="A545" s="140" t="s">
        <v>6</v>
      </c>
      <c r="B545" s="140" t="s">
        <v>141</v>
      </c>
      <c r="C545" s="142">
        <v>1120120010</v>
      </c>
      <c r="D545" s="140">
        <v>610</v>
      </c>
      <c r="E545" s="141" t="s">
        <v>194</v>
      </c>
      <c r="F545" s="29">
        <f>12648.9-82.2+197.6</f>
        <v>12764.3</v>
      </c>
      <c r="G545" s="29">
        <v>0</v>
      </c>
      <c r="H545" s="29">
        <v>0</v>
      </c>
    </row>
    <row r="546" spans="1:8" ht="47.25">
      <c r="A546" s="140" t="s">
        <v>6</v>
      </c>
      <c r="B546" s="140" t="s">
        <v>141</v>
      </c>
      <c r="C546" s="140" t="s">
        <v>602</v>
      </c>
      <c r="D546" s="140"/>
      <c r="E546" s="141" t="s">
        <v>604</v>
      </c>
      <c r="F546" s="29">
        <f>F547</f>
        <v>82.2</v>
      </c>
      <c r="G546" s="29">
        <f aca="true" t="shared" si="199" ref="G546:G547">G547</f>
        <v>0</v>
      </c>
      <c r="H546" s="29">
        <f aca="true" t="shared" si="200" ref="H546:H547">H547</f>
        <v>0</v>
      </c>
    </row>
    <row r="547" spans="1:8" ht="31.5">
      <c r="A547" s="140" t="s">
        <v>6</v>
      </c>
      <c r="B547" s="140" t="s">
        <v>141</v>
      </c>
      <c r="C547" s="140" t="s">
        <v>602</v>
      </c>
      <c r="D547" s="142" t="s">
        <v>151</v>
      </c>
      <c r="E547" s="141" t="s">
        <v>152</v>
      </c>
      <c r="F547" s="29">
        <f>F548</f>
        <v>82.2</v>
      </c>
      <c r="G547" s="29">
        <f t="shared" si="199"/>
        <v>0</v>
      </c>
      <c r="H547" s="29">
        <f t="shared" si="200"/>
        <v>0</v>
      </c>
    </row>
    <row r="548" spans="1:8" ht="12.75">
      <c r="A548" s="140" t="s">
        <v>6</v>
      </c>
      <c r="B548" s="140" t="s">
        <v>141</v>
      </c>
      <c r="C548" s="140" t="s">
        <v>602</v>
      </c>
      <c r="D548" s="140">
        <v>610</v>
      </c>
      <c r="E548" s="141" t="s">
        <v>194</v>
      </c>
      <c r="F548" s="29">
        <v>82.2</v>
      </c>
      <c r="G548" s="29">
        <v>0</v>
      </c>
      <c r="H548" s="29">
        <v>0</v>
      </c>
    </row>
    <row r="549" spans="1:8" ht="47.25">
      <c r="A549" s="140" t="s">
        <v>6</v>
      </c>
      <c r="B549" s="140" t="s">
        <v>141</v>
      </c>
      <c r="C549" s="142">
        <v>1120200000</v>
      </c>
      <c r="D549" s="140"/>
      <c r="E549" s="141" t="s">
        <v>359</v>
      </c>
      <c r="F549" s="29">
        <f>F550</f>
        <v>391.6</v>
      </c>
      <c r="G549" s="29">
        <f aca="true" t="shared" si="201" ref="G549:H551">G550</f>
        <v>0</v>
      </c>
      <c r="H549" s="29">
        <f t="shared" si="201"/>
        <v>0</v>
      </c>
    </row>
    <row r="550" spans="1:8" ht="31.5">
      <c r="A550" s="140" t="s">
        <v>6</v>
      </c>
      <c r="B550" s="140" t="s">
        <v>141</v>
      </c>
      <c r="C550" s="142">
        <v>1120220030</v>
      </c>
      <c r="D550" s="140"/>
      <c r="E550" s="141" t="s">
        <v>360</v>
      </c>
      <c r="F550" s="29">
        <f>F551</f>
        <v>391.6</v>
      </c>
      <c r="G550" s="29">
        <f t="shared" si="201"/>
        <v>0</v>
      </c>
      <c r="H550" s="29">
        <f t="shared" si="201"/>
        <v>0</v>
      </c>
    </row>
    <row r="551" spans="1:8" ht="31.5">
      <c r="A551" s="140" t="s">
        <v>6</v>
      </c>
      <c r="B551" s="140" t="s">
        <v>141</v>
      </c>
      <c r="C551" s="142">
        <v>1120220030</v>
      </c>
      <c r="D551" s="142" t="s">
        <v>151</v>
      </c>
      <c r="E551" s="141" t="s">
        <v>152</v>
      </c>
      <c r="F551" s="29">
        <f>F552</f>
        <v>391.6</v>
      </c>
      <c r="G551" s="29">
        <f t="shared" si="201"/>
        <v>0</v>
      </c>
      <c r="H551" s="29">
        <f t="shared" si="201"/>
        <v>0</v>
      </c>
    </row>
    <row r="552" spans="1:8" ht="12.75">
      <c r="A552" s="140" t="s">
        <v>6</v>
      </c>
      <c r="B552" s="140" t="s">
        <v>141</v>
      </c>
      <c r="C552" s="142">
        <v>1120220030</v>
      </c>
      <c r="D552" s="140">
        <v>610</v>
      </c>
      <c r="E552" s="141" t="s">
        <v>194</v>
      </c>
      <c r="F552" s="29">
        <v>391.6</v>
      </c>
      <c r="G552" s="29">
        <v>0</v>
      </c>
      <c r="H552" s="29">
        <v>0</v>
      </c>
    </row>
    <row r="553" spans="1:8" ht="12.75">
      <c r="A553" s="140" t="s">
        <v>6</v>
      </c>
      <c r="B553" s="140" t="s">
        <v>60</v>
      </c>
      <c r="C553" s="140" t="s">
        <v>89</v>
      </c>
      <c r="D553" s="140" t="s">
        <v>89</v>
      </c>
      <c r="E553" s="141" t="s">
        <v>179</v>
      </c>
      <c r="F553" s="29">
        <f>F554+F565</f>
        <v>330.3</v>
      </c>
      <c r="G553" s="29">
        <f>G554+G565</f>
        <v>0</v>
      </c>
      <c r="H553" s="29">
        <f>H554+H565</f>
        <v>0</v>
      </c>
    </row>
    <row r="554" spans="1:8" ht="37.15" customHeight="1">
      <c r="A554" s="140" t="s">
        <v>6</v>
      </c>
      <c r="B554" s="140" t="s">
        <v>60</v>
      </c>
      <c r="C554" s="142">
        <v>1100000000</v>
      </c>
      <c r="D554" s="140"/>
      <c r="E554" s="141" t="s">
        <v>312</v>
      </c>
      <c r="F554" s="29">
        <f>F560+F555</f>
        <v>258</v>
      </c>
      <c r="G554" s="29">
        <f aca="true" t="shared" si="202" ref="G554:H554">G560+G555</f>
        <v>0</v>
      </c>
      <c r="H554" s="29">
        <f t="shared" si="202"/>
        <v>0</v>
      </c>
    </row>
    <row r="555" spans="1:8" ht="12.75">
      <c r="A555" s="140" t="s">
        <v>6</v>
      </c>
      <c r="B555" s="140" t="s">
        <v>60</v>
      </c>
      <c r="C555" s="140">
        <v>1110000000</v>
      </c>
      <c r="D555" s="140"/>
      <c r="E555" s="141" t="s">
        <v>289</v>
      </c>
      <c r="F555" s="29">
        <f>F556</f>
        <v>236.1</v>
      </c>
      <c r="G555" s="29">
        <f aca="true" t="shared" si="203" ref="G555:H556">G556</f>
        <v>0</v>
      </c>
      <c r="H555" s="29">
        <f t="shared" si="203"/>
        <v>0</v>
      </c>
    </row>
    <row r="556" spans="1:8" ht="12.75">
      <c r="A556" s="140" t="s">
        <v>6</v>
      </c>
      <c r="B556" s="140" t="s">
        <v>60</v>
      </c>
      <c r="C556" s="140">
        <v>1110400000</v>
      </c>
      <c r="D556" s="140"/>
      <c r="E556" s="141" t="s">
        <v>301</v>
      </c>
      <c r="F556" s="29">
        <f>F557</f>
        <v>236.1</v>
      </c>
      <c r="G556" s="29">
        <f t="shared" si="203"/>
        <v>0</v>
      </c>
      <c r="H556" s="29">
        <f t="shared" si="203"/>
        <v>0</v>
      </c>
    </row>
    <row r="557" spans="1:8" ht="31.5">
      <c r="A557" s="140" t="s">
        <v>6</v>
      </c>
      <c r="B557" s="140" t="s">
        <v>60</v>
      </c>
      <c r="C557" s="140">
        <v>1110410240</v>
      </c>
      <c r="D557" s="140"/>
      <c r="E557" s="141" t="s">
        <v>588</v>
      </c>
      <c r="F557" s="29">
        <f>F558</f>
        <v>236.1</v>
      </c>
      <c r="G557" s="29">
        <f aca="true" t="shared" si="204" ref="G557:H557">G558</f>
        <v>0</v>
      </c>
      <c r="H557" s="29">
        <f t="shared" si="204"/>
        <v>0</v>
      </c>
    </row>
    <row r="558" spans="1:8" ht="31.5">
      <c r="A558" s="140" t="s">
        <v>6</v>
      </c>
      <c r="B558" s="140" t="s">
        <v>60</v>
      </c>
      <c r="C558" s="140">
        <v>1110410240</v>
      </c>
      <c r="D558" s="142" t="s">
        <v>151</v>
      </c>
      <c r="E558" s="141" t="s">
        <v>152</v>
      </c>
      <c r="F558" s="29">
        <f>F559</f>
        <v>236.1</v>
      </c>
      <c r="G558" s="29">
        <f aca="true" t="shared" si="205" ref="G558:H558">G559</f>
        <v>0</v>
      </c>
      <c r="H558" s="29">
        <f t="shared" si="205"/>
        <v>0</v>
      </c>
    </row>
    <row r="559" spans="1:8" ht="12.75">
      <c r="A559" s="140" t="s">
        <v>6</v>
      </c>
      <c r="B559" s="140" t="s">
        <v>60</v>
      </c>
      <c r="C559" s="140">
        <v>1110410240</v>
      </c>
      <c r="D559" s="140">
        <v>610</v>
      </c>
      <c r="E559" s="141" t="s">
        <v>194</v>
      </c>
      <c r="F559" s="29">
        <v>236.1</v>
      </c>
      <c r="G559" s="29">
        <v>0</v>
      </c>
      <c r="H559" s="29">
        <v>0</v>
      </c>
    </row>
    <row r="560" spans="1:8" ht="31.5">
      <c r="A560" s="140" t="s">
        <v>6</v>
      </c>
      <c r="B560" s="140" t="s">
        <v>60</v>
      </c>
      <c r="C560" s="142">
        <v>1130000000</v>
      </c>
      <c r="D560" s="140"/>
      <c r="E560" s="141" t="s">
        <v>206</v>
      </c>
      <c r="F560" s="29">
        <f>F561</f>
        <v>21.9</v>
      </c>
      <c r="G560" s="29">
        <f aca="true" t="shared" si="206" ref="G560:H563">G561</f>
        <v>0</v>
      </c>
      <c r="H560" s="29">
        <f t="shared" si="206"/>
        <v>0</v>
      </c>
    </row>
    <row r="561" spans="1:8" ht="31.5">
      <c r="A561" s="140" t="s">
        <v>6</v>
      </c>
      <c r="B561" s="140" t="s">
        <v>60</v>
      </c>
      <c r="C561" s="140">
        <v>1130200000</v>
      </c>
      <c r="D561" s="140"/>
      <c r="E561" s="141" t="s">
        <v>304</v>
      </c>
      <c r="F561" s="29">
        <f>F562</f>
        <v>21.9</v>
      </c>
      <c r="G561" s="29">
        <f t="shared" si="206"/>
        <v>0</v>
      </c>
      <c r="H561" s="29">
        <f t="shared" si="206"/>
        <v>0</v>
      </c>
    </row>
    <row r="562" spans="1:8" ht="31.5">
      <c r="A562" s="140" t="s">
        <v>6</v>
      </c>
      <c r="B562" s="140" t="s">
        <v>60</v>
      </c>
      <c r="C562" s="140">
        <v>1130220270</v>
      </c>
      <c r="D562" s="140"/>
      <c r="E562" s="141" t="s">
        <v>305</v>
      </c>
      <c r="F562" s="29">
        <f>F563</f>
        <v>21.9</v>
      </c>
      <c r="G562" s="29">
        <f t="shared" si="206"/>
        <v>0</v>
      </c>
      <c r="H562" s="29">
        <f t="shared" si="206"/>
        <v>0</v>
      </c>
    </row>
    <row r="563" spans="1:8" ht="12.75">
      <c r="A563" s="140" t="s">
        <v>6</v>
      </c>
      <c r="B563" s="140" t="s">
        <v>60</v>
      </c>
      <c r="C563" s="140">
        <v>1130220270</v>
      </c>
      <c r="D563" s="142" t="s">
        <v>96</v>
      </c>
      <c r="E563" s="141" t="s">
        <v>97</v>
      </c>
      <c r="F563" s="29">
        <f>F564</f>
        <v>21.9</v>
      </c>
      <c r="G563" s="29">
        <f t="shared" si="206"/>
        <v>0</v>
      </c>
      <c r="H563" s="29">
        <f t="shared" si="206"/>
        <v>0</v>
      </c>
    </row>
    <row r="564" spans="1:8" ht="12.75">
      <c r="A564" s="140" t="s">
        <v>6</v>
      </c>
      <c r="B564" s="140" t="s">
        <v>60</v>
      </c>
      <c r="C564" s="140">
        <v>1130220270</v>
      </c>
      <c r="D564" s="140">
        <v>350</v>
      </c>
      <c r="E564" s="141" t="s">
        <v>268</v>
      </c>
      <c r="F564" s="29">
        <v>21.9</v>
      </c>
      <c r="G564" s="29">
        <v>0</v>
      </c>
      <c r="H564" s="29">
        <v>0</v>
      </c>
    </row>
    <row r="565" spans="1:8" ht="47.25">
      <c r="A565" s="140" t="s">
        <v>6</v>
      </c>
      <c r="B565" s="140" t="s">
        <v>60</v>
      </c>
      <c r="C565" s="142">
        <v>1200000000</v>
      </c>
      <c r="D565" s="140"/>
      <c r="E565" s="141" t="s">
        <v>307</v>
      </c>
      <c r="F565" s="29">
        <f>F566</f>
        <v>72.3</v>
      </c>
      <c r="G565" s="29">
        <f aca="true" t="shared" si="207" ref="G565:H566">G566</f>
        <v>0</v>
      </c>
      <c r="H565" s="29">
        <f t="shared" si="207"/>
        <v>0</v>
      </c>
    </row>
    <row r="566" spans="1:8" ht="31.5">
      <c r="A566" s="140" t="s">
        <v>6</v>
      </c>
      <c r="B566" s="140" t="s">
        <v>60</v>
      </c>
      <c r="C566" s="142">
        <v>1240000000</v>
      </c>
      <c r="D566" s="12"/>
      <c r="E566" s="141" t="s">
        <v>235</v>
      </c>
      <c r="F566" s="29">
        <f>F567</f>
        <v>72.3</v>
      </c>
      <c r="G566" s="29">
        <f t="shared" si="207"/>
        <v>0</v>
      </c>
      <c r="H566" s="29">
        <f t="shared" si="207"/>
        <v>0</v>
      </c>
    </row>
    <row r="567" spans="1:8" ht="31.5">
      <c r="A567" s="140" t="s">
        <v>6</v>
      </c>
      <c r="B567" s="140" t="s">
        <v>60</v>
      </c>
      <c r="C567" s="12" t="s">
        <v>237</v>
      </c>
      <c r="D567" s="12"/>
      <c r="E567" s="141" t="s">
        <v>236</v>
      </c>
      <c r="F567" s="29">
        <f>F568+F571+F574</f>
        <v>72.3</v>
      </c>
      <c r="G567" s="29">
        <f aca="true" t="shared" si="208" ref="G567:H567">G568+G571+G574</f>
        <v>0</v>
      </c>
      <c r="H567" s="29">
        <f t="shared" si="208"/>
        <v>0</v>
      </c>
    </row>
    <row r="568" spans="1:8" ht="31.5">
      <c r="A568" s="4" t="s">
        <v>6</v>
      </c>
      <c r="B568" s="140" t="s">
        <v>60</v>
      </c>
      <c r="C568" s="12" t="s">
        <v>239</v>
      </c>
      <c r="D568" s="12"/>
      <c r="E568" s="141" t="s">
        <v>238</v>
      </c>
      <c r="F568" s="29">
        <f>F569</f>
        <v>22.3</v>
      </c>
      <c r="G568" s="29">
        <f aca="true" t="shared" si="209" ref="G568:H569">G569</f>
        <v>0</v>
      </c>
      <c r="H568" s="29">
        <f t="shared" si="209"/>
        <v>0</v>
      </c>
    </row>
    <row r="569" spans="1:8" ht="31.5">
      <c r="A569" s="4" t="s">
        <v>6</v>
      </c>
      <c r="B569" s="140" t="s">
        <v>60</v>
      </c>
      <c r="C569" s="12" t="s">
        <v>239</v>
      </c>
      <c r="D569" s="142" t="s">
        <v>92</v>
      </c>
      <c r="E569" s="141" t="s">
        <v>149</v>
      </c>
      <c r="F569" s="29">
        <f>F570</f>
        <v>22.3</v>
      </c>
      <c r="G569" s="29">
        <f t="shared" si="209"/>
        <v>0</v>
      </c>
      <c r="H569" s="29">
        <f t="shared" si="209"/>
        <v>0</v>
      </c>
    </row>
    <row r="570" spans="1:8" ht="35.45" customHeight="1">
      <c r="A570" s="140" t="s">
        <v>6</v>
      </c>
      <c r="B570" s="140" t="s">
        <v>60</v>
      </c>
      <c r="C570" s="12" t="s">
        <v>239</v>
      </c>
      <c r="D570" s="140">
        <v>240</v>
      </c>
      <c r="E570" s="141" t="s">
        <v>189</v>
      </c>
      <c r="F570" s="29">
        <v>22.3</v>
      </c>
      <c r="G570" s="29">
        <v>0</v>
      </c>
      <c r="H570" s="29">
        <v>0</v>
      </c>
    </row>
    <row r="571" spans="1:8" ht="31.5">
      <c r="A571" s="140" t="s">
        <v>6</v>
      </c>
      <c r="B571" s="140" t="s">
        <v>60</v>
      </c>
      <c r="C571" s="12" t="s">
        <v>241</v>
      </c>
      <c r="D571" s="12"/>
      <c r="E571" s="141" t="s">
        <v>240</v>
      </c>
      <c r="F571" s="29">
        <f>F572</f>
        <v>14</v>
      </c>
      <c r="G571" s="29">
        <f aca="true" t="shared" si="210" ref="G571:H572">G572</f>
        <v>0</v>
      </c>
      <c r="H571" s="29">
        <f t="shared" si="210"/>
        <v>0</v>
      </c>
    </row>
    <row r="572" spans="1:8" ht="31.5">
      <c r="A572" s="4" t="s">
        <v>6</v>
      </c>
      <c r="B572" s="140" t="s">
        <v>60</v>
      </c>
      <c r="C572" s="12" t="s">
        <v>241</v>
      </c>
      <c r="D572" s="142" t="s">
        <v>92</v>
      </c>
      <c r="E572" s="141" t="s">
        <v>149</v>
      </c>
      <c r="F572" s="29">
        <f>F573</f>
        <v>14</v>
      </c>
      <c r="G572" s="29">
        <f t="shared" si="210"/>
        <v>0</v>
      </c>
      <c r="H572" s="29">
        <f t="shared" si="210"/>
        <v>0</v>
      </c>
    </row>
    <row r="573" spans="1:8" ht="32.45" customHeight="1">
      <c r="A573" s="4" t="s">
        <v>6</v>
      </c>
      <c r="B573" s="140" t="s">
        <v>60</v>
      </c>
      <c r="C573" s="12" t="s">
        <v>241</v>
      </c>
      <c r="D573" s="140">
        <v>240</v>
      </c>
      <c r="E573" s="141" t="s">
        <v>189</v>
      </c>
      <c r="F573" s="29">
        <v>14</v>
      </c>
      <c r="G573" s="29">
        <v>0</v>
      </c>
      <c r="H573" s="29">
        <v>0</v>
      </c>
    </row>
    <row r="574" spans="1:8" ht="12.75">
      <c r="A574" s="140" t="s">
        <v>6</v>
      </c>
      <c r="B574" s="140" t="s">
        <v>60</v>
      </c>
      <c r="C574" s="12" t="s">
        <v>346</v>
      </c>
      <c r="D574" s="12"/>
      <c r="E574" s="141" t="s">
        <v>242</v>
      </c>
      <c r="F574" s="29">
        <f>F575</f>
        <v>36</v>
      </c>
      <c r="G574" s="29">
        <f aca="true" t="shared" si="211" ref="G574:H575">G575</f>
        <v>0</v>
      </c>
      <c r="H574" s="29">
        <f t="shared" si="211"/>
        <v>0</v>
      </c>
    </row>
    <row r="575" spans="1:8" ht="12.75">
      <c r="A575" s="140" t="s">
        <v>6</v>
      </c>
      <c r="B575" s="140" t="s">
        <v>60</v>
      </c>
      <c r="C575" s="12" t="s">
        <v>346</v>
      </c>
      <c r="D575" s="142" t="s">
        <v>96</v>
      </c>
      <c r="E575" s="141" t="s">
        <v>97</v>
      </c>
      <c r="F575" s="29">
        <f>F576</f>
        <v>36</v>
      </c>
      <c r="G575" s="29">
        <f t="shared" si="211"/>
        <v>0</v>
      </c>
      <c r="H575" s="29">
        <f t="shared" si="211"/>
        <v>0</v>
      </c>
    </row>
    <row r="576" spans="1:8" ht="12.75">
      <c r="A576" s="4" t="s">
        <v>6</v>
      </c>
      <c r="B576" s="140" t="s">
        <v>60</v>
      </c>
      <c r="C576" s="12" t="s">
        <v>346</v>
      </c>
      <c r="D576" s="12" t="s">
        <v>243</v>
      </c>
      <c r="E576" s="141" t="s">
        <v>244</v>
      </c>
      <c r="F576" s="29">
        <v>36</v>
      </c>
      <c r="G576" s="29">
        <v>0</v>
      </c>
      <c r="H576" s="29">
        <v>0</v>
      </c>
    </row>
    <row r="577" spans="1:8" ht="12.75">
      <c r="A577" s="140" t="s">
        <v>6</v>
      </c>
      <c r="B577" s="140" t="s">
        <v>61</v>
      </c>
      <c r="C577" s="140" t="s">
        <v>89</v>
      </c>
      <c r="D577" s="140" t="s">
        <v>89</v>
      </c>
      <c r="E577" s="141" t="s">
        <v>53</v>
      </c>
      <c r="F577" s="29">
        <f aca="true" t="shared" si="212" ref="F577:H583">F578</f>
        <v>1870.8</v>
      </c>
      <c r="G577" s="29">
        <f t="shared" si="212"/>
        <v>0</v>
      </c>
      <c r="H577" s="29">
        <f t="shared" si="212"/>
        <v>0</v>
      </c>
    </row>
    <row r="578" spans="1:8" ht="12.75">
      <c r="A578" s="140" t="s">
        <v>6</v>
      </c>
      <c r="B578" s="140" t="s">
        <v>62</v>
      </c>
      <c r="C578" s="140" t="s">
        <v>89</v>
      </c>
      <c r="D578" s="140" t="s">
        <v>89</v>
      </c>
      <c r="E578" s="141" t="s">
        <v>56</v>
      </c>
      <c r="F578" s="29">
        <f t="shared" si="212"/>
        <v>1870.8</v>
      </c>
      <c r="G578" s="29">
        <f t="shared" si="212"/>
        <v>0</v>
      </c>
      <c r="H578" s="29">
        <f t="shared" si="212"/>
        <v>0</v>
      </c>
    </row>
    <row r="579" spans="1:8" ht="47.25">
      <c r="A579" s="140" t="s">
        <v>6</v>
      </c>
      <c r="B579" s="140" t="s">
        <v>62</v>
      </c>
      <c r="C579" s="142">
        <v>1200000000</v>
      </c>
      <c r="D579" s="140"/>
      <c r="E579" s="141" t="s">
        <v>307</v>
      </c>
      <c r="F579" s="29">
        <f t="shared" si="212"/>
        <v>1870.8</v>
      </c>
      <c r="G579" s="29">
        <f t="shared" si="212"/>
        <v>0</v>
      </c>
      <c r="H579" s="29">
        <f t="shared" si="212"/>
        <v>0</v>
      </c>
    </row>
    <row r="580" spans="1:8" ht="31.5">
      <c r="A580" s="140" t="s">
        <v>6</v>
      </c>
      <c r="B580" s="140" t="s">
        <v>62</v>
      </c>
      <c r="C580" s="142">
        <v>1240000000</v>
      </c>
      <c r="D580" s="140"/>
      <c r="E580" s="141" t="s">
        <v>235</v>
      </c>
      <c r="F580" s="29">
        <f t="shared" si="212"/>
        <v>1870.8</v>
      </c>
      <c r="G580" s="29">
        <f t="shared" si="212"/>
        <v>0</v>
      </c>
      <c r="H580" s="29">
        <f t="shared" si="212"/>
        <v>0</v>
      </c>
    </row>
    <row r="581" spans="1:8" ht="12.75">
      <c r="A581" s="140" t="s">
        <v>6</v>
      </c>
      <c r="B581" s="140" t="s">
        <v>62</v>
      </c>
      <c r="C581" s="140">
        <v>1240400000</v>
      </c>
      <c r="D581" s="140"/>
      <c r="E581" s="141" t="s">
        <v>329</v>
      </c>
      <c r="F581" s="29">
        <f t="shared" si="212"/>
        <v>1870.8</v>
      </c>
      <c r="G581" s="29">
        <f t="shared" si="212"/>
        <v>0</v>
      </c>
      <c r="H581" s="29">
        <f t="shared" si="212"/>
        <v>0</v>
      </c>
    </row>
    <row r="582" spans="1:8" ht="12.75">
      <c r="A582" s="140" t="s">
        <v>6</v>
      </c>
      <c r="B582" s="140" t="s">
        <v>62</v>
      </c>
      <c r="C582" s="153" t="s">
        <v>650</v>
      </c>
      <c r="D582" s="153"/>
      <c r="E582" s="170" t="s">
        <v>649</v>
      </c>
      <c r="F582" s="29">
        <f t="shared" si="212"/>
        <v>1870.8</v>
      </c>
      <c r="G582" s="29">
        <f t="shared" si="212"/>
        <v>0</v>
      </c>
      <c r="H582" s="29">
        <f t="shared" si="212"/>
        <v>0</v>
      </c>
    </row>
    <row r="583" spans="1:8" ht="12.75">
      <c r="A583" s="140" t="s">
        <v>6</v>
      </c>
      <c r="B583" s="140" t="s">
        <v>62</v>
      </c>
      <c r="C583" s="153" t="s">
        <v>650</v>
      </c>
      <c r="D583" s="2" t="s">
        <v>96</v>
      </c>
      <c r="E583" s="43" t="s">
        <v>97</v>
      </c>
      <c r="F583" s="29">
        <f t="shared" si="212"/>
        <v>1870.8</v>
      </c>
      <c r="G583" s="29">
        <f t="shared" si="212"/>
        <v>0</v>
      </c>
      <c r="H583" s="29">
        <f t="shared" si="212"/>
        <v>0</v>
      </c>
    </row>
    <row r="584" spans="1:8" ht="31.5">
      <c r="A584" s="140" t="s">
        <v>6</v>
      </c>
      <c r="B584" s="140" t="s">
        <v>62</v>
      </c>
      <c r="C584" s="153" t="s">
        <v>650</v>
      </c>
      <c r="D584" s="2" t="s">
        <v>191</v>
      </c>
      <c r="E584" s="43" t="s">
        <v>192</v>
      </c>
      <c r="F584" s="29">
        <v>1870.8</v>
      </c>
      <c r="G584" s="29">
        <v>0</v>
      </c>
      <c r="H584" s="29">
        <v>0</v>
      </c>
    </row>
    <row r="585" spans="1:8" ht="12.75">
      <c r="A585" s="140" t="s">
        <v>6</v>
      </c>
      <c r="B585" s="140" t="s">
        <v>84</v>
      </c>
      <c r="C585" s="153" t="s">
        <v>89</v>
      </c>
      <c r="D585" s="153" t="s">
        <v>89</v>
      </c>
      <c r="E585" s="154" t="s">
        <v>52</v>
      </c>
      <c r="F585" s="29">
        <f>F586+F619</f>
        <v>13678.8</v>
      </c>
      <c r="G585" s="29">
        <f>G586+G619</f>
        <v>0</v>
      </c>
      <c r="H585" s="29">
        <f>H586+H619</f>
        <v>0</v>
      </c>
    </row>
    <row r="586" spans="1:8" ht="12.75">
      <c r="A586" s="140" t="s">
        <v>6</v>
      </c>
      <c r="B586" s="140" t="s">
        <v>111</v>
      </c>
      <c r="C586" s="140" t="s">
        <v>89</v>
      </c>
      <c r="D586" s="140" t="s">
        <v>89</v>
      </c>
      <c r="E586" s="141" t="s">
        <v>85</v>
      </c>
      <c r="F586" s="29">
        <f>F587</f>
        <v>12810.3</v>
      </c>
      <c r="G586" s="29">
        <f aca="true" t="shared" si="213" ref="G586:H587">G587</f>
        <v>0</v>
      </c>
      <c r="H586" s="29">
        <f t="shared" si="213"/>
        <v>0</v>
      </c>
    </row>
    <row r="587" spans="1:8" ht="47.25">
      <c r="A587" s="140" t="s">
        <v>6</v>
      </c>
      <c r="B587" s="140" t="s">
        <v>111</v>
      </c>
      <c r="C587" s="142">
        <v>1200000000</v>
      </c>
      <c r="D587" s="140"/>
      <c r="E587" s="141" t="s">
        <v>307</v>
      </c>
      <c r="F587" s="29">
        <f>F588</f>
        <v>12810.3</v>
      </c>
      <c r="G587" s="29">
        <f t="shared" si="213"/>
        <v>0</v>
      </c>
      <c r="H587" s="29">
        <f t="shared" si="213"/>
        <v>0</v>
      </c>
    </row>
    <row r="588" spans="1:8" ht="12.75">
      <c r="A588" s="140" t="s">
        <v>6</v>
      </c>
      <c r="B588" s="140" t="s">
        <v>111</v>
      </c>
      <c r="C588" s="140">
        <v>1230000000</v>
      </c>
      <c r="D588" s="140"/>
      <c r="E588" s="141" t="s">
        <v>333</v>
      </c>
      <c r="F588" s="29">
        <f>F589+F593+F601+F597</f>
        <v>12810.3</v>
      </c>
      <c r="G588" s="29">
        <f>G589+G593+G601+G597</f>
        <v>0</v>
      </c>
      <c r="H588" s="29">
        <f>H589+H593+H601+H597</f>
        <v>0</v>
      </c>
    </row>
    <row r="589" spans="1:8" ht="47.25">
      <c r="A589" s="140" t="s">
        <v>6</v>
      </c>
      <c r="B589" s="140" t="s">
        <v>111</v>
      </c>
      <c r="C589" s="140">
        <v>1230100000</v>
      </c>
      <c r="D589" s="140"/>
      <c r="E589" s="141" t="s">
        <v>334</v>
      </c>
      <c r="F589" s="29">
        <f>F590</f>
        <v>10500.199999999999</v>
      </c>
      <c r="G589" s="29">
        <f aca="true" t="shared" si="214" ref="G589:H591">G590</f>
        <v>0</v>
      </c>
      <c r="H589" s="29">
        <f t="shared" si="214"/>
        <v>0</v>
      </c>
    </row>
    <row r="590" spans="1:8" ht="31.5">
      <c r="A590" s="4" t="s">
        <v>6</v>
      </c>
      <c r="B590" s="4" t="s">
        <v>111</v>
      </c>
      <c r="C590" s="140">
        <v>1230120010</v>
      </c>
      <c r="D590" s="140"/>
      <c r="E590" s="141" t="s">
        <v>215</v>
      </c>
      <c r="F590" s="29">
        <f>F591</f>
        <v>10500.199999999999</v>
      </c>
      <c r="G590" s="29">
        <f t="shared" si="214"/>
        <v>0</v>
      </c>
      <c r="H590" s="29">
        <f t="shared" si="214"/>
        <v>0</v>
      </c>
    </row>
    <row r="591" spans="1:8" ht="31.5">
      <c r="A591" s="4" t="s">
        <v>6</v>
      </c>
      <c r="B591" s="4" t="s">
        <v>111</v>
      </c>
      <c r="C591" s="140">
        <v>1230120010</v>
      </c>
      <c r="D591" s="142" t="s">
        <v>151</v>
      </c>
      <c r="E591" s="141" t="s">
        <v>152</v>
      </c>
      <c r="F591" s="29">
        <f>F592</f>
        <v>10500.199999999999</v>
      </c>
      <c r="G591" s="29">
        <f t="shared" si="214"/>
        <v>0</v>
      </c>
      <c r="H591" s="29">
        <f t="shared" si="214"/>
        <v>0</v>
      </c>
    </row>
    <row r="592" spans="1:8" ht="12.75">
      <c r="A592" s="140" t="s">
        <v>6</v>
      </c>
      <c r="B592" s="140" t="s">
        <v>111</v>
      </c>
      <c r="C592" s="140">
        <v>1230120010</v>
      </c>
      <c r="D592" s="140">
        <v>610</v>
      </c>
      <c r="E592" s="141" t="s">
        <v>194</v>
      </c>
      <c r="F592" s="29">
        <f>9941.9+346.4+211.9</f>
        <v>10500.199999999999</v>
      </c>
      <c r="G592" s="29">
        <v>0</v>
      </c>
      <c r="H592" s="29">
        <v>0</v>
      </c>
    </row>
    <row r="593" spans="1:8" ht="63">
      <c r="A593" s="140" t="s">
        <v>6</v>
      </c>
      <c r="B593" s="140" t="s">
        <v>111</v>
      </c>
      <c r="C593" s="140">
        <v>1230200000</v>
      </c>
      <c r="D593" s="140"/>
      <c r="E593" s="141" t="s">
        <v>335</v>
      </c>
      <c r="F593" s="29">
        <f>F594</f>
        <v>254.9</v>
      </c>
      <c r="G593" s="29">
        <f aca="true" t="shared" si="215" ref="G593:H595">G594</f>
        <v>0</v>
      </c>
      <c r="H593" s="29">
        <f t="shared" si="215"/>
        <v>0</v>
      </c>
    </row>
    <row r="594" spans="1:8" ht="12.75">
      <c r="A594" s="140" t="s">
        <v>6</v>
      </c>
      <c r="B594" s="140" t="s">
        <v>111</v>
      </c>
      <c r="C594" s="140">
        <v>1230220040</v>
      </c>
      <c r="D594" s="140"/>
      <c r="E594" s="141" t="s">
        <v>336</v>
      </c>
      <c r="F594" s="29">
        <f>F595</f>
        <v>254.9</v>
      </c>
      <c r="G594" s="29">
        <f t="shared" si="215"/>
        <v>0</v>
      </c>
      <c r="H594" s="29">
        <f t="shared" si="215"/>
        <v>0</v>
      </c>
    </row>
    <row r="595" spans="1:8" ht="31.5">
      <c r="A595" s="140" t="s">
        <v>6</v>
      </c>
      <c r="B595" s="140" t="s">
        <v>111</v>
      </c>
      <c r="C595" s="140">
        <v>1230220040</v>
      </c>
      <c r="D595" s="142" t="s">
        <v>151</v>
      </c>
      <c r="E595" s="141" t="s">
        <v>152</v>
      </c>
      <c r="F595" s="29">
        <f>F596</f>
        <v>254.9</v>
      </c>
      <c r="G595" s="29">
        <f t="shared" si="215"/>
        <v>0</v>
      </c>
      <c r="H595" s="29">
        <f t="shared" si="215"/>
        <v>0</v>
      </c>
    </row>
    <row r="596" spans="1:8" ht="12.75">
      <c r="A596" s="140" t="s">
        <v>6</v>
      </c>
      <c r="B596" s="140" t="s">
        <v>111</v>
      </c>
      <c r="C596" s="140">
        <v>1230220040</v>
      </c>
      <c r="D596" s="140">
        <v>610</v>
      </c>
      <c r="E596" s="141" t="s">
        <v>194</v>
      </c>
      <c r="F596" s="29">
        <v>254.9</v>
      </c>
      <c r="G596" s="29">
        <v>0</v>
      </c>
      <c r="H596" s="29">
        <v>0</v>
      </c>
    </row>
    <row r="597" spans="1:8" ht="12.75">
      <c r="A597" s="153" t="s">
        <v>6</v>
      </c>
      <c r="B597" s="153" t="s">
        <v>111</v>
      </c>
      <c r="C597" s="153">
        <v>1230500000</v>
      </c>
      <c r="D597" s="153"/>
      <c r="E597" s="154" t="s">
        <v>621</v>
      </c>
      <c r="F597" s="29">
        <f>F598</f>
        <v>794.6</v>
      </c>
      <c r="G597" s="29">
        <f aca="true" t="shared" si="216" ref="G597:H599">G598</f>
        <v>0</v>
      </c>
      <c r="H597" s="29">
        <f t="shared" si="216"/>
        <v>0</v>
      </c>
    </row>
    <row r="598" spans="1:8" ht="47.25">
      <c r="A598" s="153" t="s">
        <v>6</v>
      </c>
      <c r="B598" s="153" t="s">
        <v>111</v>
      </c>
      <c r="C598" s="153" t="s">
        <v>622</v>
      </c>
      <c r="D598" s="153"/>
      <c r="E598" s="154" t="s">
        <v>623</v>
      </c>
      <c r="F598" s="29">
        <f>F599</f>
        <v>794.6</v>
      </c>
      <c r="G598" s="29">
        <f t="shared" si="216"/>
        <v>0</v>
      </c>
      <c r="H598" s="29">
        <f t="shared" si="216"/>
        <v>0</v>
      </c>
    </row>
    <row r="599" spans="1:8" ht="31.5">
      <c r="A599" s="153" t="s">
        <v>6</v>
      </c>
      <c r="B599" s="153" t="s">
        <v>111</v>
      </c>
      <c r="C599" s="153" t="s">
        <v>622</v>
      </c>
      <c r="D599" s="155" t="s">
        <v>92</v>
      </c>
      <c r="E599" s="154" t="s">
        <v>149</v>
      </c>
      <c r="F599" s="29">
        <f>F600</f>
        <v>794.6</v>
      </c>
      <c r="G599" s="29">
        <f t="shared" si="216"/>
        <v>0</v>
      </c>
      <c r="H599" s="29">
        <f t="shared" si="216"/>
        <v>0</v>
      </c>
    </row>
    <row r="600" spans="1:8" ht="47.25">
      <c r="A600" s="153" t="s">
        <v>6</v>
      </c>
      <c r="B600" s="153" t="s">
        <v>111</v>
      </c>
      <c r="C600" s="153" t="s">
        <v>622</v>
      </c>
      <c r="D600" s="153">
        <v>240</v>
      </c>
      <c r="E600" s="154" t="s">
        <v>189</v>
      </c>
      <c r="F600" s="29">
        <v>794.6</v>
      </c>
      <c r="G600" s="29">
        <v>0</v>
      </c>
      <c r="H600" s="29">
        <v>0</v>
      </c>
    </row>
    <row r="601" spans="1:8" ht="31.5">
      <c r="A601" s="140" t="s">
        <v>6</v>
      </c>
      <c r="B601" s="140" t="s">
        <v>111</v>
      </c>
      <c r="C601" s="140">
        <v>1230600000</v>
      </c>
      <c r="D601" s="140"/>
      <c r="E601" s="141" t="s">
        <v>337</v>
      </c>
      <c r="F601" s="29">
        <f>F602+F609+F612</f>
        <v>1260.6</v>
      </c>
      <c r="G601" s="29">
        <f aca="true" t="shared" si="217" ref="G601:H601">G602+G609+G612</f>
        <v>0</v>
      </c>
      <c r="H601" s="29">
        <f t="shared" si="217"/>
        <v>0</v>
      </c>
    </row>
    <row r="602" spans="1:8" ht="31.5">
      <c r="A602" s="140" t="s">
        <v>6</v>
      </c>
      <c r="B602" s="140" t="s">
        <v>111</v>
      </c>
      <c r="C602" s="140">
        <v>1230620300</v>
      </c>
      <c r="D602" s="140"/>
      <c r="E602" s="141" t="s">
        <v>338</v>
      </c>
      <c r="F602" s="29">
        <f>F603+F605+F607</f>
        <v>439</v>
      </c>
      <c r="G602" s="29">
        <f aca="true" t="shared" si="218" ref="G602:H602">G603+G605+G607</f>
        <v>0</v>
      </c>
      <c r="H602" s="29">
        <f t="shared" si="218"/>
        <v>0</v>
      </c>
    </row>
    <row r="603" spans="1:8" ht="63">
      <c r="A603" s="140" t="s">
        <v>6</v>
      </c>
      <c r="B603" s="140" t="s">
        <v>111</v>
      </c>
      <c r="C603" s="140">
        <v>1230620300</v>
      </c>
      <c r="D603" s="142" t="s">
        <v>91</v>
      </c>
      <c r="E603" s="141" t="s">
        <v>2</v>
      </c>
      <c r="F603" s="29">
        <f>F604</f>
        <v>141.3</v>
      </c>
      <c r="G603" s="29">
        <f aca="true" t="shared" si="219" ref="G603:H603">G604</f>
        <v>0</v>
      </c>
      <c r="H603" s="29">
        <f t="shared" si="219"/>
        <v>0</v>
      </c>
    </row>
    <row r="604" spans="1:8" ht="30.6" customHeight="1">
      <c r="A604" s="140" t="s">
        <v>6</v>
      </c>
      <c r="B604" s="140" t="s">
        <v>111</v>
      </c>
      <c r="C604" s="140">
        <v>1230620300</v>
      </c>
      <c r="D604" s="140">
        <v>120</v>
      </c>
      <c r="E604" s="141" t="s">
        <v>188</v>
      </c>
      <c r="F604" s="29">
        <v>141.3</v>
      </c>
      <c r="G604" s="29">
        <v>0</v>
      </c>
      <c r="H604" s="29">
        <v>0</v>
      </c>
    </row>
    <row r="605" spans="1:8" ht="31.5">
      <c r="A605" s="140" t="s">
        <v>6</v>
      </c>
      <c r="B605" s="140" t="s">
        <v>111</v>
      </c>
      <c r="C605" s="140">
        <v>1230620300</v>
      </c>
      <c r="D605" s="142" t="s">
        <v>92</v>
      </c>
      <c r="E605" s="141" t="s">
        <v>149</v>
      </c>
      <c r="F605" s="29">
        <f>F606</f>
        <v>194.2</v>
      </c>
      <c r="G605" s="29">
        <f aca="true" t="shared" si="220" ref="G605:H605">G606</f>
        <v>0</v>
      </c>
      <c r="H605" s="29">
        <f t="shared" si="220"/>
        <v>0</v>
      </c>
    </row>
    <row r="606" spans="1:8" ht="29.45" customHeight="1">
      <c r="A606" s="140" t="s">
        <v>6</v>
      </c>
      <c r="B606" s="140" t="s">
        <v>111</v>
      </c>
      <c r="C606" s="140">
        <v>1230620300</v>
      </c>
      <c r="D606" s="140">
        <v>240</v>
      </c>
      <c r="E606" s="141" t="s">
        <v>189</v>
      </c>
      <c r="F606" s="29">
        <v>194.2</v>
      </c>
      <c r="G606" s="29">
        <v>0</v>
      </c>
      <c r="H606" s="29">
        <v>0</v>
      </c>
    </row>
    <row r="607" spans="1:8" ht="12.75">
      <c r="A607" s="140" t="s">
        <v>6</v>
      </c>
      <c r="B607" s="140" t="s">
        <v>111</v>
      </c>
      <c r="C607" s="140">
        <v>1230620300</v>
      </c>
      <c r="D607" s="140" t="s">
        <v>93</v>
      </c>
      <c r="E607" s="141" t="s">
        <v>94</v>
      </c>
      <c r="F607" s="29">
        <f>F608</f>
        <v>103.5</v>
      </c>
      <c r="G607" s="29">
        <f aca="true" t="shared" si="221" ref="G607:H607">G608</f>
        <v>0</v>
      </c>
      <c r="H607" s="29">
        <f t="shared" si="221"/>
        <v>0</v>
      </c>
    </row>
    <row r="608" spans="1:8" ht="12.75">
      <c r="A608" s="140" t="s">
        <v>6</v>
      </c>
      <c r="B608" s="140" t="s">
        <v>111</v>
      </c>
      <c r="C608" s="140">
        <v>1230620300</v>
      </c>
      <c r="D608" s="140">
        <v>850</v>
      </c>
      <c r="E608" s="141" t="s">
        <v>190</v>
      </c>
      <c r="F608" s="29">
        <v>103.5</v>
      </c>
      <c r="G608" s="29">
        <v>0</v>
      </c>
      <c r="H608" s="29">
        <v>0</v>
      </c>
    </row>
    <row r="609" spans="1:8" ht="31.5">
      <c r="A609" s="140" t="s">
        <v>6</v>
      </c>
      <c r="B609" s="140" t="s">
        <v>111</v>
      </c>
      <c r="C609" s="140">
        <v>1230620310</v>
      </c>
      <c r="D609" s="140"/>
      <c r="E609" s="141" t="s">
        <v>339</v>
      </c>
      <c r="F609" s="29">
        <f>F610</f>
        <v>55.3</v>
      </c>
      <c r="G609" s="29">
        <f aca="true" t="shared" si="222" ref="G609:H610">G610</f>
        <v>0</v>
      </c>
      <c r="H609" s="29">
        <f t="shared" si="222"/>
        <v>0</v>
      </c>
    </row>
    <row r="610" spans="1:8" ht="31.5">
      <c r="A610" s="140" t="s">
        <v>6</v>
      </c>
      <c r="B610" s="140" t="s">
        <v>111</v>
      </c>
      <c r="C610" s="140">
        <v>1230620310</v>
      </c>
      <c r="D610" s="142" t="s">
        <v>92</v>
      </c>
      <c r="E610" s="141" t="s">
        <v>149</v>
      </c>
      <c r="F610" s="29">
        <f>F611</f>
        <v>55.3</v>
      </c>
      <c r="G610" s="29">
        <f t="shared" si="222"/>
        <v>0</v>
      </c>
      <c r="H610" s="29">
        <f t="shared" si="222"/>
        <v>0</v>
      </c>
    </row>
    <row r="611" spans="1:8" ht="32.45" customHeight="1">
      <c r="A611" s="140" t="s">
        <v>6</v>
      </c>
      <c r="B611" s="140" t="s">
        <v>111</v>
      </c>
      <c r="C611" s="140">
        <v>1230620310</v>
      </c>
      <c r="D611" s="140">
        <v>240</v>
      </c>
      <c r="E611" s="141" t="s">
        <v>189</v>
      </c>
      <c r="F611" s="29">
        <v>55.3</v>
      </c>
      <c r="G611" s="29">
        <v>0</v>
      </c>
      <c r="H611" s="29">
        <v>0</v>
      </c>
    </row>
    <row r="612" spans="1:8" ht="12.75">
      <c r="A612" s="140" t="s">
        <v>6</v>
      </c>
      <c r="B612" s="140" t="s">
        <v>111</v>
      </c>
      <c r="C612" s="140">
        <v>1230620320</v>
      </c>
      <c r="D612" s="140"/>
      <c r="E612" s="141" t="s">
        <v>250</v>
      </c>
      <c r="F612" s="29">
        <f>F613+F615+F617</f>
        <v>766.3</v>
      </c>
      <c r="G612" s="29">
        <f aca="true" t="shared" si="223" ref="G612:H612">G613+G615+G617</f>
        <v>0</v>
      </c>
      <c r="H612" s="29">
        <f t="shared" si="223"/>
        <v>0</v>
      </c>
    </row>
    <row r="613" spans="1:8" ht="63">
      <c r="A613" s="140" t="s">
        <v>6</v>
      </c>
      <c r="B613" s="140" t="s">
        <v>111</v>
      </c>
      <c r="C613" s="140">
        <v>1230620320</v>
      </c>
      <c r="D613" s="142" t="s">
        <v>91</v>
      </c>
      <c r="E613" s="141" t="s">
        <v>2</v>
      </c>
      <c r="F613" s="29">
        <f>F614</f>
        <v>382.1</v>
      </c>
      <c r="G613" s="29">
        <f aca="true" t="shared" si="224" ref="G613:H613">G614</f>
        <v>0</v>
      </c>
      <c r="H613" s="29">
        <f t="shared" si="224"/>
        <v>0</v>
      </c>
    </row>
    <row r="614" spans="1:8" ht="31.15" customHeight="1">
      <c r="A614" s="140" t="s">
        <v>6</v>
      </c>
      <c r="B614" s="140" t="s">
        <v>111</v>
      </c>
      <c r="C614" s="140">
        <v>1230620320</v>
      </c>
      <c r="D614" s="140">
        <v>120</v>
      </c>
      <c r="E614" s="141" t="s">
        <v>188</v>
      </c>
      <c r="F614" s="29">
        <v>382.1</v>
      </c>
      <c r="G614" s="29">
        <v>0</v>
      </c>
      <c r="H614" s="29">
        <v>0</v>
      </c>
    </row>
    <row r="615" spans="1:8" ht="31.5">
      <c r="A615" s="140" t="s">
        <v>6</v>
      </c>
      <c r="B615" s="140" t="s">
        <v>111</v>
      </c>
      <c r="C615" s="140">
        <v>1230620320</v>
      </c>
      <c r="D615" s="142" t="s">
        <v>92</v>
      </c>
      <c r="E615" s="141" t="s">
        <v>149</v>
      </c>
      <c r="F615" s="29">
        <f>F616</f>
        <v>240.2</v>
      </c>
      <c r="G615" s="29">
        <f aca="true" t="shared" si="225" ref="G615:H615">G616</f>
        <v>0</v>
      </c>
      <c r="H615" s="29">
        <f t="shared" si="225"/>
        <v>0</v>
      </c>
    </row>
    <row r="616" spans="1:8" ht="29.45" customHeight="1">
      <c r="A616" s="140" t="s">
        <v>6</v>
      </c>
      <c r="B616" s="140" t="s">
        <v>111</v>
      </c>
      <c r="C616" s="140">
        <v>1230620320</v>
      </c>
      <c r="D616" s="140">
        <v>240</v>
      </c>
      <c r="E616" s="141" t="s">
        <v>189</v>
      </c>
      <c r="F616" s="29">
        <v>240.2</v>
      </c>
      <c r="G616" s="29">
        <v>0</v>
      </c>
      <c r="H616" s="29">
        <v>0</v>
      </c>
    </row>
    <row r="617" spans="1:8" ht="31.5">
      <c r="A617" s="140" t="s">
        <v>6</v>
      </c>
      <c r="B617" s="140" t="s">
        <v>111</v>
      </c>
      <c r="C617" s="140">
        <v>1230620320</v>
      </c>
      <c r="D617" s="142" t="s">
        <v>151</v>
      </c>
      <c r="E617" s="141" t="s">
        <v>152</v>
      </c>
      <c r="F617" s="29">
        <f>F618</f>
        <v>144</v>
      </c>
      <c r="G617" s="29">
        <f aca="true" t="shared" si="226" ref="G617:H617">G618</f>
        <v>0</v>
      </c>
      <c r="H617" s="29">
        <f t="shared" si="226"/>
        <v>0</v>
      </c>
    </row>
    <row r="618" spans="1:8" ht="12.75">
      <c r="A618" s="140" t="s">
        <v>6</v>
      </c>
      <c r="B618" s="140" t="s">
        <v>111</v>
      </c>
      <c r="C618" s="140">
        <v>1230620320</v>
      </c>
      <c r="D618" s="140">
        <v>610</v>
      </c>
      <c r="E618" s="141" t="s">
        <v>194</v>
      </c>
      <c r="F618" s="29">
        <v>144</v>
      </c>
      <c r="G618" s="29">
        <v>0</v>
      </c>
      <c r="H618" s="29">
        <v>0</v>
      </c>
    </row>
    <row r="619" spans="1:8" ht="12.75">
      <c r="A619" s="140" t="s">
        <v>6</v>
      </c>
      <c r="B619" s="140" t="s">
        <v>112</v>
      </c>
      <c r="C619" s="140" t="s">
        <v>89</v>
      </c>
      <c r="D619" s="140" t="s">
        <v>89</v>
      </c>
      <c r="E619" s="141" t="s">
        <v>0</v>
      </c>
      <c r="F619" s="29">
        <f>F620</f>
        <v>868.5</v>
      </c>
      <c r="G619" s="29">
        <f aca="true" t="shared" si="227" ref="G619:H622">G620</f>
        <v>0</v>
      </c>
      <c r="H619" s="29">
        <f t="shared" si="227"/>
        <v>0</v>
      </c>
    </row>
    <row r="620" spans="1:8" ht="12.75">
      <c r="A620" s="140" t="s">
        <v>6</v>
      </c>
      <c r="B620" s="140" t="s">
        <v>112</v>
      </c>
      <c r="C620" s="142" t="s">
        <v>200</v>
      </c>
      <c r="D620" s="142" t="s">
        <v>89</v>
      </c>
      <c r="E620" s="141" t="s">
        <v>195</v>
      </c>
      <c r="F620" s="29">
        <f>F621</f>
        <v>868.5</v>
      </c>
      <c r="G620" s="29">
        <f t="shared" si="227"/>
        <v>0</v>
      </c>
      <c r="H620" s="29">
        <f t="shared" si="227"/>
        <v>0</v>
      </c>
    </row>
    <row r="621" spans="1:8" ht="31.5">
      <c r="A621" s="140" t="s">
        <v>6</v>
      </c>
      <c r="B621" s="140" t="s">
        <v>112</v>
      </c>
      <c r="C621" s="140">
        <v>9990000000</v>
      </c>
      <c r="D621" s="140"/>
      <c r="E621" s="141" t="s">
        <v>263</v>
      </c>
      <c r="F621" s="29">
        <f>F622</f>
        <v>868.5</v>
      </c>
      <c r="G621" s="29">
        <f t="shared" si="227"/>
        <v>0</v>
      </c>
      <c r="H621" s="29">
        <f t="shared" si="227"/>
        <v>0</v>
      </c>
    </row>
    <row r="622" spans="1:8" ht="31.5">
      <c r="A622" s="140" t="s">
        <v>6</v>
      </c>
      <c r="B622" s="140" t="s">
        <v>112</v>
      </c>
      <c r="C622" s="140">
        <v>9990200000</v>
      </c>
      <c r="D622" s="32"/>
      <c r="E622" s="141" t="s">
        <v>209</v>
      </c>
      <c r="F622" s="29">
        <f>F623</f>
        <v>868.5</v>
      </c>
      <c r="G622" s="29">
        <f t="shared" si="227"/>
        <v>0</v>
      </c>
      <c r="H622" s="29">
        <f t="shared" si="227"/>
        <v>0</v>
      </c>
    </row>
    <row r="623" spans="1:8" ht="47.25">
      <c r="A623" s="140" t="s">
        <v>6</v>
      </c>
      <c r="B623" s="140" t="s">
        <v>112</v>
      </c>
      <c r="C623" s="140">
        <v>9990225000</v>
      </c>
      <c r="D623" s="140"/>
      <c r="E623" s="141" t="s">
        <v>210</v>
      </c>
      <c r="F623" s="29">
        <f>F624+F626</f>
        <v>868.5</v>
      </c>
      <c r="G623" s="29">
        <f aca="true" t="shared" si="228" ref="G623:H623">G624+G626</f>
        <v>0</v>
      </c>
      <c r="H623" s="29">
        <f t="shared" si="228"/>
        <v>0</v>
      </c>
    </row>
    <row r="624" spans="1:8" ht="63">
      <c r="A624" s="140" t="s">
        <v>6</v>
      </c>
      <c r="B624" s="140" t="s">
        <v>112</v>
      </c>
      <c r="C624" s="140">
        <v>9990225000</v>
      </c>
      <c r="D624" s="142" t="s">
        <v>91</v>
      </c>
      <c r="E624" s="141" t="s">
        <v>2</v>
      </c>
      <c r="F624" s="29">
        <f>F625</f>
        <v>808.4</v>
      </c>
      <c r="G624" s="29">
        <f aca="true" t="shared" si="229" ref="G624:H624">G625</f>
        <v>0</v>
      </c>
      <c r="H624" s="29">
        <f t="shared" si="229"/>
        <v>0</v>
      </c>
    </row>
    <row r="625" spans="1:8" ht="35.45" customHeight="1">
      <c r="A625" s="140" t="s">
        <v>6</v>
      </c>
      <c r="B625" s="140" t="s">
        <v>112</v>
      </c>
      <c r="C625" s="140">
        <v>9990225000</v>
      </c>
      <c r="D625" s="140">
        <v>120</v>
      </c>
      <c r="E625" s="141" t="s">
        <v>188</v>
      </c>
      <c r="F625" s="29">
        <f>525.5+282.9</f>
        <v>808.4</v>
      </c>
      <c r="G625" s="29">
        <v>0</v>
      </c>
      <c r="H625" s="29">
        <v>0</v>
      </c>
    </row>
    <row r="626" spans="1:8" ht="31.5">
      <c r="A626" s="140" t="s">
        <v>6</v>
      </c>
      <c r="B626" s="140" t="s">
        <v>112</v>
      </c>
      <c r="C626" s="140">
        <v>9990225000</v>
      </c>
      <c r="D626" s="142" t="s">
        <v>92</v>
      </c>
      <c r="E626" s="141" t="s">
        <v>149</v>
      </c>
      <c r="F626" s="29">
        <f>F627</f>
        <v>60.1</v>
      </c>
      <c r="G626" s="29">
        <f aca="true" t="shared" si="230" ref="G626:H626">G627</f>
        <v>0</v>
      </c>
      <c r="H626" s="29">
        <f t="shared" si="230"/>
        <v>0</v>
      </c>
    </row>
    <row r="627" spans="1:8" ht="33" customHeight="1">
      <c r="A627" s="140" t="s">
        <v>6</v>
      </c>
      <c r="B627" s="140" t="s">
        <v>112</v>
      </c>
      <c r="C627" s="140">
        <v>9990225000</v>
      </c>
      <c r="D627" s="140">
        <v>240</v>
      </c>
      <c r="E627" s="141" t="s">
        <v>189</v>
      </c>
      <c r="F627" s="29">
        <f>45+15.1</f>
        <v>60.1</v>
      </c>
      <c r="G627" s="29">
        <v>0</v>
      </c>
      <c r="H627" s="29">
        <v>0</v>
      </c>
    </row>
    <row r="628" spans="1:8" ht="31.5">
      <c r="A628" s="20" t="s">
        <v>13</v>
      </c>
      <c r="B628" s="32" t="s">
        <v>89</v>
      </c>
      <c r="C628" s="32" t="s">
        <v>89</v>
      </c>
      <c r="D628" s="32" t="s">
        <v>89</v>
      </c>
      <c r="E628" s="143" t="s">
        <v>585</v>
      </c>
      <c r="F628" s="40">
        <f>F637+F645+F772+F629</f>
        <v>442202.19999999995</v>
      </c>
      <c r="G628" s="40">
        <f>G637+G645+G772+G629</f>
        <v>411021.00000000006</v>
      </c>
      <c r="H628" s="40">
        <f>H637+H645+H772+H629</f>
        <v>411021.00000000006</v>
      </c>
    </row>
    <row r="629" spans="1:8" ht="12.75">
      <c r="A629" s="140" t="s">
        <v>13</v>
      </c>
      <c r="B629" s="140" t="s">
        <v>77</v>
      </c>
      <c r="C629" s="140" t="s">
        <v>89</v>
      </c>
      <c r="D629" s="140" t="s">
        <v>89</v>
      </c>
      <c r="E629" s="17" t="s">
        <v>26</v>
      </c>
      <c r="F629" s="29">
        <f aca="true" t="shared" si="231" ref="F629:F635">F630</f>
        <v>21</v>
      </c>
      <c r="G629" s="29">
        <f aca="true" t="shared" si="232" ref="G629:H632">G630</f>
        <v>0</v>
      </c>
      <c r="H629" s="29">
        <f t="shared" si="232"/>
        <v>0</v>
      </c>
    </row>
    <row r="630" spans="1:8" ht="12.75">
      <c r="A630" s="140" t="s">
        <v>13</v>
      </c>
      <c r="B630" s="140" t="s">
        <v>83</v>
      </c>
      <c r="C630" s="140"/>
      <c r="D630" s="140"/>
      <c r="E630" s="141" t="s">
        <v>45</v>
      </c>
      <c r="F630" s="29">
        <f t="shared" si="231"/>
        <v>21</v>
      </c>
      <c r="G630" s="29">
        <f t="shared" si="232"/>
        <v>0</v>
      </c>
      <c r="H630" s="29">
        <f t="shared" si="232"/>
        <v>0</v>
      </c>
    </row>
    <row r="631" spans="1:8" ht="47.25">
      <c r="A631" s="140" t="s">
        <v>13</v>
      </c>
      <c r="B631" s="142" t="s">
        <v>83</v>
      </c>
      <c r="C631" s="142">
        <v>1600000000</v>
      </c>
      <c r="D631" s="142"/>
      <c r="E631" s="141" t="s">
        <v>204</v>
      </c>
      <c r="F631" s="29">
        <f t="shared" si="231"/>
        <v>21</v>
      </c>
      <c r="G631" s="29">
        <f t="shared" si="232"/>
        <v>0</v>
      </c>
      <c r="H631" s="29">
        <f t="shared" si="232"/>
        <v>0</v>
      </c>
    </row>
    <row r="632" spans="1:8" ht="47.25">
      <c r="A632" s="140" t="s">
        <v>13</v>
      </c>
      <c r="B632" s="140" t="s">
        <v>83</v>
      </c>
      <c r="C632" s="142">
        <v>1630000000</v>
      </c>
      <c r="D632" s="140"/>
      <c r="E632" s="141" t="s">
        <v>354</v>
      </c>
      <c r="F632" s="29">
        <f t="shared" si="231"/>
        <v>21</v>
      </c>
      <c r="G632" s="29">
        <f t="shared" si="232"/>
        <v>0</v>
      </c>
      <c r="H632" s="29">
        <f t="shared" si="232"/>
        <v>0</v>
      </c>
    </row>
    <row r="633" spans="1:8" ht="47.25">
      <c r="A633" s="140" t="s">
        <v>13</v>
      </c>
      <c r="B633" s="142" t="s">
        <v>83</v>
      </c>
      <c r="C633" s="140">
        <v>1630100000</v>
      </c>
      <c r="D633" s="140"/>
      <c r="E633" s="141" t="s">
        <v>355</v>
      </c>
      <c r="F633" s="29">
        <f t="shared" si="231"/>
        <v>21</v>
      </c>
      <c r="G633" s="29">
        <f aca="true" t="shared" si="233" ref="G633:H635">G634</f>
        <v>0</v>
      </c>
      <c r="H633" s="29">
        <f t="shared" si="233"/>
        <v>0</v>
      </c>
    </row>
    <row r="634" spans="1:8" ht="47.25">
      <c r="A634" s="4" t="s">
        <v>13</v>
      </c>
      <c r="B634" s="140" t="s">
        <v>83</v>
      </c>
      <c r="C634" s="140">
        <v>1630120180</v>
      </c>
      <c r="D634" s="140"/>
      <c r="E634" s="141" t="s">
        <v>356</v>
      </c>
      <c r="F634" s="29">
        <f t="shared" si="231"/>
        <v>21</v>
      </c>
      <c r="G634" s="29">
        <f t="shared" si="233"/>
        <v>0</v>
      </c>
      <c r="H634" s="29">
        <f t="shared" si="233"/>
        <v>0</v>
      </c>
    </row>
    <row r="635" spans="1:8" ht="31.5">
      <c r="A635" s="4" t="s">
        <v>13</v>
      </c>
      <c r="B635" s="142" t="s">
        <v>83</v>
      </c>
      <c r="C635" s="140">
        <v>1630120180</v>
      </c>
      <c r="D635" s="140" t="s">
        <v>92</v>
      </c>
      <c r="E635" s="141" t="s">
        <v>149</v>
      </c>
      <c r="F635" s="29">
        <f t="shared" si="231"/>
        <v>21</v>
      </c>
      <c r="G635" s="29">
        <f t="shared" si="233"/>
        <v>0</v>
      </c>
      <c r="H635" s="29">
        <f t="shared" si="233"/>
        <v>0</v>
      </c>
    </row>
    <row r="636" spans="1:8" ht="34.15" customHeight="1">
      <c r="A636" s="140" t="s">
        <v>13</v>
      </c>
      <c r="B636" s="142" t="s">
        <v>83</v>
      </c>
      <c r="C636" s="140">
        <v>1630120180</v>
      </c>
      <c r="D636" s="140">
        <v>240</v>
      </c>
      <c r="E636" s="141" t="s">
        <v>189</v>
      </c>
      <c r="F636" s="29">
        <v>21</v>
      </c>
      <c r="G636" s="29">
        <v>0</v>
      </c>
      <c r="H636" s="29">
        <v>0</v>
      </c>
    </row>
    <row r="637" spans="1:8" ht="12.75">
      <c r="A637" s="140" t="s">
        <v>13</v>
      </c>
      <c r="B637" s="140" t="s">
        <v>79</v>
      </c>
      <c r="C637" s="140" t="s">
        <v>89</v>
      </c>
      <c r="D637" s="140" t="s">
        <v>89</v>
      </c>
      <c r="E637" s="10" t="s">
        <v>47</v>
      </c>
      <c r="F637" s="29">
        <f aca="true" t="shared" si="234" ref="F637:H643">F638</f>
        <v>112.3</v>
      </c>
      <c r="G637" s="29">
        <f t="shared" si="234"/>
        <v>112.3</v>
      </c>
      <c r="H637" s="29">
        <f t="shared" si="234"/>
        <v>112.3</v>
      </c>
    </row>
    <row r="638" spans="1:8" ht="12.75">
      <c r="A638" s="140" t="s">
        <v>13</v>
      </c>
      <c r="B638" s="25" t="s">
        <v>186</v>
      </c>
      <c r="C638" s="32"/>
      <c r="D638" s="32"/>
      <c r="E638" s="141" t="s">
        <v>187</v>
      </c>
      <c r="F638" s="29">
        <f t="shared" si="234"/>
        <v>112.3</v>
      </c>
      <c r="G638" s="29">
        <f t="shared" si="234"/>
        <v>112.3</v>
      </c>
      <c r="H638" s="29">
        <f t="shared" si="234"/>
        <v>112.3</v>
      </c>
    </row>
    <row r="639" spans="1:8" ht="47.25">
      <c r="A639" s="140" t="s">
        <v>13</v>
      </c>
      <c r="B639" s="25" t="s">
        <v>186</v>
      </c>
      <c r="C639" s="142">
        <v>1100000000</v>
      </c>
      <c r="D639" s="32"/>
      <c r="E639" s="141" t="s">
        <v>312</v>
      </c>
      <c r="F639" s="29">
        <f t="shared" si="234"/>
        <v>112.3</v>
      </c>
      <c r="G639" s="29">
        <f t="shared" si="234"/>
        <v>112.3</v>
      </c>
      <c r="H639" s="29">
        <f t="shared" si="234"/>
        <v>112.3</v>
      </c>
    </row>
    <row r="640" spans="1:8" ht="31.5">
      <c r="A640" s="140" t="s">
        <v>13</v>
      </c>
      <c r="B640" s="25" t="s">
        <v>186</v>
      </c>
      <c r="C640" s="142">
        <v>1130000000</v>
      </c>
      <c r="D640" s="32"/>
      <c r="E640" s="141" t="s">
        <v>206</v>
      </c>
      <c r="F640" s="29">
        <f t="shared" si="234"/>
        <v>112.3</v>
      </c>
      <c r="G640" s="29">
        <f t="shared" si="234"/>
        <v>112.3</v>
      </c>
      <c r="H640" s="29">
        <f t="shared" si="234"/>
        <v>112.3</v>
      </c>
    </row>
    <row r="641" spans="1:8" ht="47.25">
      <c r="A641" s="140" t="s">
        <v>13</v>
      </c>
      <c r="B641" s="25" t="s">
        <v>186</v>
      </c>
      <c r="C641" s="142">
        <v>1130300000</v>
      </c>
      <c r="D641" s="32"/>
      <c r="E641" s="141" t="s">
        <v>207</v>
      </c>
      <c r="F641" s="29">
        <f t="shared" si="234"/>
        <v>112.3</v>
      </c>
      <c r="G641" s="29">
        <f t="shared" si="234"/>
        <v>112.3</v>
      </c>
      <c r="H641" s="29">
        <f t="shared" si="234"/>
        <v>112.3</v>
      </c>
    </row>
    <row r="642" spans="1:8" ht="31.5">
      <c r="A642" s="4" t="s">
        <v>13</v>
      </c>
      <c r="B642" s="25" t="s">
        <v>186</v>
      </c>
      <c r="C642" s="142">
        <v>1130320280</v>
      </c>
      <c r="D642" s="32"/>
      <c r="E642" s="141" t="s">
        <v>208</v>
      </c>
      <c r="F642" s="29">
        <f t="shared" si="234"/>
        <v>112.3</v>
      </c>
      <c r="G642" s="29">
        <f t="shared" si="234"/>
        <v>112.3</v>
      </c>
      <c r="H642" s="29">
        <f t="shared" si="234"/>
        <v>112.3</v>
      </c>
    </row>
    <row r="643" spans="1:8" ht="31.5">
      <c r="A643" s="4" t="s">
        <v>13</v>
      </c>
      <c r="B643" s="25" t="s">
        <v>186</v>
      </c>
      <c r="C643" s="142">
        <v>1130320280</v>
      </c>
      <c r="D643" s="142" t="s">
        <v>151</v>
      </c>
      <c r="E643" s="141" t="s">
        <v>152</v>
      </c>
      <c r="F643" s="29">
        <f t="shared" si="234"/>
        <v>112.3</v>
      </c>
      <c r="G643" s="29">
        <f t="shared" si="234"/>
        <v>112.3</v>
      </c>
      <c r="H643" s="29">
        <f t="shared" si="234"/>
        <v>112.3</v>
      </c>
    </row>
    <row r="644" spans="1:8" ht="12.75">
      <c r="A644" s="140" t="s">
        <v>13</v>
      </c>
      <c r="B644" s="25" t="s">
        <v>186</v>
      </c>
      <c r="C644" s="142">
        <v>1130320280</v>
      </c>
      <c r="D644" s="140">
        <v>610</v>
      </c>
      <c r="E644" s="141" t="s">
        <v>194</v>
      </c>
      <c r="F644" s="29">
        <v>112.3</v>
      </c>
      <c r="G644" s="29">
        <v>112.3</v>
      </c>
      <c r="H644" s="29">
        <v>112.3</v>
      </c>
    </row>
    <row r="645" spans="1:8" ht="12.75">
      <c r="A645" s="140" t="s">
        <v>13</v>
      </c>
      <c r="B645" s="140" t="s">
        <v>59</v>
      </c>
      <c r="C645" s="140" t="s">
        <v>89</v>
      </c>
      <c r="D645" s="140" t="s">
        <v>89</v>
      </c>
      <c r="E645" s="141" t="s">
        <v>51</v>
      </c>
      <c r="F645" s="29">
        <f>F646+F660+F710+F734+F746+F727</f>
        <v>431620.3</v>
      </c>
      <c r="G645" s="29">
        <f>G646+G660+G710+G734+G746+G727</f>
        <v>400460.1000000001</v>
      </c>
      <c r="H645" s="29">
        <f>H646+H660+H710+H734+H746+H727</f>
        <v>400460.1000000001</v>
      </c>
    </row>
    <row r="646" spans="1:8" ht="12.75">
      <c r="A646" s="140" t="s">
        <v>13</v>
      </c>
      <c r="B646" s="140" t="s">
        <v>73</v>
      </c>
      <c r="C646" s="140" t="s">
        <v>89</v>
      </c>
      <c r="D646" s="140" t="s">
        <v>89</v>
      </c>
      <c r="E646" s="141" t="s">
        <v>14</v>
      </c>
      <c r="F646" s="29">
        <f>F647</f>
        <v>164529.2</v>
      </c>
      <c r="G646" s="29">
        <f aca="true" t="shared" si="235" ref="G646:H647">G647</f>
        <v>161779</v>
      </c>
      <c r="H646" s="29">
        <f t="shared" si="235"/>
        <v>161779</v>
      </c>
    </row>
    <row r="647" spans="1:8" ht="40.15" customHeight="1">
      <c r="A647" s="140" t="s">
        <v>13</v>
      </c>
      <c r="B647" s="140" t="s">
        <v>73</v>
      </c>
      <c r="C647" s="142">
        <v>1100000000</v>
      </c>
      <c r="D647" s="140"/>
      <c r="E647" s="141" t="s">
        <v>312</v>
      </c>
      <c r="F647" s="29">
        <f>F648</f>
        <v>164529.2</v>
      </c>
      <c r="G647" s="29">
        <f t="shared" si="235"/>
        <v>161779</v>
      </c>
      <c r="H647" s="29">
        <f t="shared" si="235"/>
        <v>161779</v>
      </c>
    </row>
    <row r="648" spans="1:8" ht="12.75">
      <c r="A648" s="140" t="s">
        <v>13</v>
      </c>
      <c r="B648" s="140" t="s">
        <v>73</v>
      </c>
      <c r="C648" s="140">
        <v>1110000000</v>
      </c>
      <c r="D648" s="140"/>
      <c r="E648" s="141" t="s">
        <v>289</v>
      </c>
      <c r="F648" s="29">
        <f>F649+F656</f>
        <v>164529.2</v>
      </c>
      <c r="G648" s="29">
        <f aca="true" t="shared" si="236" ref="G648:H648">G649+G656</f>
        <v>161779</v>
      </c>
      <c r="H648" s="29">
        <f t="shared" si="236"/>
        <v>161779</v>
      </c>
    </row>
    <row r="649" spans="1:8" ht="47.25">
      <c r="A649" s="140" t="s">
        <v>13</v>
      </c>
      <c r="B649" s="140" t="s">
        <v>73</v>
      </c>
      <c r="C649" s="140">
        <v>1110100000</v>
      </c>
      <c r="D649" s="32"/>
      <c r="E649" s="141" t="s">
        <v>290</v>
      </c>
      <c r="F649" s="29">
        <f>F653+F650</f>
        <v>164111</v>
      </c>
      <c r="G649" s="29">
        <f>G653+G650</f>
        <v>161779</v>
      </c>
      <c r="H649" s="29">
        <f>H653+H650</f>
        <v>161779</v>
      </c>
    </row>
    <row r="650" spans="1:8" ht="63">
      <c r="A650" s="4" t="s">
        <v>13</v>
      </c>
      <c r="B650" s="4" t="s">
        <v>73</v>
      </c>
      <c r="C650" s="12" t="s">
        <v>292</v>
      </c>
      <c r="D650" s="14"/>
      <c r="E650" s="10" t="s">
        <v>193</v>
      </c>
      <c r="F650" s="29">
        <f>F651</f>
        <v>88890.3</v>
      </c>
      <c r="G650" s="29">
        <f aca="true" t="shared" si="237" ref="G650:H651">G651</f>
        <v>87964.5</v>
      </c>
      <c r="H650" s="29">
        <f t="shared" si="237"/>
        <v>87964.5</v>
      </c>
    </row>
    <row r="651" spans="1:8" ht="31.5">
      <c r="A651" s="4" t="s">
        <v>13</v>
      </c>
      <c r="B651" s="4" t="s">
        <v>73</v>
      </c>
      <c r="C651" s="12" t="s">
        <v>292</v>
      </c>
      <c r="D651" s="142" t="s">
        <v>151</v>
      </c>
      <c r="E651" s="141" t="s">
        <v>152</v>
      </c>
      <c r="F651" s="29">
        <f>F652</f>
        <v>88890.3</v>
      </c>
      <c r="G651" s="29">
        <f t="shared" si="237"/>
        <v>87964.5</v>
      </c>
      <c r="H651" s="29">
        <f t="shared" si="237"/>
        <v>87964.5</v>
      </c>
    </row>
    <row r="652" spans="1:8" ht="12.75">
      <c r="A652" s="140" t="s">
        <v>13</v>
      </c>
      <c r="B652" s="4" t="s">
        <v>73</v>
      </c>
      <c r="C652" s="12" t="s">
        <v>292</v>
      </c>
      <c r="D652" s="140">
        <v>610</v>
      </c>
      <c r="E652" s="141" t="s">
        <v>194</v>
      </c>
      <c r="F652" s="29">
        <v>88890.3</v>
      </c>
      <c r="G652" s="29">
        <f>88699.3-734.8</f>
        <v>87964.5</v>
      </c>
      <c r="H652" s="29">
        <f>88699.3-734.8</f>
        <v>87964.5</v>
      </c>
    </row>
    <row r="653" spans="1:8" ht="31.5">
      <c r="A653" s="4" t="s">
        <v>13</v>
      </c>
      <c r="B653" s="4" t="s">
        <v>73</v>
      </c>
      <c r="C653" s="12" t="s">
        <v>291</v>
      </c>
      <c r="D653" s="12"/>
      <c r="E653" s="10" t="s">
        <v>215</v>
      </c>
      <c r="F653" s="29">
        <f>F654</f>
        <v>75220.7</v>
      </c>
      <c r="G653" s="29">
        <f aca="true" t="shared" si="238" ref="G653:H654">G654</f>
        <v>73814.5</v>
      </c>
      <c r="H653" s="29">
        <f t="shared" si="238"/>
        <v>73814.5</v>
      </c>
    </row>
    <row r="654" spans="1:8" ht="31.5">
      <c r="A654" s="4" t="s">
        <v>13</v>
      </c>
      <c r="B654" s="4" t="s">
        <v>73</v>
      </c>
      <c r="C654" s="12" t="s">
        <v>291</v>
      </c>
      <c r="D654" s="142" t="s">
        <v>151</v>
      </c>
      <c r="E654" s="141" t="s">
        <v>152</v>
      </c>
      <c r="F654" s="29">
        <f>F655</f>
        <v>75220.7</v>
      </c>
      <c r="G654" s="29">
        <f t="shared" si="238"/>
        <v>73814.5</v>
      </c>
      <c r="H654" s="29">
        <f t="shared" si="238"/>
        <v>73814.5</v>
      </c>
    </row>
    <row r="655" spans="1:8" ht="12.75">
      <c r="A655" s="140" t="s">
        <v>13</v>
      </c>
      <c r="B655" s="4" t="s">
        <v>73</v>
      </c>
      <c r="C655" s="12" t="s">
        <v>291</v>
      </c>
      <c r="D655" s="140">
        <v>610</v>
      </c>
      <c r="E655" s="141" t="s">
        <v>194</v>
      </c>
      <c r="F655" s="29">
        <f>73814.5+1406.2</f>
        <v>75220.7</v>
      </c>
      <c r="G655" s="29">
        <v>73814.5</v>
      </c>
      <c r="H655" s="29">
        <v>73814.5</v>
      </c>
    </row>
    <row r="656" spans="1:8" ht="63">
      <c r="A656" s="4" t="s">
        <v>13</v>
      </c>
      <c r="B656" s="4" t="s">
        <v>73</v>
      </c>
      <c r="C656" s="153">
        <v>1110500000</v>
      </c>
      <c r="D656" s="153"/>
      <c r="E656" s="154" t="s">
        <v>297</v>
      </c>
      <c r="F656" s="29">
        <f>F657</f>
        <v>418.2</v>
      </c>
      <c r="G656" s="29">
        <f aca="true" t="shared" si="239" ref="G656:H658">G657</f>
        <v>0</v>
      </c>
      <c r="H656" s="29">
        <f t="shared" si="239"/>
        <v>0</v>
      </c>
    </row>
    <row r="657" spans="1:8" ht="31.5">
      <c r="A657" s="153" t="s">
        <v>13</v>
      </c>
      <c r="B657" s="4" t="s">
        <v>73</v>
      </c>
      <c r="C657" s="12" t="s">
        <v>628</v>
      </c>
      <c r="D657" s="153"/>
      <c r="E657" s="154" t="s">
        <v>629</v>
      </c>
      <c r="F657" s="29">
        <f>F658</f>
        <v>418.2</v>
      </c>
      <c r="G657" s="29">
        <f t="shared" si="239"/>
        <v>0</v>
      </c>
      <c r="H657" s="29">
        <f t="shared" si="239"/>
        <v>0</v>
      </c>
    </row>
    <row r="658" spans="1:8" ht="31.5">
      <c r="A658" s="4" t="s">
        <v>13</v>
      </c>
      <c r="B658" s="4" t="s">
        <v>73</v>
      </c>
      <c r="C658" s="12" t="s">
        <v>628</v>
      </c>
      <c r="D658" s="155" t="s">
        <v>151</v>
      </c>
      <c r="E658" s="154" t="s">
        <v>152</v>
      </c>
      <c r="F658" s="29">
        <f>F659</f>
        <v>418.2</v>
      </c>
      <c r="G658" s="29">
        <f t="shared" si="239"/>
        <v>0</v>
      </c>
      <c r="H658" s="29">
        <f t="shared" si="239"/>
        <v>0</v>
      </c>
    </row>
    <row r="659" spans="1:8" ht="12.75">
      <c r="A659" s="4" t="s">
        <v>13</v>
      </c>
      <c r="B659" s="4" t="s">
        <v>73</v>
      </c>
      <c r="C659" s="12" t="s">
        <v>628</v>
      </c>
      <c r="D659" s="153">
        <v>610</v>
      </c>
      <c r="E659" s="154" t="s">
        <v>194</v>
      </c>
      <c r="F659" s="29">
        <v>418.2</v>
      </c>
      <c r="G659" s="29">
        <v>0</v>
      </c>
      <c r="H659" s="29">
        <v>0</v>
      </c>
    </row>
    <row r="660" spans="1:8" ht="12.75">
      <c r="A660" s="140" t="s">
        <v>13</v>
      </c>
      <c r="B660" s="140" t="s">
        <v>74</v>
      </c>
      <c r="C660" s="140" t="s">
        <v>89</v>
      </c>
      <c r="D660" s="140" t="s">
        <v>89</v>
      </c>
      <c r="E660" s="141" t="s">
        <v>15</v>
      </c>
      <c r="F660" s="29">
        <f>F661+F704</f>
        <v>246637</v>
      </c>
      <c r="G660" s="29">
        <f>G661+G704</f>
        <v>224204.30000000002</v>
      </c>
      <c r="H660" s="29">
        <f>H661+H704</f>
        <v>224204.30000000002</v>
      </c>
    </row>
    <row r="661" spans="1:8" ht="37.9" customHeight="1">
      <c r="A661" s="140" t="s">
        <v>13</v>
      </c>
      <c r="B661" s="140" t="s">
        <v>74</v>
      </c>
      <c r="C661" s="142">
        <v>1100000000</v>
      </c>
      <c r="D661" s="140"/>
      <c r="E661" s="141" t="s">
        <v>312</v>
      </c>
      <c r="F661" s="29">
        <f>F662+F691+F696</f>
        <v>246487.5</v>
      </c>
      <c r="G661" s="29">
        <f>G662+G691+G696</f>
        <v>224204.30000000002</v>
      </c>
      <c r="H661" s="29">
        <f>H662+H691+H696</f>
        <v>224204.30000000002</v>
      </c>
    </row>
    <row r="662" spans="1:8" ht="12.75">
      <c r="A662" s="140" t="s">
        <v>13</v>
      </c>
      <c r="B662" s="140" t="s">
        <v>74</v>
      </c>
      <c r="C662" s="140">
        <v>1110000000</v>
      </c>
      <c r="D662" s="140"/>
      <c r="E662" s="145" t="s">
        <v>618</v>
      </c>
      <c r="F662" s="29">
        <f>F663+F670+F677+F684</f>
        <v>242619</v>
      </c>
      <c r="G662" s="29">
        <f>G663+G670+G677+G684</f>
        <v>220489.80000000002</v>
      </c>
      <c r="H662" s="29">
        <f>H663+H670+H677+H684</f>
        <v>220489.80000000002</v>
      </c>
    </row>
    <row r="663" spans="1:8" ht="47.25">
      <c r="A663" s="140" t="s">
        <v>13</v>
      </c>
      <c r="B663" s="140" t="s">
        <v>74</v>
      </c>
      <c r="C663" s="140">
        <v>1110100000</v>
      </c>
      <c r="D663" s="32"/>
      <c r="E663" s="141" t="s">
        <v>290</v>
      </c>
      <c r="F663" s="29">
        <f>F667+F664</f>
        <v>220226.5</v>
      </c>
      <c r="G663" s="29">
        <f>G667+G664</f>
        <v>216144.5</v>
      </c>
      <c r="H663" s="29">
        <f>H667+H664</f>
        <v>216144.5</v>
      </c>
    </row>
    <row r="664" spans="1:8" ht="94.5">
      <c r="A664" s="140" t="s">
        <v>13</v>
      </c>
      <c r="B664" s="140" t="s">
        <v>74</v>
      </c>
      <c r="C664" s="140">
        <v>1110110750</v>
      </c>
      <c r="D664" s="140"/>
      <c r="E664" s="141" t="s">
        <v>293</v>
      </c>
      <c r="F664" s="29">
        <f>F665</f>
        <v>180708.3</v>
      </c>
      <c r="G664" s="29">
        <f aca="true" t="shared" si="240" ref="G664:H665">G665</f>
        <v>176961.6</v>
      </c>
      <c r="H664" s="29">
        <f t="shared" si="240"/>
        <v>176961.6</v>
      </c>
    </row>
    <row r="665" spans="1:8" ht="31.5">
      <c r="A665" s="140" t="s">
        <v>13</v>
      </c>
      <c r="B665" s="140" t="s">
        <v>74</v>
      </c>
      <c r="C665" s="140">
        <v>1110110750</v>
      </c>
      <c r="D665" s="142" t="s">
        <v>151</v>
      </c>
      <c r="E665" s="141" t="s">
        <v>152</v>
      </c>
      <c r="F665" s="29">
        <f>F666</f>
        <v>180708.3</v>
      </c>
      <c r="G665" s="29">
        <f t="shared" si="240"/>
        <v>176961.6</v>
      </c>
      <c r="H665" s="29">
        <f t="shared" si="240"/>
        <v>176961.6</v>
      </c>
    </row>
    <row r="666" spans="1:8" ht="12.75">
      <c r="A666" s="140" t="s">
        <v>13</v>
      </c>
      <c r="B666" s="140" t="s">
        <v>74</v>
      </c>
      <c r="C666" s="140">
        <v>1110110750</v>
      </c>
      <c r="D666" s="140">
        <v>610</v>
      </c>
      <c r="E666" s="141" t="s">
        <v>194</v>
      </c>
      <c r="F666" s="29">
        <v>180708.3</v>
      </c>
      <c r="G666" s="29">
        <f>179999.7-3038.1</f>
        <v>176961.6</v>
      </c>
      <c r="H666" s="29">
        <f>179999.7-3038.1</f>
        <v>176961.6</v>
      </c>
    </row>
    <row r="667" spans="1:8" ht="31.5">
      <c r="A667" s="140" t="s">
        <v>13</v>
      </c>
      <c r="B667" s="140" t="s">
        <v>74</v>
      </c>
      <c r="C667" s="12" t="s">
        <v>291</v>
      </c>
      <c r="D667" s="12"/>
      <c r="E667" s="10" t="s">
        <v>215</v>
      </c>
      <c r="F667" s="29">
        <f>F668</f>
        <v>39518.200000000004</v>
      </c>
      <c r="G667" s="29">
        <f aca="true" t="shared" si="241" ref="G667:H668">G668</f>
        <v>39182.9</v>
      </c>
      <c r="H667" s="29">
        <f t="shared" si="241"/>
        <v>39182.9</v>
      </c>
    </row>
    <row r="668" spans="1:8" ht="31.5">
      <c r="A668" s="140" t="s">
        <v>13</v>
      </c>
      <c r="B668" s="140" t="s">
        <v>74</v>
      </c>
      <c r="C668" s="12" t="s">
        <v>291</v>
      </c>
      <c r="D668" s="142" t="s">
        <v>151</v>
      </c>
      <c r="E668" s="141" t="s">
        <v>152</v>
      </c>
      <c r="F668" s="29">
        <f>F669</f>
        <v>39518.200000000004</v>
      </c>
      <c r="G668" s="29">
        <f t="shared" si="241"/>
        <v>39182.9</v>
      </c>
      <c r="H668" s="29">
        <f t="shared" si="241"/>
        <v>39182.9</v>
      </c>
    </row>
    <row r="669" spans="1:8" ht="12.75">
      <c r="A669" s="140" t="s">
        <v>13</v>
      </c>
      <c r="B669" s="140" t="s">
        <v>74</v>
      </c>
      <c r="C669" s="12" t="s">
        <v>291</v>
      </c>
      <c r="D669" s="140">
        <v>610</v>
      </c>
      <c r="E669" s="141" t="s">
        <v>194</v>
      </c>
      <c r="F669" s="29">
        <f>38975.8+207.1+335.3</f>
        <v>39518.200000000004</v>
      </c>
      <c r="G669" s="29">
        <f>38975.8+207.1</f>
        <v>39182.9</v>
      </c>
      <c r="H669" s="29">
        <f>38975.8+207.1</f>
        <v>39182.9</v>
      </c>
    </row>
    <row r="670" spans="1:8" ht="31.5">
      <c r="A670" s="140" t="s">
        <v>13</v>
      </c>
      <c r="B670" s="140" t="s">
        <v>74</v>
      </c>
      <c r="C670" s="140">
        <v>1110300000</v>
      </c>
      <c r="D670" s="140"/>
      <c r="E670" s="141" t="s">
        <v>294</v>
      </c>
      <c r="F670" s="29">
        <f>F674+F671</f>
        <v>8326</v>
      </c>
      <c r="G670" s="29">
        <f aca="true" t="shared" si="242" ref="G670:H670">G674+G671</f>
        <v>4201.2</v>
      </c>
      <c r="H670" s="29">
        <f t="shared" si="242"/>
        <v>4201.2</v>
      </c>
    </row>
    <row r="671" spans="1:8" ht="47.25">
      <c r="A671" s="140" t="s">
        <v>13</v>
      </c>
      <c r="B671" s="140" t="s">
        <v>74</v>
      </c>
      <c r="C671" s="140">
        <v>1110310230</v>
      </c>
      <c r="D671" s="140"/>
      <c r="E671" s="145" t="s">
        <v>599</v>
      </c>
      <c r="F671" s="29">
        <f>F672</f>
        <v>4163</v>
      </c>
      <c r="G671" s="29">
        <f aca="true" t="shared" si="243" ref="G671:H671">G672</f>
        <v>0</v>
      </c>
      <c r="H671" s="29">
        <f t="shared" si="243"/>
        <v>0</v>
      </c>
    </row>
    <row r="672" spans="1:8" ht="31.5">
      <c r="A672" s="140" t="s">
        <v>13</v>
      </c>
      <c r="B672" s="140" t="s">
        <v>74</v>
      </c>
      <c r="C672" s="140">
        <v>1110310230</v>
      </c>
      <c r="D672" s="142" t="s">
        <v>151</v>
      </c>
      <c r="E672" s="141" t="s">
        <v>152</v>
      </c>
      <c r="F672" s="29">
        <f>F673</f>
        <v>4163</v>
      </c>
      <c r="G672" s="29">
        <f aca="true" t="shared" si="244" ref="G672:H672">G673</f>
        <v>0</v>
      </c>
      <c r="H672" s="29">
        <f t="shared" si="244"/>
        <v>0</v>
      </c>
    </row>
    <row r="673" spans="1:8" ht="12.75">
      <c r="A673" s="140" t="s">
        <v>13</v>
      </c>
      <c r="B673" s="140" t="s">
        <v>74</v>
      </c>
      <c r="C673" s="140">
        <v>1110310230</v>
      </c>
      <c r="D673" s="140">
        <v>610</v>
      </c>
      <c r="E673" s="141" t="s">
        <v>194</v>
      </c>
      <c r="F673" s="29">
        <v>4163</v>
      </c>
      <c r="G673" s="29">
        <v>0</v>
      </c>
      <c r="H673" s="29">
        <v>0</v>
      </c>
    </row>
    <row r="674" spans="1:8" ht="47.25">
      <c r="A674" s="140" t="s">
        <v>13</v>
      </c>
      <c r="B674" s="140" t="s">
        <v>74</v>
      </c>
      <c r="C674" s="140" t="s">
        <v>296</v>
      </c>
      <c r="D674" s="140"/>
      <c r="E674" s="141" t="s">
        <v>295</v>
      </c>
      <c r="F674" s="29">
        <f>F675</f>
        <v>4163</v>
      </c>
      <c r="G674" s="29">
        <f aca="true" t="shared" si="245" ref="G674:H675">G675</f>
        <v>4201.2</v>
      </c>
      <c r="H674" s="29">
        <f t="shared" si="245"/>
        <v>4201.2</v>
      </c>
    </row>
    <row r="675" spans="1:8" ht="31.5">
      <c r="A675" s="140" t="s">
        <v>13</v>
      </c>
      <c r="B675" s="140" t="s">
        <v>74</v>
      </c>
      <c r="C675" s="140" t="s">
        <v>296</v>
      </c>
      <c r="D675" s="142" t="s">
        <v>151</v>
      </c>
      <c r="E675" s="141" t="s">
        <v>152</v>
      </c>
      <c r="F675" s="29">
        <f>F676</f>
        <v>4163</v>
      </c>
      <c r="G675" s="29">
        <f t="shared" si="245"/>
        <v>4201.2</v>
      </c>
      <c r="H675" s="29">
        <f t="shared" si="245"/>
        <v>4201.2</v>
      </c>
    </row>
    <row r="676" spans="1:8" ht="12.75">
      <c r="A676" s="140" t="s">
        <v>13</v>
      </c>
      <c r="B676" s="140" t="s">
        <v>74</v>
      </c>
      <c r="C676" s="140" t="s">
        <v>296</v>
      </c>
      <c r="D676" s="140">
        <v>610</v>
      </c>
      <c r="E676" s="141" t="s">
        <v>194</v>
      </c>
      <c r="F676" s="29">
        <v>4163</v>
      </c>
      <c r="G676" s="29">
        <v>4201.2</v>
      </c>
      <c r="H676" s="29">
        <v>4201.2</v>
      </c>
    </row>
    <row r="677" spans="1:8" ht="63">
      <c r="A677" s="140" t="s">
        <v>13</v>
      </c>
      <c r="B677" s="140" t="s">
        <v>74</v>
      </c>
      <c r="C677" s="140">
        <v>1110500000</v>
      </c>
      <c r="D677" s="140"/>
      <c r="E677" s="141" t="s">
        <v>297</v>
      </c>
      <c r="F677" s="29">
        <f>F681+F678</f>
        <v>13778.3</v>
      </c>
      <c r="G677" s="29">
        <f aca="true" t="shared" si="246" ref="G677:H677">G681+G678</f>
        <v>0</v>
      </c>
      <c r="H677" s="29">
        <f t="shared" si="246"/>
        <v>0</v>
      </c>
    </row>
    <row r="678" spans="1:8" ht="47.25">
      <c r="A678" s="144" t="s">
        <v>13</v>
      </c>
      <c r="B678" s="144" t="s">
        <v>74</v>
      </c>
      <c r="C678" s="144">
        <v>1110510440</v>
      </c>
      <c r="D678" s="144"/>
      <c r="E678" s="145" t="s">
        <v>617</v>
      </c>
      <c r="F678" s="29">
        <f>F679</f>
        <v>8404.3</v>
      </c>
      <c r="G678" s="29">
        <f aca="true" t="shared" si="247" ref="G678:H679">G679</f>
        <v>0</v>
      </c>
      <c r="H678" s="29">
        <f t="shared" si="247"/>
        <v>0</v>
      </c>
    </row>
    <row r="679" spans="1:8" ht="31.5">
      <c r="A679" s="144" t="s">
        <v>13</v>
      </c>
      <c r="B679" s="144" t="s">
        <v>74</v>
      </c>
      <c r="C679" s="144">
        <v>1110510440</v>
      </c>
      <c r="D679" s="146" t="s">
        <v>151</v>
      </c>
      <c r="E679" s="145" t="s">
        <v>152</v>
      </c>
      <c r="F679" s="29">
        <f>F680</f>
        <v>8404.3</v>
      </c>
      <c r="G679" s="29">
        <f t="shared" si="247"/>
        <v>0</v>
      </c>
      <c r="H679" s="29">
        <f t="shared" si="247"/>
        <v>0</v>
      </c>
    </row>
    <row r="680" spans="1:8" ht="12.75">
      <c r="A680" s="144" t="s">
        <v>13</v>
      </c>
      <c r="B680" s="144" t="s">
        <v>74</v>
      </c>
      <c r="C680" s="144">
        <v>1110510440</v>
      </c>
      <c r="D680" s="144">
        <v>610</v>
      </c>
      <c r="E680" s="145" t="s">
        <v>194</v>
      </c>
      <c r="F680" s="29">
        <v>8404.3</v>
      </c>
      <c r="G680" s="29">
        <v>0</v>
      </c>
      <c r="H680" s="29">
        <v>0</v>
      </c>
    </row>
    <row r="681" spans="1:8" ht="47.25">
      <c r="A681" s="140" t="s">
        <v>13</v>
      </c>
      <c r="B681" s="140" t="s">
        <v>74</v>
      </c>
      <c r="C681" s="140" t="s">
        <v>298</v>
      </c>
      <c r="D681" s="140"/>
      <c r="E681" s="141" t="s">
        <v>606</v>
      </c>
      <c r="F681" s="29">
        <f>F682</f>
        <v>5374</v>
      </c>
      <c r="G681" s="29">
        <f aca="true" t="shared" si="248" ref="G681:H682">G682</f>
        <v>0</v>
      </c>
      <c r="H681" s="29">
        <f t="shared" si="248"/>
        <v>0</v>
      </c>
    </row>
    <row r="682" spans="1:8" ht="31.5">
      <c r="A682" s="140" t="s">
        <v>13</v>
      </c>
      <c r="B682" s="140" t="s">
        <v>74</v>
      </c>
      <c r="C682" s="140" t="s">
        <v>298</v>
      </c>
      <c r="D682" s="142" t="s">
        <v>151</v>
      </c>
      <c r="E682" s="141" t="s">
        <v>152</v>
      </c>
      <c r="F682" s="29">
        <f>F683</f>
        <v>5374</v>
      </c>
      <c r="G682" s="29">
        <f t="shared" si="248"/>
        <v>0</v>
      </c>
      <c r="H682" s="29">
        <f t="shared" si="248"/>
        <v>0</v>
      </c>
    </row>
    <row r="683" spans="1:8" ht="12.75">
      <c r="A683" s="140" t="s">
        <v>13</v>
      </c>
      <c r="B683" s="140" t="s">
        <v>74</v>
      </c>
      <c r="C683" s="140" t="s">
        <v>298</v>
      </c>
      <c r="D683" s="140">
        <v>610</v>
      </c>
      <c r="E683" s="141" t="s">
        <v>194</v>
      </c>
      <c r="F683" s="29">
        <v>5374</v>
      </c>
      <c r="G683" s="29">
        <v>0</v>
      </c>
      <c r="H683" s="29">
        <v>0</v>
      </c>
    </row>
    <row r="684" spans="1:8" ht="63">
      <c r="A684" s="140" t="s">
        <v>13</v>
      </c>
      <c r="B684" s="140" t="s">
        <v>74</v>
      </c>
      <c r="C684" s="140">
        <v>1110600000</v>
      </c>
      <c r="D684" s="140"/>
      <c r="E684" s="141" t="s">
        <v>578</v>
      </c>
      <c r="F684" s="29">
        <f>F688+F685</f>
        <v>288.2</v>
      </c>
      <c r="G684" s="29">
        <f aca="true" t="shared" si="249" ref="G684:H684">G688+G685</f>
        <v>144.1</v>
      </c>
      <c r="H684" s="29">
        <f t="shared" si="249"/>
        <v>144.1</v>
      </c>
    </row>
    <row r="685" spans="1:8" ht="47.25">
      <c r="A685" s="144" t="s">
        <v>13</v>
      </c>
      <c r="B685" s="144" t="s">
        <v>74</v>
      </c>
      <c r="C685" s="144">
        <v>1110610440</v>
      </c>
      <c r="D685" s="144"/>
      <c r="E685" s="145" t="s">
        <v>606</v>
      </c>
      <c r="F685" s="29">
        <f>F686</f>
        <v>144.1</v>
      </c>
      <c r="G685" s="29">
        <f aca="true" t="shared" si="250" ref="G685:H686">G686</f>
        <v>0</v>
      </c>
      <c r="H685" s="29">
        <f t="shared" si="250"/>
        <v>0</v>
      </c>
    </row>
    <row r="686" spans="1:8" ht="31.5">
      <c r="A686" s="144" t="s">
        <v>13</v>
      </c>
      <c r="B686" s="144" t="s">
        <v>74</v>
      </c>
      <c r="C686" s="144">
        <v>1110610440</v>
      </c>
      <c r="D686" s="146" t="s">
        <v>151</v>
      </c>
      <c r="E686" s="145" t="s">
        <v>152</v>
      </c>
      <c r="F686" s="29">
        <f>F687</f>
        <v>144.1</v>
      </c>
      <c r="G686" s="29">
        <f t="shared" si="250"/>
        <v>0</v>
      </c>
      <c r="H686" s="29">
        <f t="shared" si="250"/>
        <v>0</v>
      </c>
    </row>
    <row r="687" spans="1:8" ht="12.75">
      <c r="A687" s="144" t="s">
        <v>13</v>
      </c>
      <c r="B687" s="144" t="s">
        <v>74</v>
      </c>
      <c r="C687" s="144">
        <v>1110610440</v>
      </c>
      <c r="D687" s="144">
        <v>610</v>
      </c>
      <c r="E687" s="145" t="s">
        <v>194</v>
      </c>
      <c r="F687" s="29">
        <v>144.1</v>
      </c>
      <c r="G687" s="29">
        <v>0</v>
      </c>
      <c r="H687" s="29">
        <v>0</v>
      </c>
    </row>
    <row r="688" spans="1:8" ht="47.25">
      <c r="A688" s="140" t="s">
        <v>13</v>
      </c>
      <c r="B688" s="140" t="s">
        <v>74</v>
      </c>
      <c r="C688" s="140" t="s">
        <v>577</v>
      </c>
      <c r="D688" s="140"/>
      <c r="E688" s="141" t="s">
        <v>606</v>
      </c>
      <c r="F688" s="29">
        <f>F689</f>
        <v>144.1</v>
      </c>
      <c r="G688" s="29">
        <f aca="true" t="shared" si="251" ref="G688:H688">G689</f>
        <v>144.1</v>
      </c>
      <c r="H688" s="29">
        <f t="shared" si="251"/>
        <v>144.1</v>
      </c>
    </row>
    <row r="689" spans="1:8" ht="31.5">
      <c r="A689" s="140" t="s">
        <v>13</v>
      </c>
      <c r="B689" s="140" t="s">
        <v>74</v>
      </c>
      <c r="C689" s="140" t="s">
        <v>577</v>
      </c>
      <c r="D689" s="142" t="s">
        <v>151</v>
      </c>
      <c r="E689" s="141" t="s">
        <v>152</v>
      </c>
      <c r="F689" s="29">
        <f>F690</f>
        <v>144.1</v>
      </c>
      <c r="G689" s="29">
        <f aca="true" t="shared" si="252" ref="G689:H689">G690</f>
        <v>144.1</v>
      </c>
      <c r="H689" s="29">
        <f t="shared" si="252"/>
        <v>144.1</v>
      </c>
    </row>
    <row r="690" spans="1:8" ht="12.75">
      <c r="A690" s="140" t="s">
        <v>13</v>
      </c>
      <c r="B690" s="140" t="s">
        <v>74</v>
      </c>
      <c r="C690" s="140" t="s">
        <v>577</v>
      </c>
      <c r="D690" s="140">
        <v>610</v>
      </c>
      <c r="E690" s="141" t="s">
        <v>194</v>
      </c>
      <c r="F690" s="29">
        <v>144.1</v>
      </c>
      <c r="G690" s="29">
        <v>144.1</v>
      </c>
      <c r="H690" s="29">
        <v>144.1</v>
      </c>
    </row>
    <row r="691" spans="1:8" ht="12.75">
      <c r="A691" s="140" t="s">
        <v>13</v>
      </c>
      <c r="B691" s="140" t="s">
        <v>74</v>
      </c>
      <c r="C691" s="140">
        <v>1120000000</v>
      </c>
      <c r="D691" s="140"/>
      <c r="E691" s="141" t="s">
        <v>213</v>
      </c>
      <c r="F691" s="29">
        <f>F692</f>
        <v>3760.5</v>
      </c>
      <c r="G691" s="29">
        <f aca="true" t="shared" si="253" ref="G691:H694">G692</f>
        <v>3714.5</v>
      </c>
      <c r="H691" s="29">
        <f t="shared" si="253"/>
        <v>3714.5</v>
      </c>
    </row>
    <row r="692" spans="1:8" ht="47.25">
      <c r="A692" s="140" t="s">
        <v>13</v>
      </c>
      <c r="B692" s="140" t="s">
        <v>74</v>
      </c>
      <c r="C692" s="140">
        <v>1120100000</v>
      </c>
      <c r="D692" s="140"/>
      <c r="E692" s="141" t="s">
        <v>214</v>
      </c>
      <c r="F692" s="29">
        <f>F693</f>
        <v>3760.5</v>
      </c>
      <c r="G692" s="29">
        <f t="shared" si="253"/>
        <v>3714.5</v>
      </c>
      <c r="H692" s="29">
        <f t="shared" si="253"/>
        <v>3714.5</v>
      </c>
    </row>
    <row r="693" spans="1:8" ht="31.5">
      <c r="A693" s="140" t="s">
        <v>13</v>
      </c>
      <c r="B693" s="140" t="s">
        <v>74</v>
      </c>
      <c r="C693" s="140">
        <v>1120120010</v>
      </c>
      <c r="D693" s="140"/>
      <c r="E693" s="141" t="s">
        <v>215</v>
      </c>
      <c r="F693" s="29">
        <f>F694</f>
        <v>3760.5</v>
      </c>
      <c r="G693" s="29">
        <f t="shared" si="253"/>
        <v>3714.5</v>
      </c>
      <c r="H693" s="29">
        <f t="shared" si="253"/>
        <v>3714.5</v>
      </c>
    </row>
    <row r="694" spans="1:8" ht="31.5">
      <c r="A694" s="140" t="s">
        <v>13</v>
      </c>
      <c r="B694" s="140" t="s">
        <v>74</v>
      </c>
      <c r="C694" s="140">
        <v>1120120010</v>
      </c>
      <c r="D694" s="142" t="s">
        <v>151</v>
      </c>
      <c r="E694" s="141" t="s">
        <v>152</v>
      </c>
      <c r="F694" s="29">
        <f>F695</f>
        <v>3760.5</v>
      </c>
      <c r="G694" s="29">
        <f t="shared" si="253"/>
        <v>3714.5</v>
      </c>
      <c r="H694" s="29">
        <f t="shared" si="253"/>
        <v>3714.5</v>
      </c>
    </row>
    <row r="695" spans="1:8" ht="12.75">
      <c r="A695" s="140" t="s">
        <v>13</v>
      </c>
      <c r="B695" s="140" t="s">
        <v>74</v>
      </c>
      <c r="C695" s="140">
        <v>1120120010</v>
      </c>
      <c r="D695" s="140">
        <v>610</v>
      </c>
      <c r="E695" s="141" t="s">
        <v>194</v>
      </c>
      <c r="F695" s="29">
        <f>3714.5+46</f>
        <v>3760.5</v>
      </c>
      <c r="G695" s="29">
        <v>3714.5</v>
      </c>
      <c r="H695" s="29">
        <v>3714.5</v>
      </c>
    </row>
    <row r="696" spans="1:8" ht="31.5">
      <c r="A696" s="140" t="s">
        <v>13</v>
      </c>
      <c r="B696" s="140" t="s">
        <v>74</v>
      </c>
      <c r="C696" s="140">
        <v>1130000000</v>
      </c>
      <c r="D696" s="140"/>
      <c r="E696" s="141" t="s">
        <v>206</v>
      </c>
      <c r="F696" s="29">
        <f>F697</f>
        <v>108</v>
      </c>
      <c r="G696" s="29">
        <f aca="true" t="shared" si="254" ref="G696:H702">G697</f>
        <v>0</v>
      </c>
      <c r="H696" s="29">
        <f t="shared" si="254"/>
        <v>0</v>
      </c>
    </row>
    <row r="697" spans="1:8" ht="31.5">
      <c r="A697" s="140" t="s">
        <v>13</v>
      </c>
      <c r="B697" s="140" t="s">
        <v>74</v>
      </c>
      <c r="C697" s="140">
        <v>1130100000</v>
      </c>
      <c r="D697" s="140"/>
      <c r="E697" s="141" t="s">
        <v>361</v>
      </c>
      <c r="F697" s="29">
        <f>F701+F698</f>
        <v>108</v>
      </c>
      <c r="G697" s="29">
        <f aca="true" t="shared" si="255" ref="G697:H697">G701+G698</f>
        <v>0</v>
      </c>
      <c r="H697" s="29">
        <f t="shared" si="255"/>
        <v>0</v>
      </c>
    </row>
    <row r="698" spans="1:8" ht="78.75">
      <c r="A698" s="140" t="s">
        <v>13</v>
      </c>
      <c r="B698" s="140" t="s">
        <v>74</v>
      </c>
      <c r="C698" s="140">
        <v>1130110660</v>
      </c>
      <c r="D698" s="140"/>
      <c r="E698" s="141" t="s">
        <v>608</v>
      </c>
      <c r="F698" s="29">
        <f>F699</f>
        <v>97.2</v>
      </c>
      <c r="G698" s="29">
        <f aca="true" t="shared" si="256" ref="G698:H699">G699</f>
        <v>0</v>
      </c>
      <c r="H698" s="29">
        <f t="shared" si="256"/>
        <v>0</v>
      </c>
    </row>
    <row r="699" spans="1:8" ht="31.5">
      <c r="A699" s="140" t="s">
        <v>13</v>
      </c>
      <c r="B699" s="140" t="s">
        <v>74</v>
      </c>
      <c r="C699" s="140">
        <v>1130110660</v>
      </c>
      <c r="D699" s="142" t="s">
        <v>151</v>
      </c>
      <c r="E699" s="141" t="s">
        <v>152</v>
      </c>
      <c r="F699" s="29">
        <f>F700</f>
        <v>97.2</v>
      </c>
      <c r="G699" s="29">
        <f t="shared" si="256"/>
        <v>0</v>
      </c>
      <c r="H699" s="29">
        <f t="shared" si="256"/>
        <v>0</v>
      </c>
    </row>
    <row r="700" spans="1:8" ht="12.75">
      <c r="A700" s="140" t="s">
        <v>13</v>
      </c>
      <c r="B700" s="140" t="s">
        <v>74</v>
      </c>
      <c r="C700" s="140">
        <v>1130110660</v>
      </c>
      <c r="D700" s="140">
        <v>610</v>
      </c>
      <c r="E700" s="141" t="s">
        <v>194</v>
      </c>
      <c r="F700" s="29">
        <v>97.2</v>
      </c>
      <c r="G700" s="29">
        <v>0</v>
      </c>
      <c r="H700" s="29">
        <v>0</v>
      </c>
    </row>
    <row r="701" spans="1:8" ht="78.75">
      <c r="A701" s="140" t="s">
        <v>13</v>
      </c>
      <c r="B701" s="140" t="s">
        <v>74</v>
      </c>
      <c r="C701" s="140" t="s">
        <v>362</v>
      </c>
      <c r="D701" s="140"/>
      <c r="E701" s="141" t="s">
        <v>609</v>
      </c>
      <c r="F701" s="29">
        <f>F702</f>
        <v>10.799999999999999</v>
      </c>
      <c r="G701" s="29">
        <f t="shared" si="254"/>
        <v>0</v>
      </c>
      <c r="H701" s="29">
        <f t="shared" si="254"/>
        <v>0</v>
      </c>
    </row>
    <row r="702" spans="1:8" ht="31.5">
      <c r="A702" s="140" t="s">
        <v>13</v>
      </c>
      <c r="B702" s="140" t="s">
        <v>74</v>
      </c>
      <c r="C702" s="140" t="s">
        <v>362</v>
      </c>
      <c r="D702" s="142" t="s">
        <v>151</v>
      </c>
      <c r="E702" s="141" t="s">
        <v>152</v>
      </c>
      <c r="F702" s="29">
        <f>F703</f>
        <v>10.799999999999999</v>
      </c>
      <c r="G702" s="29">
        <f t="shared" si="254"/>
        <v>0</v>
      </c>
      <c r="H702" s="29">
        <f t="shared" si="254"/>
        <v>0</v>
      </c>
    </row>
    <row r="703" spans="1:8" ht="12.75">
      <c r="A703" s="140" t="s">
        <v>13</v>
      </c>
      <c r="B703" s="140" t="s">
        <v>74</v>
      </c>
      <c r="C703" s="140" t="s">
        <v>362</v>
      </c>
      <c r="D703" s="140">
        <v>610</v>
      </c>
      <c r="E703" s="141" t="s">
        <v>194</v>
      </c>
      <c r="F703" s="29">
        <f>1.1+9.7</f>
        <v>10.799999999999999</v>
      </c>
      <c r="G703" s="29">
        <v>0</v>
      </c>
      <c r="H703" s="29">
        <v>0</v>
      </c>
    </row>
    <row r="704" spans="1:8" ht="31.5">
      <c r="A704" s="140" t="s">
        <v>13</v>
      </c>
      <c r="B704" s="140" t="s">
        <v>74</v>
      </c>
      <c r="C704" s="142">
        <v>1500000000</v>
      </c>
      <c r="D704" s="140"/>
      <c r="E704" s="141" t="s">
        <v>308</v>
      </c>
      <c r="F704" s="29">
        <f>F705</f>
        <v>149.5</v>
      </c>
      <c r="G704" s="29">
        <f aca="true" t="shared" si="257" ref="G704:H708">G705</f>
        <v>0</v>
      </c>
      <c r="H704" s="29">
        <f t="shared" si="257"/>
        <v>0</v>
      </c>
    </row>
    <row r="705" spans="1:8" ht="31.5">
      <c r="A705" s="140" t="s">
        <v>13</v>
      </c>
      <c r="B705" s="140" t="s">
        <v>74</v>
      </c>
      <c r="C705" s="142">
        <v>1520000000</v>
      </c>
      <c r="D705" s="140"/>
      <c r="E705" s="141" t="s">
        <v>299</v>
      </c>
      <c r="F705" s="29">
        <f>F706</f>
        <v>149.5</v>
      </c>
      <c r="G705" s="29">
        <f t="shared" si="257"/>
        <v>0</v>
      </c>
      <c r="H705" s="29">
        <f t="shared" si="257"/>
        <v>0</v>
      </c>
    </row>
    <row r="706" spans="1:8" ht="63">
      <c r="A706" s="140" t="s">
        <v>13</v>
      </c>
      <c r="B706" s="140" t="s">
        <v>74</v>
      </c>
      <c r="C706" s="140">
        <v>1520100000</v>
      </c>
      <c r="D706" s="140"/>
      <c r="E706" s="141" t="s">
        <v>587</v>
      </c>
      <c r="F706" s="29">
        <f>F707</f>
        <v>149.5</v>
      </c>
      <c r="G706" s="29">
        <f t="shared" si="257"/>
        <v>0</v>
      </c>
      <c r="H706" s="29">
        <f t="shared" si="257"/>
        <v>0</v>
      </c>
    </row>
    <row r="707" spans="1:8" ht="63">
      <c r="A707" s="140" t="s">
        <v>13</v>
      </c>
      <c r="B707" s="140" t="s">
        <v>74</v>
      </c>
      <c r="C707" s="140" t="s">
        <v>300</v>
      </c>
      <c r="D707" s="140"/>
      <c r="E707" s="141" t="s">
        <v>614</v>
      </c>
      <c r="F707" s="29">
        <f>F708</f>
        <v>149.5</v>
      </c>
      <c r="G707" s="29">
        <f t="shared" si="257"/>
        <v>0</v>
      </c>
      <c r="H707" s="29">
        <f t="shared" si="257"/>
        <v>0</v>
      </c>
    </row>
    <row r="708" spans="1:8" ht="31.5">
      <c r="A708" s="140" t="s">
        <v>13</v>
      </c>
      <c r="B708" s="140" t="s">
        <v>74</v>
      </c>
      <c r="C708" s="140" t="s">
        <v>300</v>
      </c>
      <c r="D708" s="142" t="s">
        <v>151</v>
      </c>
      <c r="E708" s="141" t="s">
        <v>152</v>
      </c>
      <c r="F708" s="29">
        <f>F709</f>
        <v>149.5</v>
      </c>
      <c r="G708" s="29">
        <f t="shared" si="257"/>
        <v>0</v>
      </c>
      <c r="H708" s="29">
        <f t="shared" si="257"/>
        <v>0</v>
      </c>
    </row>
    <row r="709" spans="1:8" ht="12.75">
      <c r="A709" s="140" t="s">
        <v>13</v>
      </c>
      <c r="B709" s="140" t="s">
        <v>74</v>
      </c>
      <c r="C709" s="140" t="s">
        <v>300</v>
      </c>
      <c r="D709" s="140">
        <v>610</v>
      </c>
      <c r="E709" s="141" t="s">
        <v>194</v>
      </c>
      <c r="F709" s="29">
        <v>149.5</v>
      </c>
      <c r="G709" s="29">
        <v>0</v>
      </c>
      <c r="H709" s="29">
        <v>0</v>
      </c>
    </row>
    <row r="710" spans="1:8" ht="12.75">
      <c r="A710" s="140" t="s">
        <v>13</v>
      </c>
      <c r="B710" s="140" t="s">
        <v>141</v>
      </c>
      <c r="C710" s="140" t="s">
        <v>89</v>
      </c>
      <c r="D710" s="140" t="s">
        <v>89</v>
      </c>
      <c r="E710" s="141" t="s">
        <v>142</v>
      </c>
      <c r="F710" s="29">
        <f aca="true" t="shared" si="258" ref="F710:H718">F711</f>
        <v>9957.8</v>
      </c>
      <c r="G710" s="29">
        <f t="shared" si="258"/>
        <v>8299.4</v>
      </c>
      <c r="H710" s="29">
        <f t="shared" si="258"/>
        <v>8299.4</v>
      </c>
    </row>
    <row r="711" spans="1:8" ht="47.25">
      <c r="A711" s="140" t="s">
        <v>13</v>
      </c>
      <c r="B711" s="140" t="s">
        <v>141</v>
      </c>
      <c r="C711" s="142">
        <v>1100000000</v>
      </c>
      <c r="D711" s="140"/>
      <c r="E711" s="141" t="s">
        <v>312</v>
      </c>
      <c r="F711" s="29">
        <f t="shared" si="258"/>
        <v>9957.8</v>
      </c>
      <c r="G711" s="29">
        <f t="shared" si="258"/>
        <v>8299.4</v>
      </c>
      <c r="H711" s="29">
        <f t="shared" si="258"/>
        <v>8299.4</v>
      </c>
    </row>
    <row r="712" spans="1:8" ht="12.75">
      <c r="A712" s="140" t="s">
        <v>13</v>
      </c>
      <c r="B712" s="140" t="s">
        <v>141</v>
      </c>
      <c r="C712" s="140">
        <v>1120000000</v>
      </c>
      <c r="D712" s="140"/>
      <c r="E712" s="141" t="s">
        <v>213</v>
      </c>
      <c r="F712" s="29">
        <f>F713+F723</f>
        <v>9957.8</v>
      </c>
      <c r="G712" s="29">
        <f aca="true" t="shared" si="259" ref="G712:H712">G713+G723</f>
        <v>8299.4</v>
      </c>
      <c r="H712" s="29">
        <f t="shared" si="259"/>
        <v>8299.4</v>
      </c>
    </row>
    <row r="713" spans="1:8" ht="47.25">
      <c r="A713" s="4" t="s">
        <v>13</v>
      </c>
      <c r="B713" s="140" t="s">
        <v>141</v>
      </c>
      <c r="C713" s="140">
        <v>1120100000</v>
      </c>
      <c r="D713" s="140"/>
      <c r="E713" s="141" t="s">
        <v>214</v>
      </c>
      <c r="F713" s="29">
        <f>F717+F714+F720</f>
        <v>9923.8</v>
      </c>
      <c r="G713" s="29">
        <f aca="true" t="shared" si="260" ref="G713:H713">G717+G714+G720</f>
        <v>8299.4</v>
      </c>
      <c r="H713" s="29">
        <f t="shared" si="260"/>
        <v>8299.4</v>
      </c>
    </row>
    <row r="714" spans="1:8" ht="47.25">
      <c r="A714" s="140" t="s">
        <v>13</v>
      </c>
      <c r="B714" s="140" t="s">
        <v>141</v>
      </c>
      <c r="C714" s="140">
        <v>1120110690</v>
      </c>
      <c r="D714" s="140"/>
      <c r="E714" s="141" t="s">
        <v>603</v>
      </c>
      <c r="F714" s="29">
        <f>F715</f>
        <v>1551.1</v>
      </c>
      <c r="G714" s="29">
        <f aca="true" t="shared" si="261" ref="G714:H715">G715</f>
        <v>0</v>
      </c>
      <c r="H714" s="29">
        <f t="shared" si="261"/>
        <v>0</v>
      </c>
    </row>
    <row r="715" spans="1:8" ht="31.5">
      <c r="A715" s="140" t="s">
        <v>13</v>
      </c>
      <c r="B715" s="140" t="s">
        <v>141</v>
      </c>
      <c r="C715" s="140">
        <v>1120110690</v>
      </c>
      <c r="D715" s="142" t="s">
        <v>151</v>
      </c>
      <c r="E715" s="141" t="s">
        <v>152</v>
      </c>
      <c r="F715" s="29">
        <f>F716</f>
        <v>1551.1</v>
      </c>
      <c r="G715" s="29">
        <f t="shared" si="261"/>
        <v>0</v>
      </c>
      <c r="H715" s="29">
        <f t="shared" si="261"/>
        <v>0</v>
      </c>
    </row>
    <row r="716" spans="1:8" ht="12.75">
      <c r="A716" s="4" t="s">
        <v>13</v>
      </c>
      <c r="B716" s="140" t="s">
        <v>141</v>
      </c>
      <c r="C716" s="140">
        <v>1120110690</v>
      </c>
      <c r="D716" s="140">
        <v>610</v>
      </c>
      <c r="E716" s="141" t="s">
        <v>194</v>
      </c>
      <c r="F716" s="29">
        <v>1551.1</v>
      </c>
      <c r="G716" s="29">
        <v>0</v>
      </c>
      <c r="H716" s="29">
        <v>0</v>
      </c>
    </row>
    <row r="717" spans="1:8" ht="31.5">
      <c r="A717" s="4" t="s">
        <v>13</v>
      </c>
      <c r="B717" s="140" t="s">
        <v>141</v>
      </c>
      <c r="C717" s="140">
        <v>1120120010</v>
      </c>
      <c r="D717" s="140"/>
      <c r="E717" s="141" t="s">
        <v>215</v>
      </c>
      <c r="F717" s="29">
        <f t="shared" si="258"/>
        <v>8279.599999999999</v>
      </c>
      <c r="G717" s="29">
        <f t="shared" si="258"/>
        <v>8299.4</v>
      </c>
      <c r="H717" s="29">
        <f t="shared" si="258"/>
        <v>8299.4</v>
      </c>
    </row>
    <row r="718" spans="1:8" ht="31.5">
      <c r="A718" s="4" t="s">
        <v>13</v>
      </c>
      <c r="B718" s="140" t="s">
        <v>141</v>
      </c>
      <c r="C718" s="140">
        <v>1120120010</v>
      </c>
      <c r="D718" s="142" t="s">
        <v>151</v>
      </c>
      <c r="E718" s="141" t="s">
        <v>152</v>
      </c>
      <c r="F718" s="29">
        <f t="shared" si="258"/>
        <v>8279.599999999999</v>
      </c>
      <c r="G718" s="29">
        <f t="shared" si="258"/>
        <v>8299.4</v>
      </c>
      <c r="H718" s="29">
        <f t="shared" si="258"/>
        <v>8299.4</v>
      </c>
    </row>
    <row r="719" spans="1:8" ht="12.75">
      <c r="A719" s="140" t="s">
        <v>13</v>
      </c>
      <c r="B719" s="140" t="s">
        <v>141</v>
      </c>
      <c r="C719" s="140">
        <v>1120120010</v>
      </c>
      <c r="D719" s="140">
        <v>610</v>
      </c>
      <c r="E719" s="141" t="s">
        <v>194</v>
      </c>
      <c r="F719" s="29">
        <f>9721.4-1422-93.1+73.3</f>
        <v>8279.599999999999</v>
      </c>
      <c r="G719" s="29">
        <f>9721.4-1422</f>
        <v>8299.4</v>
      </c>
      <c r="H719" s="29">
        <f>9721.4-1422</f>
        <v>8299.4</v>
      </c>
    </row>
    <row r="720" spans="1:8" ht="47.25">
      <c r="A720" s="140" t="s">
        <v>13</v>
      </c>
      <c r="B720" s="140" t="s">
        <v>141</v>
      </c>
      <c r="C720" s="140" t="s">
        <v>602</v>
      </c>
      <c r="D720" s="140"/>
      <c r="E720" s="141" t="s">
        <v>604</v>
      </c>
      <c r="F720" s="29">
        <f>F721</f>
        <v>93.1</v>
      </c>
      <c r="G720" s="29">
        <f aca="true" t="shared" si="262" ref="G720:H721">G721</f>
        <v>0</v>
      </c>
      <c r="H720" s="29">
        <f t="shared" si="262"/>
        <v>0</v>
      </c>
    </row>
    <row r="721" spans="1:8" ht="31.5">
      <c r="A721" s="140" t="s">
        <v>13</v>
      </c>
      <c r="B721" s="140" t="s">
        <v>141</v>
      </c>
      <c r="C721" s="140" t="s">
        <v>602</v>
      </c>
      <c r="D721" s="142" t="s">
        <v>151</v>
      </c>
      <c r="E721" s="141" t="s">
        <v>152</v>
      </c>
      <c r="F721" s="29">
        <f>F722</f>
        <v>93.1</v>
      </c>
      <c r="G721" s="29">
        <f t="shared" si="262"/>
        <v>0</v>
      </c>
      <c r="H721" s="29">
        <f t="shared" si="262"/>
        <v>0</v>
      </c>
    </row>
    <row r="722" spans="1:8" ht="12.75">
      <c r="A722" s="4" t="s">
        <v>13</v>
      </c>
      <c r="B722" s="140" t="s">
        <v>141</v>
      </c>
      <c r="C722" s="140" t="s">
        <v>602</v>
      </c>
      <c r="D722" s="140">
        <v>610</v>
      </c>
      <c r="E722" s="141" t="s">
        <v>194</v>
      </c>
      <c r="F722" s="29">
        <v>93.1</v>
      </c>
      <c r="G722" s="29">
        <v>0</v>
      </c>
      <c r="H722" s="29">
        <v>0</v>
      </c>
    </row>
    <row r="723" spans="1:8" ht="47.25">
      <c r="A723" s="4" t="s">
        <v>13</v>
      </c>
      <c r="B723" s="140" t="s">
        <v>141</v>
      </c>
      <c r="C723" s="140">
        <v>1120200000</v>
      </c>
      <c r="D723" s="140"/>
      <c r="E723" s="141" t="s">
        <v>359</v>
      </c>
      <c r="F723" s="29">
        <f>F724</f>
        <v>34</v>
      </c>
      <c r="G723" s="29">
        <f aca="true" t="shared" si="263" ref="G723:H725">G724</f>
        <v>0</v>
      </c>
      <c r="H723" s="29">
        <f t="shared" si="263"/>
        <v>0</v>
      </c>
    </row>
    <row r="724" spans="1:8" ht="31.5">
      <c r="A724" s="4" t="s">
        <v>13</v>
      </c>
      <c r="B724" s="140" t="s">
        <v>141</v>
      </c>
      <c r="C724" s="140" t="s">
        <v>370</v>
      </c>
      <c r="D724" s="140"/>
      <c r="E724" s="141" t="s">
        <v>607</v>
      </c>
      <c r="F724" s="29">
        <f>F725</f>
        <v>34</v>
      </c>
      <c r="G724" s="29">
        <f t="shared" si="263"/>
        <v>0</v>
      </c>
      <c r="H724" s="29">
        <f t="shared" si="263"/>
        <v>0</v>
      </c>
    </row>
    <row r="725" spans="1:8" ht="31.5">
      <c r="A725" s="4" t="s">
        <v>13</v>
      </c>
      <c r="B725" s="140" t="s">
        <v>141</v>
      </c>
      <c r="C725" s="140" t="s">
        <v>370</v>
      </c>
      <c r="D725" s="142" t="s">
        <v>151</v>
      </c>
      <c r="E725" s="141" t="s">
        <v>152</v>
      </c>
      <c r="F725" s="29">
        <f>F726</f>
        <v>34</v>
      </c>
      <c r="G725" s="29">
        <f t="shared" si="263"/>
        <v>0</v>
      </c>
      <c r="H725" s="29">
        <f t="shared" si="263"/>
        <v>0</v>
      </c>
    </row>
    <row r="726" spans="1:8" ht="12.75">
      <c r="A726" s="140" t="s">
        <v>13</v>
      </c>
      <c r="B726" s="140" t="s">
        <v>141</v>
      </c>
      <c r="C726" s="140" t="s">
        <v>370</v>
      </c>
      <c r="D726" s="140">
        <v>610</v>
      </c>
      <c r="E726" s="141" t="s">
        <v>194</v>
      </c>
      <c r="F726" s="29">
        <v>34</v>
      </c>
      <c r="G726" s="29">
        <v>0</v>
      </c>
      <c r="H726" s="29">
        <v>0</v>
      </c>
    </row>
    <row r="727" spans="1:8" ht="30.6" customHeight="1">
      <c r="A727" s="140" t="s">
        <v>13</v>
      </c>
      <c r="B727" s="30" t="s">
        <v>341</v>
      </c>
      <c r="C727" s="140"/>
      <c r="D727" s="140"/>
      <c r="E727" s="42" t="s">
        <v>345</v>
      </c>
      <c r="F727" s="29">
        <f aca="true" t="shared" si="264" ref="F727:H732">F728</f>
        <v>82</v>
      </c>
      <c r="G727" s="29">
        <f t="shared" si="264"/>
        <v>82</v>
      </c>
      <c r="H727" s="29">
        <f t="shared" si="264"/>
        <v>82</v>
      </c>
    </row>
    <row r="728" spans="1:8" ht="47.25">
      <c r="A728" s="140" t="s">
        <v>13</v>
      </c>
      <c r="B728" s="30" t="s">
        <v>341</v>
      </c>
      <c r="C728" s="142">
        <v>1600000000</v>
      </c>
      <c r="D728" s="142"/>
      <c r="E728" s="141" t="s">
        <v>204</v>
      </c>
      <c r="F728" s="29">
        <f t="shared" si="264"/>
        <v>82</v>
      </c>
      <c r="G728" s="29">
        <f t="shared" si="264"/>
        <v>82</v>
      </c>
      <c r="H728" s="29">
        <f t="shared" si="264"/>
        <v>82</v>
      </c>
    </row>
    <row r="729" spans="1:8" ht="47.25">
      <c r="A729" s="140" t="s">
        <v>13</v>
      </c>
      <c r="B729" s="30" t="s">
        <v>341</v>
      </c>
      <c r="C729" s="142">
        <v>1640000000</v>
      </c>
      <c r="D729" s="2"/>
      <c r="E729" s="23" t="s">
        <v>347</v>
      </c>
      <c r="F729" s="29">
        <f t="shared" si="264"/>
        <v>82</v>
      </c>
      <c r="G729" s="29">
        <f t="shared" si="264"/>
        <v>82</v>
      </c>
      <c r="H729" s="29">
        <f t="shared" si="264"/>
        <v>82</v>
      </c>
    </row>
    <row r="730" spans="1:8" ht="31.5">
      <c r="A730" s="140" t="s">
        <v>13</v>
      </c>
      <c r="B730" s="30" t="s">
        <v>341</v>
      </c>
      <c r="C730" s="142">
        <v>1640100000</v>
      </c>
      <c r="D730" s="140"/>
      <c r="E730" s="141" t="s">
        <v>349</v>
      </c>
      <c r="F730" s="29">
        <f t="shared" si="264"/>
        <v>82</v>
      </c>
      <c r="G730" s="29">
        <f t="shared" si="264"/>
        <v>82</v>
      </c>
      <c r="H730" s="29">
        <f t="shared" si="264"/>
        <v>82</v>
      </c>
    </row>
    <row r="731" spans="1:8" ht="12.75">
      <c r="A731" s="140" t="s">
        <v>13</v>
      </c>
      <c r="B731" s="30" t="s">
        <v>341</v>
      </c>
      <c r="C731" s="142">
        <v>1640120510</v>
      </c>
      <c r="D731" s="140"/>
      <c r="E731" s="141" t="s">
        <v>351</v>
      </c>
      <c r="F731" s="29">
        <f t="shared" si="264"/>
        <v>82</v>
      </c>
      <c r="G731" s="29">
        <f t="shared" si="264"/>
        <v>82</v>
      </c>
      <c r="H731" s="29">
        <f t="shared" si="264"/>
        <v>82</v>
      </c>
    </row>
    <row r="732" spans="1:8" ht="31.5">
      <c r="A732" s="4" t="s">
        <v>13</v>
      </c>
      <c r="B732" s="30" t="s">
        <v>341</v>
      </c>
      <c r="C732" s="142">
        <v>1640120510</v>
      </c>
      <c r="D732" s="142" t="s">
        <v>92</v>
      </c>
      <c r="E732" s="141" t="s">
        <v>149</v>
      </c>
      <c r="F732" s="29">
        <f t="shared" si="264"/>
        <v>82</v>
      </c>
      <c r="G732" s="29">
        <f t="shared" si="264"/>
        <v>82</v>
      </c>
      <c r="H732" s="29">
        <f t="shared" si="264"/>
        <v>82</v>
      </c>
    </row>
    <row r="733" spans="1:8" ht="31.15" customHeight="1">
      <c r="A733" s="4" t="s">
        <v>13</v>
      </c>
      <c r="B733" s="30" t="s">
        <v>341</v>
      </c>
      <c r="C733" s="142">
        <v>1640120510</v>
      </c>
      <c r="D733" s="140">
        <v>240</v>
      </c>
      <c r="E733" s="141" t="s">
        <v>189</v>
      </c>
      <c r="F733" s="29">
        <v>82</v>
      </c>
      <c r="G733" s="29">
        <v>82</v>
      </c>
      <c r="H733" s="29">
        <v>82</v>
      </c>
    </row>
    <row r="734" spans="1:8" ht="12.75">
      <c r="A734" s="140" t="s">
        <v>13</v>
      </c>
      <c r="B734" s="140" t="s">
        <v>60</v>
      </c>
      <c r="C734" s="140" t="s">
        <v>89</v>
      </c>
      <c r="D734" s="140" t="s">
        <v>89</v>
      </c>
      <c r="E734" s="141" t="s">
        <v>179</v>
      </c>
      <c r="F734" s="29">
        <f aca="true" t="shared" si="265" ref="F734:H744">F735</f>
        <v>3141.7999999999997</v>
      </c>
      <c r="G734" s="29">
        <f t="shared" si="265"/>
        <v>168.7</v>
      </c>
      <c r="H734" s="29">
        <f t="shared" si="265"/>
        <v>168.7</v>
      </c>
    </row>
    <row r="735" spans="1:8" ht="34.9" customHeight="1">
      <c r="A735" s="140" t="s">
        <v>13</v>
      </c>
      <c r="B735" s="140" t="s">
        <v>60</v>
      </c>
      <c r="C735" s="142">
        <v>1100000000</v>
      </c>
      <c r="D735" s="140"/>
      <c r="E735" s="141" t="s">
        <v>312</v>
      </c>
      <c r="F735" s="29">
        <f t="shared" si="265"/>
        <v>3141.7999999999997</v>
      </c>
      <c r="G735" s="29">
        <f t="shared" si="265"/>
        <v>168.7</v>
      </c>
      <c r="H735" s="29">
        <f t="shared" si="265"/>
        <v>168.7</v>
      </c>
    </row>
    <row r="736" spans="1:8" ht="12.75">
      <c r="A736" s="140" t="s">
        <v>13</v>
      </c>
      <c r="B736" s="140" t="s">
        <v>60</v>
      </c>
      <c r="C736" s="140">
        <v>1110000000</v>
      </c>
      <c r="D736" s="140"/>
      <c r="E736" s="141" t="s">
        <v>289</v>
      </c>
      <c r="F736" s="29">
        <f t="shared" si="265"/>
        <v>3141.7999999999997</v>
      </c>
      <c r="G736" s="29">
        <f t="shared" si="265"/>
        <v>168.7</v>
      </c>
      <c r="H736" s="29">
        <f t="shared" si="265"/>
        <v>168.7</v>
      </c>
    </row>
    <row r="737" spans="1:8" ht="12.75">
      <c r="A737" s="140" t="s">
        <v>13</v>
      </c>
      <c r="B737" s="140" t="s">
        <v>60</v>
      </c>
      <c r="C737" s="140">
        <v>1110400000</v>
      </c>
      <c r="D737" s="140"/>
      <c r="E737" s="141" t="s">
        <v>301</v>
      </c>
      <c r="F737" s="29">
        <f>F743+F738</f>
        <v>3141.7999999999997</v>
      </c>
      <c r="G737" s="29">
        <f aca="true" t="shared" si="266" ref="G737:H737">G743+G738</f>
        <v>168.7</v>
      </c>
      <c r="H737" s="29">
        <f t="shared" si="266"/>
        <v>168.7</v>
      </c>
    </row>
    <row r="738" spans="1:8" ht="31.5">
      <c r="A738" s="140" t="s">
        <v>13</v>
      </c>
      <c r="B738" s="140" t="s">
        <v>60</v>
      </c>
      <c r="C738" s="140">
        <v>1110410240</v>
      </c>
      <c r="D738" s="140"/>
      <c r="E738" s="141" t="s">
        <v>588</v>
      </c>
      <c r="F738" s="29">
        <f>F739+F741</f>
        <v>2973.1</v>
      </c>
      <c r="G738" s="29">
        <f aca="true" t="shared" si="267" ref="G738:H738">G739+G741</f>
        <v>0</v>
      </c>
      <c r="H738" s="29">
        <f t="shared" si="267"/>
        <v>0</v>
      </c>
    </row>
    <row r="739" spans="1:8" ht="12.75">
      <c r="A739" s="140" t="s">
        <v>13</v>
      </c>
      <c r="B739" s="140" t="s">
        <v>60</v>
      </c>
      <c r="C739" s="140">
        <v>1110410240</v>
      </c>
      <c r="D739" s="2" t="s">
        <v>96</v>
      </c>
      <c r="E739" s="43" t="s">
        <v>97</v>
      </c>
      <c r="F739" s="29">
        <f>F740</f>
        <v>214.9</v>
      </c>
      <c r="G739" s="29">
        <f aca="true" t="shared" si="268" ref="G739:H739">G740</f>
        <v>0</v>
      </c>
      <c r="H739" s="29">
        <f t="shared" si="268"/>
        <v>0</v>
      </c>
    </row>
    <row r="740" spans="1:8" ht="31.5">
      <c r="A740" s="140" t="s">
        <v>13</v>
      </c>
      <c r="B740" s="140" t="s">
        <v>60</v>
      </c>
      <c r="C740" s="140">
        <v>1110410240</v>
      </c>
      <c r="D740" s="140">
        <v>320</v>
      </c>
      <c r="E740" s="141" t="s">
        <v>192</v>
      </c>
      <c r="F740" s="29">
        <v>214.9</v>
      </c>
      <c r="G740" s="29">
        <v>0</v>
      </c>
      <c r="H740" s="29">
        <v>0</v>
      </c>
    </row>
    <row r="741" spans="1:8" ht="31.5">
      <c r="A741" s="140" t="s">
        <v>13</v>
      </c>
      <c r="B741" s="140" t="s">
        <v>60</v>
      </c>
      <c r="C741" s="140">
        <v>1110410240</v>
      </c>
      <c r="D741" s="142" t="s">
        <v>151</v>
      </c>
      <c r="E741" s="141" t="s">
        <v>152</v>
      </c>
      <c r="F741" s="29">
        <f>F742</f>
        <v>2758.2</v>
      </c>
      <c r="G741" s="29">
        <f aca="true" t="shared" si="269" ref="G741:H741">G742</f>
        <v>0</v>
      </c>
      <c r="H741" s="29">
        <f t="shared" si="269"/>
        <v>0</v>
      </c>
    </row>
    <row r="742" spans="1:8" ht="12.75">
      <c r="A742" s="140" t="s">
        <v>13</v>
      </c>
      <c r="B742" s="140" t="s">
        <v>60</v>
      </c>
      <c r="C742" s="140">
        <v>1110410240</v>
      </c>
      <c r="D742" s="140">
        <v>610</v>
      </c>
      <c r="E742" s="141" t="s">
        <v>194</v>
      </c>
      <c r="F742" s="29">
        <v>2758.2</v>
      </c>
      <c r="G742" s="29">
        <v>0</v>
      </c>
      <c r="H742" s="29">
        <v>0</v>
      </c>
    </row>
    <row r="743" spans="1:8" ht="31.5">
      <c r="A743" s="140" t="s">
        <v>13</v>
      </c>
      <c r="B743" s="140" t="s">
        <v>60</v>
      </c>
      <c r="C743" s="140" t="s">
        <v>303</v>
      </c>
      <c r="D743" s="140"/>
      <c r="E743" s="141" t="s">
        <v>302</v>
      </c>
      <c r="F743" s="29">
        <f t="shared" si="265"/>
        <v>168.7</v>
      </c>
      <c r="G743" s="29">
        <f t="shared" si="265"/>
        <v>168.7</v>
      </c>
      <c r="H743" s="29">
        <f t="shared" si="265"/>
        <v>168.7</v>
      </c>
    </row>
    <row r="744" spans="1:8" ht="12.75">
      <c r="A744" s="140" t="s">
        <v>13</v>
      </c>
      <c r="B744" s="140" t="s">
        <v>60</v>
      </c>
      <c r="C744" s="140" t="s">
        <v>303</v>
      </c>
      <c r="D744" s="2" t="s">
        <v>96</v>
      </c>
      <c r="E744" s="43" t="s">
        <v>97</v>
      </c>
      <c r="F744" s="29">
        <f t="shared" si="265"/>
        <v>168.7</v>
      </c>
      <c r="G744" s="29">
        <f t="shared" si="265"/>
        <v>168.7</v>
      </c>
      <c r="H744" s="29">
        <f t="shared" si="265"/>
        <v>168.7</v>
      </c>
    </row>
    <row r="745" spans="1:8" ht="31.5">
      <c r="A745" s="140" t="s">
        <v>13</v>
      </c>
      <c r="B745" s="140" t="s">
        <v>60</v>
      </c>
      <c r="C745" s="140" t="s">
        <v>303</v>
      </c>
      <c r="D745" s="140">
        <v>320</v>
      </c>
      <c r="E745" s="141" t="s">
        <v>192</v>
      </c>
      <c r="F745" s="29">
        <v>168.7</v>
      </c>
      <c r="G745" s="29">
        <v>168.7</v>
      </c>
      <c r="H745" s="29">
        <v>168.7</v>
      </c>
    </row>
    <row r="746" spans="1:8" ht="12.75">
      <c r="A746" s="140" t="s">
        <v>13</v>
      </c>
      <c r="B746" s="140" t="s">
        <v>75</v>
      </c>
      <c r="C746" s="140" t="s">
        <v>89</v>
      </c>
      <c r="D746" s="140" t="s">
        <v>89</v>
      </c>
      <c r="E746" s="141" t="s">
        <v>16</v>
      </c>
      <c r="F746" s="29">
        <f>F747+F759</f>
        <v>7272.5</v>
      </c>
      <c r="G746" s="29">
        <f>G747+G759</f>
        <v>5926.7</v>
      </c>
      <c r="H746" s="29">
        <f>H747+H759</f>
        <v>5926.7</v>
      </c>
    </row>
    <row r="747" spans="1:8" ht="32.45" customHeight="1">
      <c r="A747" s="140" t="s">
        <v>13</v>
      </c>
      <c r="B747" s="140" t="s">
        <v>75</v>
      </c>
      <c r="C747" s="142">
        <v>1100000000</v>
      </c>
      <c r="D747" s="140"/>
      <c r="E747" s="141" t="s">
        <v>312</v>
      </c>
      <c r="F747" s="29">
        <f>F748</f>
        <v>396.79999999999995</v>
      </c>
      <c r="G747" s="29">
        <f aca="true" t="shared" si="270" ref="G747:H757">G748</f>
        <v>396.79999999999995</v>
      </c>
      <c r="H747" s="29">
        <f t="shared" si="270"/>
        <v>396.79999999999995</v>
      </c>
    </row>
    <row r="748" spans="1:8" ht="31.5">
      <c r="A748" s="140" t="s">
        <v>13</v>
      </c>
      <c r="B748" s="140" t="s">
        <v>75</v>
      </c>
      <c r="C748" s="142">
        <v>1130000000</v>
      </c>
      <c r="D748" s="32"/>
      <c r="E748" s="141" t="s">
        <v>206</v>
      </c>
      <c r="F748" s="29">
        <f>F755+F749</f>
        <v>396.79999999999995</v>
      </c>
      <c r="G748" s="29">
        <f aca="true" t="shared" si="271" ref="G748:H748">G755+G749</f>
        <v>396.79999999999995</v>
      </c>
      <c r="H748" s="29">
        <f t="shared" si="271"/>
        <v>396.79999999999995</v>
      </c>
    </row>
    <row r="749" spans="1:8" ht="31.5">
      <c r="A749" s="140" t="s">
        <v>13</v>
      </c>
      <c r="B749" s="140" t="s">
        <v>75</v>
      </c>
      <c r="C749" s="140">
        <v>1130100000</v>
      </c>
      <c r="D749" s="32"/>
      <c r="E749" s="141" t="s">
        <v>361</v>
      </c>
      <c r="F749" s="29">
        <f>F750</f>
        <v>259.9</v>
      </c>
      <c r="G749" s="29">
        <f aca="true" t="shared" si="272" ref="G749:H751">G750</f>
        <v>259.9</v>
      </c>
      <c r="H749" s="29">
        <f t="shared" si="272"/>
        <v>259.9</v>
      </c>
    </row>
    <row r="750" spans="1:8" ht="31.5">
      <c r="A750" s="140" t="s">
        <v>13</v>
      </c>
      <c r="B750" s="140" t="s">
        <v>75</v>
      </c>
      <c r="C750" s="142">
        <v>1130120260</v>
      </c>
      <c r="D750" s="32"/>
      <c r="E750" s="141" t="s">
        <v>363</v>
      </c>
      <c r="F750" s="29">
        <f>F751+F753</f>
        <v>259.9</v>
      </c>
      <c r="G750" s="29">
        <f aca="true" t="shared" si="273" ref="G750:H750">G751+G753</f>
        <v>259.9</v>
      </c>
      <c r="H750" s="29">
        <f t="shared" si="273"/>
        <v>259.9</v>
      </c>
    </row>
    <row r="751" spans="1:8" ht="31.5">
      <c r="A751" s="140" t="s">
        <v>13</v>
      </c>
      <c r="B751" s="140" t="s">
        <v>75</v>
      </c>
      <c r="C751" s="142">
        <v>1130120260</v>
      </c>
      <c r="D751" s="140" t="s">
        <v>92</v>
      </c>
      <c r="E751" s="141" t="s">
        <v>149</v>
      </c>
      <c r="F751" s="29">
        <f>F752</f>
        <v>169.59999999999997</v>
      </c>
      <c r="G751" s="29">
        <f t="shared" si="272"/>
        <v>169.59999999999997</v>
      </c>
      <c r="H751" s="29">
        <f t="shared" si="272"/>
        <v>169.59999999999997</v>
      </c>
    </row>
    <row r="752" spans="1:8" ht="29.45" customHeight="1">
      <c r="A752" s="140" t="s">
        <v>13</v>
      </c>
      <c r="B752" s="140" t="s">
        <v>75</v>
      </c>
      <c r="C752" s="142">
        <v>1130120260</v>
      </c>
      <c r="D752" s="140">
        <v>240</v>
      </c>
      <c r="E752" s="141" t="s">
        <v>189</v>
      </c>
      <c r="F752" s="29">
        <f>259.9-90.3</f>
        <v>169.59999999999997</v>
      </c>
      <c r="G752" s="29">
        <f>259.9-90.3</f>
        <v>169.59999999999997</v>
      </c>
      <c r="H752" s="29">
        <f>259.9-90.3</f>
        <v>169.59999999999997</v>
      </c>
    </row>
    <row r="753" spans="1:8" ht="29.45" customHeight="1">
      <c r="A753" s="140" t="s">
        <v>13</v>
      </c>
      <c r="B753" s="140" t="s">
        <v>75</v>
      </c>
      <c r="C753" s="142">
        <v>1130120260</v>
      </c>
      <c r="D753" s="2" t="s">
        <v>96</v>
      </c>
      <c r="E753" s="43" t="s">
        <v>97</v>
      </c>
      <c r="F753" s="29">
        <f>F754</f>
        <v>90.3</v>
      </c>
      <c r="G753" s="29">
        <f aca="true" t="shared" si="274" ref="G753:H753">G754</f>
        <v>90.3</v>
      </c>
      <c r="H753" s="29">
        <f t="shared" si="274"/>
        <v>90.3</v>
      </c>
    </row>
    <row r="754" spans="1:8" ht="29.45" customHeight="1">
      <c r="A754" s="140" t="s">
        <v>13</v>
      </c>
      <c r="B754" s="140" t="s">
        <v>75</v>
      </c>
      <c r="C754" s="142">
        <v>1130120260</v>
      </c>
      <c r="D754" s="140">
        <v>350</v>
      </c>
      <c r="E754" s="141" t="s">
        <v>268</v>
      </c>
      <c r="F754" s="29">
        <v>90.3</v>
      </c>
      <c r="G754" s="29">
        <v>90.3</v>
      </c>
      <c r="H754" s="29">
        <v>90.3</v>
      </c>
    </row>
    <row r="755" spans="1:8" ht="31.5">
      <c r="A755" s="140" t="s">
        <v>13</v>
      </c>
      <c r="B755" s="140" t="s">
        <v>75</v>
      </c>
      <c r="C755" s="140">
        <v>1130200000</v>
      </c>
      <c r="D755" s="140"/>
      <c r="E755" s="141" t="s">
        <v>304</v>
      </c>
      <c r="F755" s="29">
        <f>F756</f>
        <v>136.9</v>
      </c>
      <c r="G755" s="29">
        <f t="shared" si="270"/>
        <v>136.9</v>
      </c>
      <c r="H755" s="29">
        <f t="shared" si="270"/>
        <v>136.9</v>
      </c>
    </row>
    <row r="756" spans="1:8" ht="31.5">
      <c r="A756" s="140" t="s">
        <v>13</v>
      </c>
      <c r="B756" s="140" t="s">
        <v>75</v>
      </c>
      <c r="C756" s="140">
        <v>1130220270</v>
      </c>
      <c r="D756" s="140"/>
      <c r="E756" s="141" t="s">
        <v>305</v>
      </c>
      <c r="F756" s="29">
        <f>F757</f>
        <v>136.9</v>
      </c>
      <c r="G756" s="29">
        <f t="shared" si="270"/>
        <v>136.9</v>
      </c>
      <c r="H756" s="29">
        <f t="shared" si="270"/>
        <v>136.9</v>
      </c>
    </row>
    <row r="757" spans="1:8" ht="31.5">
      <c r="A757" s="140" t="s">
        <v>13</v>
      </c>
      <c r="B757" s="140" t="s">
        <v>75</v>
      </c>
      <c r="C757" s="140">
        <v>1130220270</v>
      </c>
      <c r="D757" s="140" t="s">
        <v>92</v>
      </c>
      <c r="E757" s="141" t="s">
        <v>149</v>
      </c>
      <c r="F757" s="29">
        <f>F758</f>
        <v>136.9</v>
      </c>
      <c r="G757" s="29">
        <f t="shared" si="270"/>
        <v>136.9</v>
      </c>
      <c r="H757" s="29">
        <f t="shared" si="270"/>
        <v>136.9</v>
      </c>
    </row>
    <row r="758" spans="1:8" ht="33.6" customHeight="1">
      <c r="A758" s="140" t="s">
        <v>13</v>
      </c>
      <c r="B758" s="140" t="s">
        <v>75</v>
      </c>
      <c r="C758" s="140">
        <v>1130220270</v>
      </c>
      <c r="D758" s="140">
        <v>240</v>
      </c>
      <c r="E758" s="141" t="s">
        <v>189</v>
      </c>
      <c r="F758" s="29">
        <v>136.9</v>
      </c>
      <c r="G758" s="29">
        <v>136.9</v>
      </c>
      <c r="H758" s="29">
        <v>136.9</v>
      </c>
    </row>
    <row r="759" spans="1:8" ht="12.75">
      <c r="A759" s="140" t="s">
        <v>13</v>
      </c>
      <c r="B759" s="140" t="s">
        <v>75</v>
      </c>
      <c r="C759" s="140">
        <v>9900000000</v>
      </c>
      <c r="D759" s="140"/>
      <c r="E759" s="141" t="s">
        <v>195</v>
      </c>
      <c r="F759" s="29">
        <f>F760</f>
        <v>6875.7</v>
      </c>
      <c r="G759" s="29">
        <f aca="true" t="shared" si="275" ref="G759:H759">G760</f>
        <v>5529.9</v>
      </c>
      <c r="H759" s="29">
        <f t="shared" si="275"/>
        <v>5529.9</v>
      </c>
    </row>
    <row r="760" spans="1:8" ht="31.5">
      <c r="A760" s="140" t="s">
        <v>13</v>
      </c>
      <c r="B760" s="140" t="s">
        <v>75</v>
      </c>
      <c r="C760" s="140">
        <v>9990000000</v>
      </c>
      <c r="D760" s="140"/>
      <c r="E760" s="141" t="s">
        <v>263</v>
      </c>
      <c r="F760" s="29">
        <f>F761+F765</f>
        <v>6875.7</v>
      </c>
      <c r="G760" s="29">
        <f>G761+G765</f>
        <v>5529.9</v>
      </c>
      <c r="H760" s="29">
        <f>H761+H765</f>
        <v>5529.9</v>
      </c>
    </row>
    <row r="761" spans="1:8" ht="31.5">
      <c r="A761" s="140" t="s">
        <v>13</v>
      </c>
      <c r="B761" s="140" t="s">
        <v>75</v>
      </c>
      <c r="C761" s="140">
        <v>9990200000</v>
      </c>
      <c r="D761" s="32"/>
      <c r="E761" s="141" t="s">
        <v>209</v>
      </c>
      <c r="F761" s="29">
        <f>F762</f>
        <v>4585.7</v>
      </c>
      <c r="G761" s="29">
        <f aca="true" t="shared" si="276" ref="G761:H761">G762</f>
        <v>5529.9</v>
      </c>
      <c r="H761" s="29">
        <f t="shared" si="276"/>
        <v>5529.9</v>
      </c>
    </row>
    <row r="762" spans="1:8" ht="47.25">
      <c r="A762" s="140" t="s">
        <v>13</v>
      </c>
      <c r="B762" s="140" t="s">
        <v>75</v>
      </c>
      <c r="C762" s="140">
        <v>9990225000</v>
      </c>
      <c r="D762" s="140"/>
      <c r="E762" s="141" t="s">
        <v>210</v>
      </c>
      <c r="F762" s="29">
        <f>F763</f>
        <v>4585.7</v>
      </c>
      <c r="G762" s="29">
        <f aca="true" t="shared" si="277" ref="G762:H763">G763</f>
        <v>5529.9</v>
      </c>
      <c r="H762" s="29">
        <f t="shared" si="277"/>
        <v>5529.9</v>
      </c>
    </row>
    <row r="763" spans="1:8" ht="63">
      <c r="A763" s="140" t="s">
        <v>13</v>
      </c>
      <c r="B763" s="140" t="s">
        <v>75</v>
      </c>
      <c r="C763" s="140">
        <v>9990225000</v>
      </c>
      <c r="D763" s="140" t="s">
        <v>91</v>
      </c>
      <c r="E763" s="141" t="s">
        <v>2</v>
      </c>
      <c r="F763" s="29">
        <f>F764</f>
        <v>4585.7</v>
      </c>
      <c r="G763" s="29">
        <f t="shared" si="277"/>
        <v>5529.9</v>
      </c>
      <c r="H763" s="29">
        <f t="shared" si="277"/>
        <v>5529.9</v>
      </c>
    </row>
    <row r="764" spans="1:8" ht="28.9" customHeight="1">
      <c r="A764" s="140" t="s">
        <v>13</v>
      </c>
      <c r="B764" s="140" t="s">
        <v>75</v>
      </c>
      <c r="C764" s="140">
        <v>9990225000</v>
      </c>
      <c r="D764" s="140">
        <v>120</v>
      </c>
      <c r="E764" s="141" t="s">
        <v>188</v>
      </c>
      <c r="F764" s="29">
        <v>4585.7</v>
      </c>
      <c r="G764" s="29">
        <v>5529.9</v>
      </c>
      <c r="H764" s="29">
        <v>5529.9</v>
      </c>
    </row>
    <row r="765" spans="1:8" ht="31.5">
      <c r="A765" s="140" t="s">
        <v>13</v>
      </c>
      <c r="B765" s="140" t="s">
        <v>75</v>
      </c>
      <c r="C765" s="140">
        <v>9990300000</v>
      </c>
      <c r="D765" s="140"/>
      <c r="E765" s="141" t="s">
        <v>278</v>
      </c>
      <c r="F765" s="29">
        <f>F766+F768+F770</f>
        <v>2290</v>
      </c>
      <c r="G765" s="29">
        <f aca="true" t="shared" si="278" ref="G765:H765">G766+G768+G770</f>
        <v>0</v>
      </c>
      <c r="H765" s="29">
        <f t="shared" si="278"/>
        <v>0</v>
      </c>
    </row>
    <row r="766" spans="1:8" ht="63">
      <c r="A766" s="140" t="s">
        <v>13</v>
      </c>
      <c r="B766" s="140" t="s">
        <v>75</v>
      </c>
      <c r="C766" s="140">
        <v>9990300000</v>
      </c>
      <c r="D766" s="140" t="s">
        <v>91</v>
      </c>
      <c r="E766" s="141" t="s">
        <v>2</v>
      </c>
      <c r="F766" s="29">
        <f>F767</f>
        <v>1649.8</v>
      </c>
      <c r="G766" s="29">
        <f aca="true" t="shared" si="279" ref="G766:H766">G767</f>
        <v>0</v>
      </c>
      <c r="H766" s="29">
        <f t="shared" si="279"/>
        <v>0</v>
      </c>
    </row>
    <row r="767" spans="1:8" ht="12.75">
      <c r="A767" s="140" t="s">
        <v>13</v>
      </c>
      <c r="B767" s="140" t="s">
        <v>75</v>
      </c>
      <c r="C767" s="140">
        <v>9990300000</v>
      </c>
      <c r="D767" s="140">
        <v>110</v>
      </c>
      <c r="E767" s="23" t="s">
        <v>279</v>
      </c>
      <c r="F767" s="29">
        <v>1649.8</v>
      </c>
      <c r="G767" s="29">
        <v>0</v>
      </c>
      <c r="H767" s="29">
        <v>0</v>
      </c>
    </row>
    <row r="768" spans="1:8" ht="31.5">
      <c r="A768" s="140" t="s">
        <v>13</v>
      </c>
      <c r="B768" s="140" t="s">
        <v>75</v>
      </c>
      <c r="C768" s="140">
        <v>9990300000</v>
      </c>
      <c r="D768" s="140" t="s">
        <v>92</v>
      </c>
      <c r="E768" s="141" t="s">
        <v>149</v>
      </c>
      <c r="F768" s="29">
        <f>F769</f>
        <v>632.1</v>
      </c>
      <c r="G768" s="29">
        <f aca="true" t="shared" si="280" ref="G768:H768">G769</f>
        <v>0</v>
      </c>
      <c r="H768" s="29">
        <f t="shared" si="280"/>
        <v>0</v>
      </c>
    </row>
    <row r="769" spans="1:8" ht="36.6" customHeight="1">
      <c r="A769" s="140" t="s">
        <v>13</v>
      </c>
      <c r="B769" s="140" t="s">
        <v>75</v>
      </c>
      <c r="C769" s="140">
        <v>9990300000</v>
      </c>
      <c r="D769" s="140">
        <v>240</v>
      </c>
      <c r="E769" s="141" t="s">
        <v>189</v>
      </c>
      <c r="F769" s="29">
        <f>522.6+52.6+56.9</f>
        <v>632.1</v>
      </c>
      <c r="G769" s="29">
        <v>0</v>
      </c>
      <c r="H769" s="29">
        <v>0</v>
      </c>
    </row>
    <row r="770" spans="1:8" ht="12.75">
      <c r="A770" s="140" t="s">
        <v>13</v>
      </c>
      <c r="B770" s="140" t="s">
        <v>75</v>
      </c>
      <c r="C770" s="140">
        <v>9990300000</v>
      </c>
      <c r="D770" s="140" t="s">
        <v>93</v>
      </c>
      <c r="E770" s="141" t="s">
        <v>94</v>
      </c>
      <c r="F770" s="29">
        <f>F771</f>
        <v>8.100000000000001</v>
      </c>
      <c r="G770" s="29">
        <f aca="true" t="shared" si="281" ref="G770:H770">G771</f>
        <v>0</v>
      </c>
      <c r="H770" s="29">
        <f t="shared" si="281"/>
        <v>0</v>
      </c>
    </row>
    <row r="771" spans="1:8" ht="12.75">
      <c r="A771" s="140" t="s">
        <v>13</v>
      </c>
      <c r="B771" s="140" t="s">
        <v>75</v>
      </c>
      <c r="C771" s="140">
        <v>9990300000</v>
      </c>
      <c r="D771" s="140">
        <v>850</v>
      </c>
      <c r="E771" s="141" t="s">
        <v>190</v>
      </c>
      <c r="F771" s="29">
        <f>65-56.9</f>
        <v>8.100000000000001</v>
      </c>
      <c r="G771" s="29">
        <v>0</v>
      </c>
      <c r="H771" s="29">
        <v>0</v>
      </c>
    </row>
    <row r="772" spans="1:8" ht="12.75">
      <c r="A772" s="140" t="s">
        <v>13</v>
      </c>
      <c r="B772" s="140" t="s">
        <v>61</v>
      </c>
      <c r="C772" s="140" t="s">
        <v>89</v>
      </c>
      <c r="D772" s="140" t="s">
        <v>89</v>
      </c>
      <c r="E772" s="141" t="s">
        <v>53</v>
      </c>
      <c r="F772" s="29">
        <f>F773</f>
        <v>10448.599999999999</v>
      </c>
      <c r="G772" s="29">
        <f aca="true" t="shared" si="282" ref="G772:H776">G773</f>
        <v>10448.599999999999</v>
      </c>
      <c r="H772" s="29">
        <f t="shared" si="282"/>
        <v>10448.599999999999</v>
      </c>
    </row>
    <row r="773" spans="1:8" ht="12.75">
      <c r="A773" s="140" t="s">
        <v>13</v>
      </c>
      <c r="B773" s="140" t="s">
        <v>109</v>
      </c>
      <c r="C773" s="140" t="s">
        <v>89</v>
      </c>
      <c r="D773" s="140" t="s">
        <v>89</v>
      </c>
      <c r="E773" s="141" t="s">
        <v>110</v>
      </c>
      <c r="F773" s="29">
        <f>F774</f>
        <v>10448.599999999999</v>
      </c>
      <c r="G773" s="29">
        <f t="shared" si="282"/>
        <v>10448.599999999999</v>
      </c>
      <c r="H773" s="29">
        <f t="shared" si="282"/>
        <v>10448.599999999999</v>
      </c>
    </row>
    <row r="774" spans="1:8" ht="37.15" customHeight="1">
      <c r="A774" s="140" t="s">
        <v>13</v>
      </c>
      <c r="B774" s="140" t="s">
        <v>109</v>
      </c>
      <c r="C774" s="142">
        <v>1100000000</v>
      </c>
      <c r="D774" s="140"/>
      <c r="E774" s="141" t="s">
        <v>312</v>
      </c>
      <c r="F774" s="29">
        <f>F775</f>
        <v>10448.599999999999</v>
      </c>
      <c r="G774" s="29">
        <f t="shared" si="282"/>
        <v>10448.599999999999</v>
      </c>
      <c r="H774" s="29">
        <f t="shared" si="282"/>
        <v>10448.599999999999</v>
      </c>
    </row>
    <row r="775" spans="1:8" ht="12.75">
      <c r="A775" s="140" t="s">
        <v>13</v>
      </c>
      <c r="B775" s="140" t="s">
        <v>109</v>
      </c>
      <c r="C775" s="140">
        <v>1110000000</v>
      </c>
      <c r="D775" s="140"/>
      <c r="E775" s="141" t="s">
        <v>289</v>
      </c>
      <c r="F775" s="29">
        <f>F776</f>
        <v>10448.599999999999</v>
      </c>
      <c r="G775" s="29">
        <f t="shared" si="282"/>
        <v>10448.599999999999</v>
      </c>
      <c r="H775" s="29">
        <f t="shared" si="282"/>
        <v>10448.599999999999</v>
      </c>
    </row>
    <row r="776" spans="1:8" ht="47.25">
      <c r="A776" s="140" t="s">
        <v>13</v>
      </c>
      <c r="B776" s="140" t="s">
        <v>109</v>
      </c>
      <c r="C776" s="140">
        <v>1110200000</v>
      </c>
      <c r="D776" s="140"/>
      <c r="E776" s="141" t="s">
        <v>306</v>
      </c>
      <c r="F776" s="29">
        <f>F777</f>
        <v>10448.599999999999</v>
      </c>
      <c r="G776" s="29">
        <f t="shared" si="282"/>
        <v>10448.599999999999</v>
      </c>
      <c r="H776" s="29">
        <f t="shared" si="282"/>
        <v>10448.599999999999</v>
      </c>
    </row>
    <row r="777" spans="1:8" ht="78.75">
      <c r="A777" s="140" t="s">
        <v>13</v>
      </c>
      <c r="B777" s="140" t="s">
        <v>109</v>
      </c>
      <c r="C777" s="140">
        <v>1110210500</v>
      </c>
      <c r="D777" s="140"/>
      <c r="E777" s="141" t="s">
        <v>605</v>
      </c>
      <c r="F777" s="29">
        <f>F778+F780</f>
        <v>10448.599999999999</v>
      </c>
      <c r="G777" s="29">
        <f aca="true" t="shared" si="283" ref="G777:H777">G778+G780</f>
        <v>10448.599999999999</v>
      </c>
      <c r="H777" s="29">
        <f t="shared" si="283"/>
        <v>10448.599999999999</v>
      </c>
    </row>
    <row r="778" spans="1:8" ht="31.5">
      <c r="A778" s="140" t="s">
        <v>13</v>
      </c>
      <c r="B778" s="140" t="s">
        <v>109</v>
      </c>
      <c r="C778" s="140">
        <v>1110210500</v>
      </c>
      <c r="D778" s="140" t="s">
        <v>92</v>
      </c>
      <c r="E778" s="141" t="s">
        <v>149</v>
      </c>
      <c r="F778" s="29">
        <f>F779</f>
        <v>254.8</v>
      </c>
      <c r="G778" s="29">
        <f aca="true" t="shared" si="284" ref="G778:H778">G779</f>
        <v>254.8</v>
      </c>
      <c r="H778" s="29">
        <f t="shared" si="284"/>
        <v>254.8</v>
      </c>
    </row>
    <row r="779" spans="1:8" ht="30.6" customHeight="1">
      <c r="A779" s="140" t="s">
        <v>13</v>
      </c>
      <c r="B779" s="140" t="s">
        <v>109</v>
      </c>
      <c r="C779" s="140">
        <v>1110210500</v>
      </c>
      <c r="D779" s="140">
        <v>240</v>
      </c>
      <c r="E779" s="141" t="s">
        <v>189</v>
      </c>
      <c r="F779" s="29">
        <v>254.8</v>
      </c>
      <c r="G779" s="29">
        <v>254.8</v>
      </c>
      <c r="H779" s="29">
        <v>254.8</v>
      </c>
    </row>
    <row r="780" spans="1:8" ht="12.75">
      <c r="A780" s="140" t="s">
        <v>13</v>
      </c>
      <c r="B780" s="140" t="s">
        <v>109</v>
      </c>
      <c r="C780" s="140">
        <v>1110210500</v>
      </c>
      <c r="D780" s="140" t="s">
        <v>96</v>
      </c>
      <c r="E780" s="141" t="s">
        <v>97</v>
      </c>
      <c r="F780" s="29">
        <f>F781</f>
        <v>10193.8</v>
      </c>
      <c r="G780" s="29">
        <f aca="true" t="shared" si="285" ref="G780:H780">G781</f>
        <v>10193.8</v>
      </c>
      <c r="H780" s="29">
        <f t="shared" si="285"/>
        <v>10193.8</v>
      </c>
    </row>
    <row r="781" spans="1:8" ht="31.5">
      <c r="A781" s="140" t="s">
        <v>13</v>
      </c>
      <c r="B781" s="140" t="s">
        <v>109</v>
      </c>
      <c r="C781" s="140">
        <v>1110210500</v>
      </c>
      <c r="D781" s="2" t="s">
        <v>191</v>
      </c>
      <c r="E781" s="23" t="s">
        <v>192</v>
      </c>
      <c r="F781" s="29">
        <v>10193.8</v>
      </c>
      <c r="G781" s="29">
        <v>10193.8</v>
      </c>
      <c r="H781" s="29">
        <v>10193.8</v>
      </c>
    </row>
    <row r="782" ht="12.75">
      <c r="E782" s="44"/>
    </row>
    <row r="783" ht="12.75">
      <c r="E783" s="44"/>
    </row>
    <row r="784" ht="12.75">
      <c r="E784" s="44"/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6"/>
  <sheetViews>
    <sheetView workbookViewId="0" topLeftCell="A599">
      <selection activeCell="A2" sqref="A2:G2"/>
    </sheetView>
  </sheetViews>
  <sheetFormatPr defaultColWidth="8.875" defaultRowHeight="12.75"/>
  <cols>
    <col min="1" max="1" width="7.75390625" style="18" customWidth="1"/>
    <col min="2" max="2" width="15.00390625" style="18" customWidth="1"/>
    <col min="3" max="3" width="5.625" style="18" customWidth="1"/>
    <col min="4" max="4" width="68.375" style="18" customWidth="1"/>
    <col min="5" max="5" width="11.25390625" style="28" customWidth="1"/>
    <col min="6" max="6" width="11.625" style="28" customWidth="1"/>
    <col min="7" max="7" width="11.75390625" style="28" customWidth="1"/>
    <col min="8" max="8" width="8.875" style="5" customWidth="1"/>
    <col min="9" max="9" width="13.875" style="47" bestFit="1" customWidth="1"/>
    <col min="10" max="10" width="10.375" style="47" bestFit="1" customWidth="1"/>
    <col min="11" max="11" width="12.875" style="47" customWidth="1"/>
    <col min="12" max="16384" width="8.875" style="5" customWidth="1"/>
  </cols>
  <sheetData>
    <row r="1" spans="1:7" ht="51.6" customHeight="1">
      <c r="A1" s="199" t="s">
        <v>670</v>
      </c>
      <c r="B1" s="199"/>
      <c r="C1" s="199"/>
      <c r="D1" s="199"/>
      <c r="E1" s="199"/>
      <c r="F1" s="199"/>
      <c r="G1" s="199"/>
    </row>
    <row r="2" spans="1:7" ht="77.45" customHeight="1">
      <c r="A2" s="205" t="s">
        <v>342</v>
      </c>
      <c r="B2" s="205"/>
      <c r="C2" s="205"/>
      <c r="D2" s="205"/>
      <c r="E2" s="205"/>
      <c r="F2" s="205"/>
      <c r="G2" s="205"/>
    </row>
    <row r="3" spans="1:7" ht="12.75">
      <c r="A3" s="209" t="s">
        <v>58</v>
      </c>
      <c r="B3" s="209" t="s">
        <v>22</v>
      </c>
      <c r="C3" s="209" t="s">
        <v>23</v>
      </c>
      <c r="D3" s="209" t="s">
        <v>24</v>
      </c>
      <c r="E3" s="209" t="s">
        <v>128</v>
      </c>
      <c r="F3" s="209"/>
      <c r="G3" s="209"/>
    </row>
    <row r="4" spans="1:7" ht="12.75">
      <c r="A4" s="209" t="s">
        <v>89</v>
      </c>
      <c r="B4" s="209" t="s">
        <v>89</v>
      </c>
      <c r="C4" s="209" t="s">
        <v>89</v>
      </c>
      <c r="D4" s="209" t="s">
        <v>89</v>
      </c>
      <c r="E4" s="209" t="s">
        <v>131</v>
      </c>
      <c r="F4" s="209" t="s">
        <v>139</v>
      </c>
      <c r="G4" s="209"/>
    </row>
    <row r="5" spans="1:7" ht="12.75">
      <c r="A5" s="209" t="s">
        <v>89</v>
      </c>
      <c r="B5" s="209" t="s">
        <v>89</v>
      </c>
      <c r="C5" s="209" t="s">
        <v>89</v>
      </c>
      <c r="D5" s="209" t="s">
        <v>89</v>
      </c>
      <c r="E5" s="209" t="s">
        <v>89</v>
      </c>
      <c r="F5" s="147" t="s">
        <v>132</v>
      </c>
      <c r="G5" s="147" t="s">
        <v>181</v>
      </c>
    </row>
    <row r="6" spans="1:7" ht="12.75">
      <c r="A6" s="147" t="s">
        <v>5</v>
      </c>
      <c r="B6" s="147" t="s">
        <v>100</v>
      </c>
      <c r="C6" s="147" t="s">
        <v>101</v>
      </c>
      <c r="D6" s="147" t="s">
        <v>102</v>
      </c>
      <c r="E6" s="147" t="s">
        <v>103</v>
      </c>
      <c r="F6" s="147" t="s">
        <v>104</v>
      </c>
      <c r="G6" s="147" t="s">
        <v>147</v>
      </c>
    </row>
    <row r="7" spans="1:7" ht="12.75">
      <c r="A7" s="6" t="s">
        <v>89</v>
      </c>
      <c r="B7" s="6" t="s">
        <v>89</v>
      </c>
      <c r="C7" s="6" t="s">
        <v>89</v>
      </c>
      <c r="D7" s="7" t="s">
        <v>1</v>
      </c>
      <c r="E7" s="8">
        <f>E8+E159+E179+E245+E300+E457+E498+E553+E596+E610</f>
        <v>692019.9000000001</v>
      </c>
      <c r="F7" s="8">
        <f>F8+F159+F179+F245+F300+F457+F498+F553+F596+F610</f>
        <v>615531.9</v>
      </c>
      <c r="G7" s="8">
        <f>G8+G159+G179+G245+G300+G457+G498+G553+G596+G610</f>
        <v>605598.2000000001</v>
      </c>
    </row>
    <row r="8" spans="1:7" ht="12.75">
      <c r="A8" s="6" t="s">
        <v>77</v>
      </c>
      <c r="B8" s="6" t="s">
        <v>89</v>
      </c>
      <c r="C8" s="6" t="s">
        <v>89</v>
      </c>
      <c r="D8" s="27" t="s">
        <v>26</v>
      </c>
      <c r="E8" s="8">
        <f>E9+E15+E32+E51+E57+E75+E81+E68</f>
        <v>70711</v>
      </c>
      <c r="F8" s="8">
        <f>F9+F15+F32+F51+F57+F75+F81+F68</f>
        <v>71621.4</v>
      </c>
      <c r="G8" s="8">
        <f>G9+G15+G32+G51+G57+G75+G81+G68</f>
        <v>71527.6</v>
      </c>
    </row>
    <row r="9" spans="1:7" ht="37.9" customHeight="1">
      <c r="A9" s="147" t="s">
        <v>65</v>
      </c>
      <c r="B9" s="147" t="s">
        <v>89</v>
      </c>
      <c r="C9" s="147" t="s">
        <v>89</v>
      </c>
      <c r="D9" s="16" t="s">
        <v>82</v>
      </c>
      <c r="E9" s="9">
        <f>E10</f>
        <v>1479</v>
      </c>
      <c r="F9" s="9">
        <f aca="true" t="shared" si="0" ref="F9:G13">F10</f>
        <v>1479</v>
      </c>
      <c r="G9" s="9">
        <f t="shared" si="0"/>
        <v>1479</v>
      </c>
    </row>
    <row r="10" spans="1:7" ht="12.75">
      <c r="A10" s="144" t="s">
        <v>65</v>
      </c>
      <c r="B10" s="144">
        <v>9900000000</v>
      </c>
      <c r="C10" s="144"/>
      <c r="D10" s="32" t="s">
        <v>195</v>
      </c>
      <c r="E10" s="22">
        <f>E11</f>
        <v>1479</v>
      </c>
      <c r="F10" s="22">
        <f t="shared" si="0"/>
        <v>1479</v>
      </c>
      <c r="G10" s="22">
        <f t="shared" si="0"/>
        <v>1479</v>
      </c>
    </row>
    <row r="11" spans="1:7" ht="31.5">
      <c r="A11" s="144" t="s">
        <v>65</v>
      </c>
      <c r="B11" s="144">
        <v>9990000000</v>
      </c>
      <c r="C11" s="144"/>
      <c r="D11" s="32" t="s">
        <v>263</v>
      </c>
      <c r="E11" s="22">
        <f>E12</f>
        <v>1479</v>
      </c>
      <c r="F11" s="22">
        <f t="shared" si="0"/>
        <v>1479</v>
      </c>
      <c r="G11" s="22">
        <f t="shared" si="0"/>
        <v>1479</v>
      </c>
    </row>
    <row r="12" spans="1:7" ht="12.75">
      <c r="A12" s="144" t="s">
        <v>65</v>
      </c>
      <c r="B12" s="144">
        <v>9990021000</v>
      </c>
      <c r="C12" s="32"/>
      <c r="D12" s="32" t="s">
        <v>264</v>
      </c>
      <c r="E12" s="22">
        <f>E13</f>
        <v>1479</v>
      </c>
      <c r="F12" s="22">
        <f t="shared" si="0"/>
        <v>1479</v>
      </c>
      <c r="G12" s="22">
        <f t="shared" si="0"/>
        <v>1479</v>
      </c>
    </row>
    <row r="13" spans="1:7" ht="63">
      <c r="A13" s="144" t="s">
        <v>65</v>
      </c>
      <c r="B13" s="144">
        <v>9990021000</v>
      </c>
      <c r="C13" s="144" t="s">
        <v>91</v>
      </c>
      <c r="D13" s="32" t="s">
        <v>2</v>
      </c>
      <c r="E13" s="22">
        <f>E14</f>
        <v>1479</v>
      </c>
      <c r="F13" s="22">
        <f t="shared" si="0"/>
        <v>1479</v>
      </c>
      <c r="G13" s="22">
        <f t="shared" si="0"/>
        <v>1479</v>
      </c>
    </row>
    <row r="14" spans="1:7" ht="31.9" customHeight="1">
      <c r="A14" s="144" t="s">
        <v>65</v>
      </c>
      <c r="B14" s="144">
        <v>9990021000</v>
      </c>
      <c r="C14" s="144">
        <v>120</v>
      </c>
      <c r="D14" s="32" t="s">
        <v>188</v>
      </c>
      <c r="E14" s="22">
        <f>'№5 '!F15</f>
        <v>1479</v>
      </c>
      <c r="F14" s="22">
        <f>'№5 '!G15</f>
        <v>1479</v>
      </c>
      <c r="G14" s="22">
        <f>'№5 '!H15</f>
        <v>1479</v>
      </c>
    </row>
    <row r="15" spans="1:7" ht="51.6" customHeight="1">
      <c r="A15" s="147" t="s">
        <v>66</v>
      </c>
      <c r="B15" s="147" t="s">
        <v>89</v>
      </c>
      <c r="C15" s="147" t="s">
        <v>89</v>
      </c>
      <c r="D15" s="16" t="s">
        <v>43</v>
      </c>
      <c r="E15" s="9">
        <f>E16</f>
        <v>4114.3</v>
      </c>
      <c r="F15" s="9">
        <f aca="true" t="shared" si="1" ref="F15:G17">F16</f>
        <v>4114.3</v>
      </c>
      <c r="G15" s="9">
        <f t="shared" si="1"/>
        <v>4114.3</v>
      </c>
    </row>
    <row r="16" spans="1:7" ht="12.75">
      <c r="A16" s="144" t="s">
        <v>66</v>
      </c>
      <c r="B16" s="146" t="s">
        <v>200</v>
      </c>
      <c r="C16" s="146" t="s">
        <v>89</v>
      </c>
      <c r="D16" s="145" t="s">
        <v>195</v>
      </c>
      <c r="E16" s="22">
        <f>E17</f>
        <v>4114.3</v>
      </c>
      <c r="F16" s="22">
        <f t="shared" si="1"/>
        <v>4114.3</v>
      </c>
      <c r="G16" s="22">
        <f t="shared" si="1"/>
        <v>4114.3</v>
      </c>
    </row>
    <row r="17" spans="1:7" ht="31.5">
      <c r="A17" s="144" t="s">
        <v>66</v>
      </c>
      <c r="B17" s="144">
        <v>9990000000</v>
      </c>
      <c r="C17" s="144"/>
      <c r="D17" s="32" t="s">
        <v>263</v>
      </c>
      <c r="E17" s="22">
        <f>E18</f>
        <v>4114.3</v>
      </c>
      <c r="F17" s="22">
        <f t="shared" si="1"/>
        <v>4114.3</v>
      </c>
      <c r="G17" s="22">
        <f t="shared" si="1"/>
        <v>4114.3</v>
      </c>
    </row>
    <row r="18" spans="1:7" ht="31.5">
      <c r="A18" s="144" t="s">
        <v>66</v>
      </c>
      <c r="B18" s="144">
        <v>9990100000</v>
      </c>
      <c r="C18" s="144"/>
      <c r="D18" s="32" t="s">
        <v>285</v>
      </c>
      <c r="E18" s="22">
        <f>E19+E22+E29</f>
        <v>4114.3</v>
      </c>
      <c r="F18" s="22">
        <f aca="true" t="shared" si="2" ref="F18:G18">F19+F22+F29</f>
        <v>4114.3</v>
      </c>
      <c r="G18" s="22">
        <f t="shared" si="2"/>
        <v>4114.3</v>
      </c>
    </row>
    <row r="19" spans="1:7" ht="12.75">
      <c r="A19" s="144" t="s">
        <v>66</v>
      </c>
      <c r="B19" s="144">
        <v>9990122000</v>
      </c>
      <c r="C19" s="144"/>
      <c r="D19" s="32" t="s">
        <v>286</v>
      </c>
      <c r="E19" s="22">
        <f>E20</f>
        <v>1208.6</v>
      </c>
      <c r="F19" s="22">
        <f aca="true" t="shared" si="3" ref="F19:G20">F20</f>
        <v>1208.6</v>
      </c>
      <c r="G19" s="22">
        <f t="shared" si="3"/>
        <v>1208.6</v>
      </c>
    </row>
    <row r="20" spans="1:7" ht="63">
      <c r="A20" s="144" t="s">
        <v>66</v>
      </c>
      <c r="B20" s="144">
        <v>9990122000</v>
      </c>
      <c r="C20" s="146" t="s">
        <v>91</v>
      </c>
      <c r="D20" s="145" t="s">
        <v>2</v>
      </c>
      <c r="E20" s="22">
        <f>E21</f>
        <v>1208.6</v>
      </c>
      <c r="F20" s="22">
        <f t="shared" si="3"/>
        <v>1208.6</v>
      </c>
      <c r="G20" s="22">
        <f t="shared" si="3"/>
        <v>1208.6</v>
      </c>
    </row>
    <row r="21" spans="1:7" ht="33.6" customHeight="1">
      <c r="A21" s="144" t="s">
        <v>66</v>
      </c>
      <c r="B21" s="144">
        <v>9990122000</v>
      </c>
      <c r="C21" s="144">
        <v>120</v>
      </c>
      <c r="D21" s="32" t="s">
        <v>188</v>
      </c>
      <c r="E21" s="22">
        <f>'№5 '!F523</f>
        <v>1208.6</v>
      </c>
      <c r="F21" s="22">
        <f>'№5 '!G523</f>
        <v>1208.6</v>
      </c>
      <c r="G21" s="22">
        <f>'№5 '!H523</f>
        <v>1208.6</v>
      </c>
    </row>
    <row r="22" spans="1:7" ht="31.5">
      <c r="A22" s="144" t="s">
        <v>66</v>
      </c>
      <c r="B22" s="144">
        <v>9990123000</v>
      </c>
      <c r="C22" s="144"/>
      <c r="D22" s="32" t="s">
        <v>287</v>
      </c>
      <c r="E22" s="22">
        <f>E23+E25+E27</f>
        <v>2447.1</v>
      </c>
      <c r="F22" s="22">
        <f aca="true" t="shared" si="4" ref="F22:G22">F23+F25+F27</f>
        <v>2447.1</v>
      </c>
      <c r="G22" s="22">
        <f t="shared" si="4"/>
        <v>2447.1</v>
      </c>
    </row>
    <row r="23" spans="1:7" ht="63">
      <c r="A23" s="144" t="s">
        <v>66</v>
      </c>
      <c r="B23" s="144">
        <v>9990123000</v>
      </c>
      <c r="C23" s="144" t="s">
        <v>91</v>
      </c>
      <c r="D23" s="32" t="s">
        <v>2</v>
      </c>
      <c r="E23" s="22">
        <f>E24</f>
        <v>2069.9</v>
      </c>
      <c r="F23" s="22">
        <f aca="true" t="shared" si="5" ref="F23:G23">F24</f>
        <v>2069.9</v>
      </c>
      <c r="G23" s="22">
        <f t="shared" si="5"/>
        <v>2069.9</v>
      </c>
    </row>
    <row r="24" spans="1:7" ht="32.45" customHeight="1">
      <c r="A24" s="144" t="s">
        <v>66</v>
      </c>
      <c r="B24" s="144">
        <v>9990123000</v>
      </c>
      <c r="C24" s="144">
        <v>120</v>
      </c>
      <c r="D24" s="32" t="s">
        <v>188</v>
      </c>
      <c r="E24" s="22">
        <f>'№5 '!F526</f>
        <v>2069.9</v>
      </c>
      <c r="F24" s="22">
        <f>'№5 '!G526</f>
        <v>2069.9</v>
      </c>
      <c r="G24" s="22">
        <f>'№5 '!H526</f>
        <v>2069.9</v>
      </c>
    </row>
    <row r="25" spans="1:7" ht="36" customHeight="1">
      <c r="A25" s="144" t="s">
        <v>66</v>
      </c>
      <c r="B25" s="144">
        <v>9990123000</v>
      </c>
      <c r="C25" s="144">
        <v>240</v>
      </c>
      <c r="D25" s="145" t="s">
        <v>189</v>
      </c>
      <c r="E25" s="22">
        <f>E26</f>
        <v>375</v>
      </c>
      <c r="F25" s="22">
        <f aca="true" t="shared" si="6" ref="F25:G25">F26</f>
        <v>375</v>
      </c>
      <c r="G25" s="22">
        <f t="shared" si="6"/>
        <v>375</v>
      </c>
    </row>
    <row r="26" spans="1:7" ht="33" customHeight="1">
      <c r="A26" s="144" t="s">
        <v>66</v>
      </c>
      <c r="B26" s="144">
        <v>9990123000</v>
      </c>
      <c r="C26" s="144">
        <v>240</v>
      </c>
      <c r="D26" s="145" t="s">
        <v>189</v>
      </c>
      <c r="E26" s="22">
        <f>'№5 '!F528</f>
        <v>375</v>
      </c>
      <c r="F26" s="22">
        <f>'№5 '!G528</f>
        <v>375</v>
      </c>
      <c r="G26" s="22">
        <f>'№5 '!H528</f>
        <v>375</v>
      </c>
    </row>
    <row r="27" spans="1:7" ht="12.75">
      <c r="A27" s="144" t="s">
        <v>66</v>
      </c>
      <c r="B27" s="144">
        <v>9990123000</v>
      </c>
      <c r="C27" s="144" t="s">
        <v>93</v>
      </c>
      <c r="D27" s="32" t="s">
        <v>94</v>
      </c>
      <c r="E27" s="22">
        <f>E28</f>
        <v>2.2</v>
      </c>
      <c r="F27" s="22">
        <f aca="true" t="shared" si="7" ref="F27:G27">F28</f>
        <v>2.2</v>
      </c>
      <c r="G27" s="22">
        <f t="shared" si="7"/>
        <v>2.2</v>
      </c>
    </row>
    <row r="28" spans="1:7" ht="12.75">
      <c r="A28" s="144" t="s">
        <v>66</v>
      </c>
      <c r="B28" s="144">
        <v>9990123000</v>
      </c>
      <c r="C28" s="144">
        <v>850</v>
      </c>
      <c r="D28" s="32" t="s">
        <v>190</v>
      </c>
      <c r="E28" s="22">
        <f>'№5 '!F530</f>
        <v>2.2</v>
      </c>
      <c r="F28" s="22">
        <f>'№5 '!G530</f>
        <v>2.2</v>
      </c>
      <c r="G28" s="22">
        <f>'№5 '!H530</f>
        <v>2.2</v>
      </c>
    </row>
    <row r="29" spans="1:7" ht="12.75">
      <c r="A29" s="144" t="s">
        <v>66</v>
      </c>
      <c r="B29" s="144">
        <v>9990124000</v>
      </c>
      <c r="C29" s="144"/>
      <c r="D29" s="145" t="s">
        <v>288</v>
      </c>
      <c r="E29" s="22">
        <f>E30</f>
        <v>458.6</v>
      </c>
      <c r="F29" s="22">
        <f aca="true" t="shared" si="8" ref="F29:G30">F30</f>
        <v>458.6</v>
      </c>
      <c r="G29" s="22">
        <f t="shared" si="8"/>
        <v>458.6</v>
      </c>
    </row>
    <row r="30" spans="1:7" ht="63">
      <c r="A30" s="144" t="s">
        <v>66</v>
      </c>
      <c r="B30" s="144">
        <v>9990124000</v>
      </c>
      <c r="C30" s="144" t="s">
        <v>91</v>
      </c>
      <c r="D30" s="32" t="s">
        <v>2</v>
      </c>
      <c r="E30" s="22">
        <f>E31</f>
        <v>458.6</v>
      </c>
      <c r="F30" s="22">
        <f t="shared" si="8"/>
        <v>458.6</v>
      </c>
      <c r="G30" s="22">
        <f t="shared" si="8"/>
        <v>458.6</v>
      </c>
    </row>
    <row r="31" spans="1:7" ht="36.6" customHeight="1">
      <c r="A31" s="144" t="s">
        <v>66</v>
      </c>
      <c r="B31" s="144">
        <v>9990124000</v>
      </c>
      <c r="C31" s="144">
        <v>120</v>
      </c>
      <c r="D31" s="32" t="s">
        <v>188</v>
      </c>
      <c r="E31" s="22">
        <f>'№5 '!F533</f>
        <v>458.6</v>
      </c>
      <c r="F31" s="22">
        <f>'№5 '!G533</f>
        <v>458.6</v>
      </c>
      <c r="G31" s="22">
        <f>'№5 '!H533</f>
        <v>458.6</v>
      </c>
    </row>
    <row r="32" spans="1:7" ht="47.25">
      <c r="A32" s="144" t="s">
        <v>67</v>
      </c>
      <c r="B32" s="144" t="s">
        <v>89</v>
      </c>
      <c r="C32" s="144" t="s">
        <v>89</v>
      </c>
      <c r="D32" s="32" t="s">
        <v>44</v>
      </c>
      <c r="E32" s="22">
        <f>E33</f>
        <v>22536.6</v>
      </c>
      <c r="F32" s="22">
        <f aca="true" t="shared" si="9" ref="F32:G34">F33</f>
        <v>18867.899999999998</v>
      </c>
      <c r="G32" s="22">
        <f t="shared" si="9"/>
        <v>18867.899999999998</v>
      </c>
    </row>
    <row r="33" spans="1:7" ht="12.75">
      <c r="A33" s="144" t="s">
        <v>67</v>
      </c>
      <c r="B33" s="144">
        <v>9900000000</v>
      </c>
      <c r="C33" s="144"/>
      <c r="D33" s="32" t="s">
        <v>195</v>
      </c>
      <c r="E33" s="22">
        <f>E34</f>
        <v>22536.6</v>
      </c>
      <c r="F33" s="22">
        <f t="shared" si="9"/>
        <v>18867.899999999998</v>
      </c>
      <c r="G33" s="22">
        <f t="shared" si="9"/>
        <v>18867.899999999998</v>
      </c>
    </row>
    <row r="34" spans="1:7" ht="31.5">
      <c r="A34" s="144" t="s">
        <v>67</v>
      </c>
      <c r="B34" s="144">
        <v>9990000000</v>
      </c>
      <c r="C34" s="144"/>
      <c r="D34" s="32" t="s">
        <v>263</v>
      </c>
      <c r="E34" s="22">
        <f>E35</f>
        <v>22536.6</v>
      </c>
      <c r="F34" s="22">
        <f t="shared" si="9"/>
        <v>18867.899999999998</v>
      </c>
      <c r="G34" s="22">
        <f t="shared" si="9"/>
        <v>18867.899999999998</v>
      </c>
    </row>
    <row r="35" spans="1:7" ht="31.5">
      <c r="A35" s="144" t="s">
        <v>67</v>
      </c>
      <c r="B35" s="144">
        <v>9990200000</v>
      </c>
      <c r="C35" s="32"/>
      <c r="D35" s="32" t="s">
        <v>209</v>
      </c>
      <c r="E35" s="22">
        <f>E36+E43+E46</f>
        <v>22536.6</v>
      </c>
      <c r="F35" s="22">
        <f aca="true" t="shared" si="10" ref="F35:G35">F36+F43+F46</f>
        <v>18867.899999999998</v>
      </c>
      <c r="G35" s="22">
        <f t="shared" si="10"/>
        <v>18867.899999999998</v>
      </c>
    </row>
    <row r="36" spans="1:7" ht="56.45" customHeight="1">
      <c r="A36" s="144" t="s">
        <v>67</v>
      </c>
      <c r="B36" s="144">
        <v>9990225000</v>
      </c>
      <c r="C36" s="144"/>
      <c r="D36" s="32" t="s">
        <v>210</v>
      </c>
      <c r="E36" s="22">
        <f>E37+E39+E41</f>
        <v>21811.6</v>
      </c>
      <c r="F36" s="22">
        <f aca="true" t="shared" si="11" ref="F36:G36">F37+F39+F41</f>
        <v>18142.899999999998</v>
      </c>
      <c r="G36" s="22">
        <f t="shared" si="11"/>
        <v>18142.899999999998</v>
      </c>
    </row>
    <row r="37" spans="1:7" ht="63">
      <c r="A37" s="144" t="s">
        <v>67</v>
      </c>
      <c r="B37" s="144">
        <v>9990225000</v>
      </c>
      <c r="C37" s="144" t="s">
        <v>91</v>
      </c>
      <c r="D37" s="32" t="s">
        <v>2</v>
      </c>
      <c r="E37" s="22">
        <f>E38</f>
        <v>20138.899999999998</v>
      </c>
      <c r="F37" s="22">
        <f aca="true" t="shared" si="12" ref="F37:G37">F38</f>
        <v>18142.899999999998</v>
      </c>
      <c r="G37" s="22">
        <f t="shared" si="12"/>
        <v>18142.899999999998</v>
      </c>
    </row>
    <row r="38" spans="1:7" ht="32.45" customHeight="1">
      <c r="A38" s="144" t="s">
        <v>67</v>
      </c>
      <c r="B38" s="144">
        <v>9990225000</v>
      </c>
      <c r="C38" s="144">
        <v>120</v>
      </c>
      <c r="D38" s="32" t="s">
        <v>188</v>
      </c>
      <c r="E38" s="22">
        <f>'№5 '!F22</f>
        <v>20138.899999999998</v>
      </c>
      <c r="F38" s="22">
        <f>'№5 '!G22</f>
        <v>18142.899999999998</v>
      </c>
      <c r="G38" s="22">
        <f>'№5 '!H22</f>
        <v>18142.899999999998</v>
      </c>
    </row>
    <row r="39" spans="1:7" ht="31.5">
      <c r="A39" s="144" t="s">
        <v>67</v>
      </c>
      <c r="B39" s="144">
        <v>9990225000</v>
      </c>
      <c r="C39" s="144" t="s">
        <v>92</v>
      </c>
      <c r="D39" s="32" t="s">
        <v>149</v>
      </c>
      <c r="E39" s="22">
        <f>E40</f>
        <v>1636.7</v>
      </c>
      <c r="F39" s="22">
        <f aca="true" t="shared" si="13" ref="F39:G39">F40</f>
        <v>0</v>
      </c>
      <c r="G39" s="22">
        <f t="shared" si="13"/>
        <v>0</v>
      </c>
    </row>
    <row r="40" spans="1:7" ht="35.45" customHeight="1">
      <c r="A40" s="144" t="s">
        <v>67</v>
      </c>
      <c r="B40" s="144">
        <v>9990225000</v>
      </c>
      <c r="C40" s="144">
        <v>240</v>
      </c>
      <c r="D40" s="32" t="s">
        <v>189</v>
      </c>
      <c r="E40" s="22">
        <f>'№5 '!F24</f>
        <v>1636.7</v>
      </c>
      <c r="F40" s="22">
        <f>'№5 '!G24</f>
        <v>0</v>
      </c>
      <c r="G40" s="22">
        <f>'№5 '!H24</f>
        <v>0</v>
      </c>
    </row>
    <row r="41" spans="1:7" ht="12.75">
      <c r="A41" s="144" t="s">
        <v>67</v>
      </c>
      <c r="B41" s="144">
        <v>9990225000</v>
      </c>
      <c r="C41" s="144" t="s">
        <v>93</v>
      </c>
      <c r="D41" s="32" t="s">
        <v>94</v>
      </c>
      <c r="E41" s="22">
        <f>E42</f>
        <v>36</v>
      </c>
      <c r="F41" s="22">
        <f aca="true" t="shared" si="14" ref="F41:G41">F42</f>
        <v>0</v>
      </c>
      <c r="G41" s="22">
        <f t="shared" si="14"/>
        <v>0</v>
      </c>
    </row>
    <row r="42" spans="1:7" ht="12.75">
      <c r="A42" s="144" t="s">
        <v>67</v>
      </c>
      <c r="B42" s="144">
        <v>9990225000</v>
      </c>
      <c r="C42" s="144">
        <v>850</v>
      </c>
      <c r="D42" s="32" t="s">
        <v>190</v>
      </c>
      <c r="E42" s="22">
        <f>'№5 '!F26</f>
        <v>36</v>
      </c>
      <c r="F42" s="22">
        <f>'№5 '!G26</f>
        <v>0</v>
      </c>
      <c r="G42" s="22">
        <f>'№5 '!H26</f>
        <v>0</v>
      </c>
    </row>
    <row r="43" spans="1:7" ht="49.9" customHeight="1">
      <c r="A43" s="144" t="s">
        <v>67</v>
      </c>
      <c r="B43" s="144">
        <v>9990226000</v>
      </c>
      <c r="C43" s="144"/>
      <c r="D43" s="32" t="s">
        <v>265</v>
      </c>
      <c r="E43" s="22">
        <f>E44</f>
        <v>75</v>
      </c>
      <c r="F43" s="22">
        <f aca="true" t="shared" si="15" ref="F43:G44">F44</f>
        <v>75</v>
      </c>
      <c r="G43" s="22">
        <f t="shared" si="15"/>
        <v>75</v>
      </c>
    </row>
    <row r="44" spans="1:7" ht="63">
      <c r="A44" s="144" t="s">
        <v>67</v>
      </c>
      <c r="B44" s="144">
        <v>9990226000</v>
      </c>
      <c r="C44" s="144" t="s">
        <v>91</v>
      </c>
      <c r="D44" s="32" t="s">
        <v>2</v>
      </c>
      <c r="E44" s="22">
        <f>E45</f>
        <v>75</v>
      </c>
      <c r="F44" s="22">
        <f t="shared" si="15"/>
        <v>75</v>
      </c>
      <c r="G44" s="22">
        <f t="shared" si="15"/>
        <v>75</v>
      </c>
    </row>
    <row r="45" spans="1:7" ht="33.6" customHeight="1">
      <c r="A45" s="144" t="s">
        <v>67</v>
      </c>
      <c r="B45" s="144">
        <v>9990226000</v>
      </c>
      <c r="C45" s="144">
        <v>120</v>
      </c>
      <c r="D45" s="32" t="s">
        <v>188</v>
      </c>
      <c r="E45" s="22">
        <f>'№5 '!F29</f>
        <v>75</v>
      </c>
      <c r="F45" s="22">
        <f>'№5 '!G29</f>
        <v>75</v>
      </c>
      <c r="G45" s="22">
        <f>'№5 '!H29</f>
        <v>75</v>
      </c>
    </row>
    <row r="46" spans="1:7" ht="63">
      <c r="A46" s="144" t="s">
        <v>67</v>
      </c>
      <c r="B46" s="144">
        <v>9990210510</v>
      </c>
      <c r="C46" s="144"/>
      <c r="D46" s="32" t="s">
        <v>266</v>
      </c>
      <c r="E46" s="22">
        <f>E47+E49</f>
        <v>650</v>
      </c>
      <c r="F46" s="22">
        <f aca="true" t="shared" si="16" ref="F46:G46">F47+F49</f>
        <v>650</v>
      </c>
      <c r="G46" s="22">
        <f t="shared" si="16"/>
        <v>650</v>
      </c>
    </row>
    <row r="47" spans="1:7" ht="63">
      <c r="A47" s="144" t="s">
        <v>67</v>
      </c>
      <c r="B47" s="144">
        <v>9990210510</v>
      </c>
      <c r="C47" s="144" t="s">
        <v>91</v>
      </c>
      <c r="D47" s="32" t="s">
        <v>2</v>
      </c>
      <c r="E47" s="22">
        <f>E48</f>
        <v>575</v>
      </c>
      <c r="F47" s="22">
        <f aca="true" t="shared" si="17" ref="F47:G47">F48</f>
        <v>575</v>
      </c>
      <c r="G47" s="22">
        <f t="shared" si="17"/>
        <v>575</v>
      </c>
    </row>
    <row r="48" spans="1:7" ht="31.15" customHeight="1">
      <c r="A48" s="144" t="s">
        <v>67</v>
      </c>
      <c r="B48" s="144">
        <v>9990210510</v>
      </c>
      <c r="C48" s="144">
        <v>120</v>
      </c>
      <c r="D48" s="32" t="s">
        <v>188</v>
      </c>
      <c r="E48" s="22">
        <f>'№5 '!F32</f>
        <v>575</v>
      </c>
      <c r="F48" s="22">
        <f>'№5 '!G32</f>
        <v>575</v>
      </c>
      <c r="G48" s="22">
        <f>'№5 '!H32</f>
        <v>575</v>
      </c>
    </row>
    <row r="49" spans="1:7" ht="31.5">
      <c r="A49" s="144" t="s">
        <v>67</v>
      </c>
      <c r="B49" s="144">
        <v>9990210510</v>
      </c>
      <c r="C49" s="144" t="s">
        <v>92</v>
      </c>
      <c r="D49" s="32" t="s">
        <v>149</v>
      </c>
      <c r="E49" s="22">
        <f>E50</f>
        <v>75</v>
      </c>
      <c r="F49" s="22">
        <f aca="true" t="shared" si="18" ref="F49:G49">F50</f>
        <v>75</v>
      </c>
      <c r="G49" s="22">
        <f t="shared" si="18"/>
        <v>75</v>
      </c>
    </row>
    <row r="50" spans="1:7" ht="31.9" customHeight="1">
      <c r="A50" s="144" t="s">
        <v>67</v>
      </c>
      <c r="B50" s="144">
        <v>9990210510</v>
      </c>
      <c r="C50" s="144">
        <v>240</v>
      </c>
      <c r="D50" s="32" t="s">
        <v>189</v>
      </c>
      <c r="E50" s="22">
        <f>'№5 '!F34</f>
        <v>75</v>
      </c>
      <c r="F50" s="22">
        <f>'№5 '!G34</f>
        <v>75</v>
      </c>
      <c r="G50" s="22">
        <f>'№5 '!H34</f>
        <v>75</v>
      </c>
    </row>
    <row r="51" spans="1:7" ht="24" customHeight="1">
      <c r="A51" s="11" t="s">
        <v>274</v>
      </c>
      <c r="B51" s="12"/>
      <c r="C51" s="15"/>
      <c r="D51" s="10" t="s">
        <v>275</v>
      </c>
      <c r="E51" s="22">
        <f>E52</f>
        <v>145</v>
      </c>
      <c r="F51" s="22">
        <f aca="true" t="shared" si="19" ref="F51:G55">F52</f>
        <v>9.5</v>
      </c>
      <c r="G51" s="22">
        <f t="shared" si="19"/>
        <v>15.7</v>
      </c>
    </row>
    <row r="52" spans="1:7" ht="25.9" customHeight="1">
      <c r="A52" s="11" t="s">
        <v>274</v>
      </c>
      <c r="B52" s="144">
        <v>9900000000</v>
      </c>
      <c r="C52" s="144"/>
      <c r="D52" s="32" t="s">
        <v>195</v>
      </c>
      <c r="E52" s="22">
        <f>E53</f>
        <v>145</v>
      </c>
      <c r="F52" s="22">
        <f t="shared" si="19"/>
        <v>9.5</v>
      </c>
      <c r="G52" s="22">
        <f t="shared" si="19"/>
        <v>15.7</v>
      </c>
    </row>
    <row r="53" spans="1:7" ht="38.45" customHeight="1">
      <c r="A53" s="11" t="s">
        <v>274</v>
      </c>
      <c r="B53" s="144">
        <v>9930000000</v>
      </c>
      <c r="C53" s="144"/>
      <c r="D53" s="32" t="s">
        <v>276</v>
      </c>
      <c r="E53" s="22">
        <f>E54</f>
        <v>145</v>
      </c>
      <c r="F53" s="22">
        <f t="shared" si="19"/>
        <v>9.5</v>
      </c>
      <c r="G53" s="22">
        <f t="shared" si="19"/>
        <v>15.7</v>
      </c>
    </row>
    <row r="54" spans="1:7" ht="49.9" customHeight="1">
      <c r="A54" s="11" t="s">
        <v>274</v>
      </c>
      <c r="B54" s="144">
        <v>9930051200</v>
      </c>
      <c r="C54" s="144"/>
      <c r="D54" s="32" t="s">
        <v>277</v>
      </c>
      <c r="E54" s="22">
        <f>E55</f>
        <v>145</v>
      </c>
      <c r="F54" s="22">
        <f t="shared" si="19"/>
        <v>9.5</v>
      </c>
      <c r="G54" s="22">
        <f t="shared" si="19"/>
        <v>15.7</v>
      </c>
    </row>
    <row r="55" spans="1:7" ht="38.45" customHeight="1">
      <c r="A55" s="11" t="s">
        <v>274</v>
      </c>
      <c r="B55" s="144">
        <v>9930051200</v>
      </c>
      <c r="C55" s="144" t="s">
        <v>92</v>
      </c>
      <c r="D55" s="32" t="s">
        <v>149</v>
      </c>
      <c r="E55" s="22">
        <f>E56</f>
        <v>145</v>
      </c>
      <c r="F55" s="22">
        <f t="shared" si="19"/>
        <v>9.5</v>
      </c>
      <c r="G55" s="22">
        <f t="shared" si="19"/>
        <v>15.7</v>
      </c>
    </row>
    <row r="56" spans="1:7" ht="31.9" customHeight="1">
      <c r="A56" s="11" t="s">
        <v>274</v>
      </c>
      <c r="B56" s="144">
        <v>9930051200</v>
      </c>
      <c r="C56" s="144">
        <v>240</v>
      </c>
      <c r="D56" s="32" t="s">
        <v>189</v>
      </c>
      <c r="E56" s="22">
        <f>'№5 '!F40</f>
        <v>145</v>
      </c>
      <c r="F56" s="22">
        <f>'№5 '!G40</f>
        <v>9.5</v>
      </c>
      <c r="G56" s="22">
        <f>'№5 '!H40</f>
        <v>15.7</v>
      </c>
    </row>
    <row r="57" spans="1:7" ht="37.15" customHeight="1">
      <c r="A57" s="144" t="s">
        <v>68</v>
      </c>
      <c r="B57" s="144" t="s">
        <v>89</v>
      </c>
      <c r="C57" s="144" t="s">
        <v>89</v>
      </c>
      <c r="D57" s="32" t="s">
        <v>11</v>
      </c>
      <c r="E57" s="22">
        <f>E58</f>
        <v>6813.7</v>
      </c>
      <c r="F57" s="22">
        <f aca="true" t="shared" si="20" ref="F57:G60">F58</f>
        <v>6252.599999999999</v>
      </c>
      <c r="G57" s="22">
        <f t="shared" si="20"/>
        <v>6252.599999999999</v>
      </c>
    </row>
    <row r="58" spans="1:7" ht="12.75">
      <c r="A58" s="144" t="s">
        <v>68</v>
      </c>
      <c r="B58" s="144">
        <v>9900000000</v>
      </c>
      <c r="C58" s="144"/>
      <c r="D58" s="32" t="s">
        <v>195</v>
      </c>
      <c r="E58" s="22">
        <f>E59</f>
        <v>6813.7</v>
      </c>
      <c r="F58" s="22">
        <f t="shared" si="20"/>
        <v>6252.599999999999</v>
      </c>
      <c r="G58" s="22">
        <f t="shared" si="20"/>
        <v>6252.599999999999</v>
      </c>
    </row>
    <row r="59" spans="1:7" ht="31.5">
      <c r="A59" s="144" t="s">
        <v>68</v>
      </c>
      <c r="B59" s="144">
        <v>9990000000</v>
      </c>
      <c r="C59" s="144"/>
      <c r="D59" s="32" t="s">
        <v>263</v>
      </c>
      <c r="E59" s="22">
        <f>E60</f>
        <v>6813.7</v>
      </c>
      <c r="F59" s="22">
        <f t="shared" si="20"/>
        <v>6252.599999999999</v>
      </c>
      <c r="G59" s="22">
        <f t="shared" si="20"/>
        <v>6252.599999999999</v>
      </c>
    </row>
    <row r="60" spans="1:7" ht="31.5">
      <c r="A60" s="144" t="s">
        <v>68</v>
      </c>
      <c r="B60" s="144">
        <v>9990200000</v>
      </c>
      <c r="C60" s="32"/>
      <c r="D60" s="32" t="s">
        <v>209</v>
      </c>
      <c r="E60" s="22">
        <f>E61</f>
        <v>6813.7</v>
      </c>
      <c r="F60" s="22">
        <f t="shared" si="20"/>
        <v>6252.599999999999</v>
      </c>
      <c r="G60" s="22">
        <f t="shared" si="20"/>
        <v>6252.599999999999</v>
      </c>
    </row>
    <row r="61" spans="1:7" ht="47.25">
      <c r="A61" s="144" t="s">
        <v>68</v>
      </c>
      <c r="B61" s="144">
        <v>9990225000</v>
      </c>
      <c r="C61" s="144"/>
      <c r="D61" s="32" t="s">
        <v>210</v>
      </c>
      <c r="E61" s="22">
        <f>E62+E64+E66</f>
        <v>6813.7</v>
      </c>
      <c r="F61" s="22">
        <f aca="true" t="shared" si="21" ref="F61:G61">F62+F64+F66</f>
        <v>6252.599999999999</v>
      </c>
      <c r="G61" s="22">
        <f t="shared" si="21"/>
        <v>6252.599999999999</v>
      </c>
    </row>
    <row r="62" spans="1:7" ht="63">
      <c r="A62" s="144" t="s">
        <v>68</v>
      </c>
      <c r="B62" s="144">
        <v>9990225000</v>
      </c>
      <c r="C62" s="144" t="s">
        <v>91</v>
      </c>
      <c r="D62" s="32" t="s">
        <v>2</v>
      </c>
      <c r="E62" s="22">
        <f>E63</f>
        <v>6470.5</v>
      </c>
      <c r="F62" s="22">
        <f aca="true" t="shared" si="22" ref="F62:G62">F63</f>
        <v>6252.599999999999</v>
      </c>
      <c r="G62" s="22">
        <f t="shared" si="22"/>
        <v>6252.599999999999</v>
      </c>
    </row>
    <row r="63" spans="1:7" ht="33.6" customHeight="1">
      <c r="A63" s="144" t="s">
        <v>68</v>
      </c>
      <c r="B63" s="144">
        <v>9990225000</v>
      </c>
      <c r="C63" s="144">
        <v>120</v>
      </c>
      <c r="D63" s="32" t="s">
        <v>188</v>
      </c>
      <c r="E63" s="22">
        <f>'№5 '!F414</f>
        <v>6470.5</v>
      </c>
      <c r="F63" s="22">
        <f>'№5 '!G414</f>
        <v>6252.599999999999</v>
      </c>
      <c r="G63" s="22">
        <f>'№5 '!H414</f>
        <v>6252.599999999999</v>
      </c>
    </row>
    <row r="64" spans="1:7" ht="31.5">
      <c r="A64" s="144" t="s">
        <v>68</v>
      </c>
      <c r="B64" s="144">
        <v>9990225000</v>
      </c>
      <c r="C64" s="144" t="s">
        <v>92</v>
      </c>
      <c r="D64" s="32" t="s">
        <v>149</v>
      </c>
      <c r="E64" s="22">
        <f>E65</f>
        <v>303.2</v>
      </c>
      <c r="F64" s="22">
        <f aca="true" t="shared" si="23" ref="F64:G64">F65</f>
        <v>0</v>
      </c>
      <c r="G64" s="22">
        <f t="shared" si="23"/>
        <v>0</v>
      </c>
    </row>
    <row r="65" spans="1:7" ht="31.9" customHeight="1">
      <c r="A65" s="144" t="s">
        <v>68</v>
      </c>
      <c r="B65" s="144">
        <v>9990225000</v>
      </c>
      <c r="C65" s="144">
        <v>240</v>
      </c>
      <c r="D65" s="32" t="s">
        <v>189</v>
      </c>
      <c r="E65" s="22">
        <f>'№5 '!F416</f>
        <v>303.2</v>
      </c>
      <c r="F65" s="22">
        <f>'№5 '!G416</f>
        <v>0</v>
      </c>
      <c r="G65" s="22">
        <f>'№5 '!H416</f>
        <v>0</v>
      </c>
    </row>
    <row r="66" spans="1:7" ht="12.75">
      <c r="A66" s="144" t="s">
        <v>68</v>
      </c>
      <c r="B66" s="144">
        <v>9990225000</v>
      </c>
      <c r="C66" s="144" t="s">
        <v>93</v>
      </c>
      <c r="D66" s="32" t="s">
        <v>94</v>
      </c>
      <c r="E66" s="22">
        <f>E67</f>
        <v>40</v>
      </c>
      <c r="F66" s="22">
        <f aca="true" t="shared" si="24" ref="F66:G66">F67</f>
        <v>0</v>
      </c>
      <c r="G66" s="22">
        <f t="shared" si="24"/>
        <v>0</v>
      </c>
    </row>
    <row r="67" spans="1:7" ht="12.75">
      <c r="A67" s="144" t="s">
        <v>68</v>
      </c>
      <c r="B67" s="144">
        <v>9990225000</v>
      </c>
      <c r="C67" s="144">
        <v>850</v>
      </c>
      <c r="D67" s="32" t="s">
        <v>190</v>
      </c>
      <c r="E67" s="22">
        <f>'№5 '!F418</f>
        <v>40</v>
      </c>
      <c r="F67" s="22">
        <f>'№5 '!G418</f>
        <v>0</v>
      </c>
      <c r="G67" s="22">
        <f>'№5 '!H418</f>
        <v>0</v>
      </c>
    </row>
    <row r="68" spans="1:7" ht="12.75">
      <c r="A68" s="30" t="s">
        <v>579</v>
      </c>
      <c r="B68" s="144"/>
      <c r="C68" s="144"/>
      <c r="D68" s="16" t="s">
        <v>580</v>
      </c>
      <c r="E68" s="22">
        <f aca="true" t="shared" si="25" ref="E68:E73">E69</f>
        <v>88.6</v>
      </c>
      <c r="F68" s="22">
        <f aca="true" t="shared" si="26" ref="F68:G73">F69</f>
        <v>88.6</v>
      </c>
      <c r="G68" s="22">
        <f t="shared" si="26"/>
        <v>88.6</v>
      </c>
    </row>
    <row r="69" spans="1:7" ht="47.25">
      <c r="A69" s="11" t="s">
        <v>579</v>
      </c>
      <c r="B69" s="146">
        <v>1200000000</v>
      </c>
      <c r="C69" s="144"/>
      <c r="D69" s="145" t="s">
        <v>307</v>
      </c>
      <c r="E69" s="22">
        <f t="shared" si="25"/>
        <v>88.6</v>
      </c>
      <c r="F69" s="22">
        <f t="shared" si="26"/>
        <v>88.6</v>
      </c>
      <c r="G69" s="22">
        <f t="shared" si="26"/>
        <v>88.6</v>
      </c>
    </row>
    <row r="70" spans="1:7" ht="31.5">
      <c r="A70" s="11" t="s">
        <v>579</v>
      </c>
      <c r="B70" s="144">
        <v>1240000000</v>
      </c>
      <c r="C70" s="144"/>
      <c r="D70" s="145" t="s">
        <v>235</v>
      </c>
      <c r="E70" s="22">
        <f t="shared" si="25"/>
        <v>88.6</v>
      </c>
      <c r="F70" s="22">
        <f t="shared" si="26"/>
        <v>88.6</v>
      </c>
      <c r="G70" s="22">
        <f t="shared" si="26"/>
        <v>88.6</v>
      </c>
    </row>
    <row r="71" spans="1:7" ht="31.5">
      <c r="A71" s="30" t="s">
        <v>579</v>
      </c>
      <c r="B71" s="144">
        <v>1240500000</v>
      </c>
      <c r="C71" s="144"/>
      <c r="D71" s="145" t="s">
        <v>236</v>
      </c>
      <c r="E71" s="22">
        <f t="shared" si="25"/>
        <v>88.6</v>
      </c>
      <c r="F71" s="22">
        <f t="shared" si="26"/>
        <v>88.6</v>
      </c>
      <c r="G71" s="22">
        <f t="shared" si="26"/>
        <v>88.6</v>
      </c>
    </row>
    <row r="72" spans="1:7" ht="31.5">
      <c r="A72" s="11" t="s">
        <v>579</v>
      </c>
      <c r="B72" s="144">
        <v>1240520410</v>
      </c>
      <c r="C72" s="144"/>
      <c r="D72" s="145" t="s">
        <v>352</v>
      </c>
      <c r="E72" s="22">
        <f t="shared" si="25"/>
        <v>88.6</v>
      </c>
      <c r="F72" s="22">
        <f t="shared" si="26"/>
        <v>88.6</v>
      </c>
      <c r="G72" s="22">
        <f t="shared" si="26"/>
        <v>88.6</v>
      </c>
    </row>
    <row r="73" spans="1:7" ht="12.75">
      <c r="A73" s="11" t="s">
        <v>579</v>
      </c>
      <c r="B73" s="144">
        <v>1240520410</v>
      </c>
      <c r="C73" s="144" t="s">
        <v>93</v>
      </c>
      <c r="D73" s="145" t="s">
        <v>94</v>
      </c>
      <c r="E73" s="22">
        <f t="shared" si="25"/>
        <v>88.6</v>
      </c>
      <c r="F73" s="22">
        <f t="shared" si="26"/>
        <v>88.6</v>
      </c>
      <c r="G73" s="22">
        <f t="shared" si="26"/>
        <v>88.6</v>
      </c>
    </row>
    <row r="74" spans="1:7" ht="34.15" customHeight="1">
      <c r="A74" s="11" t="s">
        <v>579</v>
      </c>
      <c r="B74" s="144">
        <v>1240520410</v>
      </c>
      <c r="C74" s="144">
        <v>860</v>
      </c>
      <c r="D74" s="145" t="s">
        <v>582</v>
      </c>
      <c r="E74" s="22">
        <f>'№5 '!F47</f>
        <v>88.6</v>
      </c>
      <c r="F74" s="22">
        <f>'№5 '!G47</f>
        <v>88.6</v>
      </c>
      <c r="G74" s="22">
        <f>'№5 '!H47</f>
        <v>88.6</v>
      </c>
    </row>
    <row r="75" spans="1:7" ht="12.75">
      <c r="A75" s="144" t="s">
        <v>69</v>
      </c>
      <c r="B75" s="144"/>
      <c r="C75" s="144"/>
      <c r="D75" s="32" t="s">
        <v>12</v>
      </c>
      <c r="E75" s="22">
        <f>E76</f>
        <v>1000</v>
      </c>
      <c r="F75" s="22">
        <f aca="true" t="shared" si="27" ref="F75:G79">F76</f>
        <v>900</v>
      </c>
      <c r="G75" s="22">
        <f t="shared" si="27"/>
        <v>800</v>
      </c>
    </row>
    <row r="76" spans="1:7" ht="12.75">
      <c r="A76" s="144" t="s">
        <v>69</v>
      </c>
      <c r="B76" s="144">
        <v>9900000000</v>
      </c>
      <c r="C76" s="144"/>
      <c r="D76" s="32" t="s">
        <v>195</v>
      </c>
      <c r="E76" s="22">
        <f>E77</f>
        <v>1000</v>
      </c>
      <c r="F76" s="22">
        <f t="shared" si="27"/>
        <v>900</v>
      </c>
      <c r="G76" s="22">
        <f t="shared" si="27"/>
        <v>800</v>
      </c>
    </row>
    <row r="77" spans="1:7" ht="12.75">
      <c r="A77" s="144" t="s">
        <v>69</v>
      </c>
      <c r="B77" s="144">
        <v>9910000000</v>
      </c>
      <c r="C77" s="144"/>
      <c r="D77" s="32" t="s">
        <v>12</v>
      </c>
      <c r="E77" s="22">
        <f>E78</f>
        <v>1000</v>
      </c>
      <c r="F77" s="22">
        <f t="shared" si="27"/>
        <v>900</v>
      </c>
      <c r="G77" s="22">
        <f t="shared" si="27"/>
        <v>800</v>
      </c>
    </row>
    <row r="78" spans="1:7" ht="31.5">
      <c r="A78" s="144" t="s">
        <v>69</v>
      </c>
      <c r="B78" s="144">
        <v>9910020000</v>
      </c>
      <c r="C78" s="144"/>
      <c r="D78" s="32" t="s">
        <v>281</v>
      </c>
      <c r="E78" s="22">
        <f>E79</f>
        <v>1000</v>
      </c>
      <c r="F78" s="22">
        <f t="shared" si="27"/>
        <v>900</v>
      </c>
      <c r="G78" s="22">
        <f t="shared" si="27"/>
        <v>800</v>
      </c>
    </row>
    <row r="79" spans="1:7" ht="12.75">
      <c r="A79" s="144" t="s">
        <v>69</v>
      </c>
      <c r="B79" s="144">
        <v>9910020000</v>
      </c>
      <c r="C79" s="146" t="s">
        <v>93</v>
      </c>
      <c r="D79" s="145" t="s">
        <v>94</v>
      </c>
      <c r="E79" s="22">
        <f>E80</f>
        <v>1000</v>
      </c>
      <c r="F79" s="22">
        <f t="shared" si="27"/>
        <v>900</v>
      </c>
      <c r="G79" s="22">
        <f t="shared" si="27"/>
        <v>800</v>
      </c>
    </row>
    <row r="80" spans="1:7" ht="12.75">
      <c r="A80" s="144" t="s">
        <v>69</v>
      </c>
      <c r="B80" s="144">
        <v>9910020000</v>
      </c>
      <c r="C80" s="4" t="s">
        <v>282</v>
      </c>
      <c r="D80" s="23" t="s">
        <v>283</v>
      </c>
      <c r="E80" s="22">
        <f>'№5 '!F424</f>
        <v>1000</v>
      </c>
      <c r="F80" s="22">
        <f>'№5 '!G424</f>
        <v>900</v>
      </c>
      <c r="G80" s="22">
        <f>'№5 '!H424</f>
        <v>800</v>
      </c>
    </row>
    <row r="81" spans="1:7" ht="12.75">
      <c r="A81" s="147" t="s">
        <v>83</v>
      </c>
      <c r="B81" s="147" t="s">
        <v>89</v>
      </c>
      <c r="C81" s="147" t="s">
        <v>89</v>
      </c>
      <c r="D81" s="16" t="s">
        <v>45</v>
      </c>
      <c r="E81" s="9">
        <f>E82+E97+E103+E129</f>
        <v>34533.799999999996</v>
      </c>
      <c r="F81" s="9">
        <f aca="true" t="shared" si="28" ref="F81:G81">F82+F97+F103+F129</f>
        <v>39909.5</v>
      </c>
      <c r="G81" s="9">
        <f t="shared" si="28"/>
        <v>39909.5</v>
      </c>
    </row>
    <row r="82" spans="1:7" ht="47.25">
      <c r="A82" s="144" t="s">
        <v>83</v>
      </c>
      <c r="B82" s="146">
        <v>1200000000</v>
      </c>
      <c r="C82" s="144"/>
      <c r="D82" s="32" t="s">
        <v>307</v>
      </c>
      <c r="E82" s="22">
        <f>E83</f>
        <v>682.5</v>
      </c>
      <c r="F82" s="22">
        <f aca="true" t="shared" si="29" ref="F82:G82">F83</f>
        <v>682.5</v>
      </c>
      <c r="G82" s="22">
        <f t="shared" si="29"/>
        <v>682.5</v>
      </c>
    </row>
    <row r="83" spans="1:7" ht="31.5">
      <c r="A83" s="144" t="s">
        <v>83</v>
      </c>
      <c r="B83" s="144">
        <v>1240000000</v>
      </c>
      <c r="C83" s="144"/>
      <c r="D83" s="32" t="s">
        <v>235</v>
      </c>
      <c r="E83" s="22">
        <f>E84+E90</f>
        <v>682.5</v>
      </c>
      <c r="F83" s="22">
        <f aca="true" t="shared" si="30" ref="F83:G83">F84+F90</f>
        <v>682.5</v>
      </c>
      <c r="G83" s="22">
        <f t="shared" si="30"/>
        <v>682.5</v>
      </c>
    </row>
    <row r="84" spans="1:7" ht="31.5">
      <c r="A84" s="144" t="s">
        <v>83</v>
      </c>
      <c r="B84" s="144">
        <v>1240200000</v>
      </c>
      <c r="C84" s="144"/>
      <c r="D84" s="32" t="s">
        <v>256</v>
      </c>
      <c r="E84" s="22">
        <f>E85</f>
        <v>62.4</v>
      </c>
      <c r="F84" s="22">
        <f aca="true" t="shared" si="31" ref="F84:G84">F85</f>
        <v>62.4</v>
      </c>
      <c r="G84" s="22">
        <f t="shared" si="31"/>
        <v>62.4</v>
      </c>
    </row>
    <row r="85" spans="1:7" ht="12.75">
      <c r="A85" s="144" t="s">
        <v>83</v>
      </c>
      <c r="B85" s="144">
        <v>1240220340</v>
      </c>
      <c r="C85" s="144"/>
      <c r="D85" s="32" t="s">
        <v>267</v>
      </c>
      <c r="E85" s="22">
        <f>E86+E88</f>
        <v>62.4</v>
      </c>
      <c r="F85" s="22">
        <f aca="true" t="shared" si="32" ref="F85:G85">F86+F88</f>
        <v>62.4</v>
      </c>
      <c r="G85" s="22">
        <f t="shared" si="32"/>
        <v>62.4</v>
      </c>
    </row>
    <row r="86" spans="1:7" ht="31.5">
      <c r="A86" s="144" t="s">
        <v>83</v>
      </c>
      <c r="B86" s="144">
        <v>1240220340</v>
      </c>
      <c r="C86" s="146" t="s">
        <v>92</v>
      </c>
      <c r="D86" s="145" t="s">
        <v>149</v>
      </c>
      <c r="E86" s="22">
        <f>E87</f>
        <v>47.4</v>
      </c>
      <c r="F86" s="22">
        <f aca="true" t="shared" si="33" ref="F86:G86">F87</f>
        <v>47.4</v>
      </c>
      <c r="G86" s="22">
        <f t="shared" si="33"/>
        <v>47.4</v>
      </c>
    </row>
    <row r="87" spans="1:7" ht="33" customHeight="1">
      <c r="A87" s="144" t="s">
        <v>83</v>
      </c>
      <c r="B87" s="144">
        <v>1240220340</v>
      </c>
      <c r="C87" s="144">
        <v>240</v>
      </c>
      <c r="D87" s="32" t="s">
        <v>189</v>
      </c>
      <c r="E87" s="22">
        <f>'№5 '!F54</f>
        <v>47.4</v>
      </c>
      <c r="F87" s="22">
        <f>'№5 '!G54</f>
        <v>47.4</v>
      </c>
      <c r="G87" s="22">
        <f>'№5 '!H54</f>
        <v>47.4</v>
      </c>
    </row>
    <row r="88" spans="1:7" ht="12.75">
      <c r="A88" s="144" t="s">
        <v>83</v>
      </c>
      <c r="B88" s="144">
        <v>1240220340</v>
      </c>
      <c r="C88" s="146" t="s">
        <v>96</v>
      </c>
      <c r="D88" s="145" t="s">
        <v>97</v>
      </c>
      <c r="E88" s="22">
        <f>E89</f>
        <v>15</v>
      </c>
      <c r="F88" s="22">
        <f aca="true" t="shared" si="34" ref="F88:G88">F89</f>
        <v>15</v>
      </c>
      <c r="G88" s="22">
        <f t="shared" si="34"/>
        <v>15</v>
      </c>
    </row>
    <row r="89" spans="1:7" ht="12.75">
      <c r="A89" s="144" t="s">
        <v>83</v>
      </c>
      <c r="B89" s="144">
        <v>1240220340</v>
      </c>
      <c r="C89" s="144">
        <v>350</v>
      </c>
      <c r="D89" s="23" t="s">
        <v>268</v>
      </c>
      <c r="E89" s="22">
        <f>'№5 '!F56</f>
        <v>15</v>
      </c>
      <c r="F89" s="22">
        <f>'№5 '!G56</f>
        <v>15</v>
      </c>
      <c r="G89" s="22">
        <f>'№5 '!H56</f>
        <v>15</v>
      </c>
    </row>
    <row r="90" spans="1:7" ht="31.5">
      <c r="A90" s="144" t="s">
        <v>83</v>
      </c>
      <c r="B90" s="144">
        <v>1240500000</v>
      </c>
      <c r="C90" s="144"/>
      <c r="D90" s="32" t="s">
        <v>236</v>
      </c>
      <c r="E90" s="22">
        <f>E91+E94</f>
        <v>620.1</v>
      </c>
      <c r="F90" s="22">
        <f aca="true" t="shared" si="35" ref="F90:G90">F91+F94</f>
        <v>620.1</v>
      </c>
      <c r="G90" s="22">
        <f t="shared" si="35"/>
        <v>620.1</v>
      </c>
    </row>
    <row r="91" spans="1:7" ht="31.5">
      <c r="A91" s="144" t="s">
        <v>83</v>
      </c>
      <c r="B91" s="144">
        <v>1240520410</v>
      </c>
      <c r="C91" s="144"/>
      <c r="D91" s="32" t="s">
        <v>352</v>
      </c>
      <c r="E91" s="22">
        <f>E92</f>
        <v>104.70000000000002</v>
      </c>
      <c r="F91" s="22">
        <f aca="true" t="shared" si="36" ref="F91:G92">F92</f>
        <v>104.70000000000002</v>
      </c>
      <c r="G91" s="22">
        <f t="shared" si="36"/>
        <v>104.70000000000002</v>
      </c>
    </row>
    <row r="92" spans="1:7" ht="12.75">
      <c r="A92" s="144" t="s">
        <v>83</v>
      </c>
      <c r="B92" s="144">
        <v>1240520410</v>
      </c>
      <c r="C92" s="144" t="s">
        <v>93</v>
      </c>
      <c r="D92" s="32" t="s">
        <v>94</v>
      </c>
      <c r="E92" s="22">
        <f>E93</f>
        <v>104.70000000000002</v>
      </c>
      <c r="F92" s="22">
        <f t="shared" si="36"/>
        <v>104.70000000000002</v>
      </c>
      <c r="G92" s="22">
        <f t="shared" si="36"/>
        <v>104.70000000000002</v>
      </c>
    </row>
    <row r="93" spans="1:7" ht="12.75">
      <c r="A93" s="144" t="s">
        <v>83</v>
      </c>
      <c r="B93" s="144">
        <v>1240520410</v>
      </c>
      <c r="C93" s="144">
        <v>850</v>
      </c>
      <c r="D93" s="32" t="s">
        <v>190</v>
      </c>
      <c r="E93" s="22">
        <f>'№5 '!F60</f>
        <v>104.70000000000002</v>
      </c>
      <c r="F93" s="22">
        <f>'№5 '!G60</f>
        <v>104.70000000000002</v>
      </c>
      <c r="G93" s="22">
        <f>'№5 '!H60</f>
        <v>104.70000000000002</v>
      </c>
    </row>
    <row r="94" spans="1:7" ht="31.5">
      <c r="A94" s="144" t="s">
        <v>83</v>
      </c>
      <c r="B94" s="144">
        <v>1240520460</v>
      </c>
      <c r="C94" s="144"/>
      <c r="D94" s="32" t="s">
        <v>586</v>
      </c>
      <c r="E94" s="22">
        <f>E95</f>
        <v>515.4</v>
      </c>
      <c r="F94" s="22">
        <f aca="true" t="shared" si="37" ref="F94:G95">F95</f>
        <v>515.4</v>
      </c>
      <c r="G94" s="22">
        <f t="shared" si="37"/>
        <v>515.4</v>
      </c>
    </row>
    <row r="95" spans="1:7" ht="31.5">
      <c r="A95" s="144" t="s">
        <v>83</v>
      </c>
      <c r="B95" s="144">
        <v>1240520460</v>
      </c>
      <c r="C95" s="146" t="s">
        <v>92</v>
      </c>
      <c r="D95" s="145" t="s">
        <v>149</v>
      </c>
      <c r="E95" s="22">
        <f>E96</f>
        <v>515.4</v>
      </c>
      <c r="F95" s="22">
        <f t="shared" si="37"/>
        <v>515.4</v>
      </c>
      <c r="G95" s="22">
        <f t="shared" si="37"/>
        <v>515.4</v>
      </c>
    </row>
    <row r="96" spans="1:7" ht="34.15" customHeight="1">
      <c r="A96" s="144" t="s">
        <v>83</v>
      </c>
      <c r="B96" s="144">
        <v>1240520460</v>
      </c>
      <c r="C96" s="144">
        <v>240</v>
      </c>
      <c r="D96" s="32" t="s">
        <v>189</v>
      </c>
      <c r="E96" s="22">
        <f>'№5 '!F63</f>
        <v>515.4</v>
      </c>
      <c r="F96" s="22">
        <f>'№5 '!G63</f>
        <v>515.4</v>
      </c>
      <c r="G96" s="22">
        <f>'№5 '!H63</f>
        <v>515.4</v>
      </c>
    </row>
    <row r="97" spans="1:7" ht="31.5">
      <c r="A97" s="144" t="s">
        <v>83</v>
      </c>
      <c r="B97" s="146">
        <v>1500000000</v>
      </c>
      <c r="C97" s="144"/>
      <c r="D97" s="32" t="s">
        <v>308</v>
      </c>
      <c r="E97" s="22">
        <f>E98</f>
        <v>109.2</v>
      </c>
      <c r="F97" s="22">
        <f aca="true" t="shared" si="38" ref="F97:G101">F98</f>
        <v>111.4</v>
      </c>
      <c r="G97" s="22">
        <f t="shared" si="38"/>
        <v>111.4</v>
      </c>
    </row>
    <row r="98" spans="1:7" ht="12.75">
      <c r="A98" s="144" t="s">
        <v>83</v>
      </c>
      <c r="B98" s="144">
        <v>1510000000</v>
      </c>
      <c r="C98" s="144"/>
      <c r="D98" s="32" t="s">
        <v>270</v>
      </c>
      <c r="E98" s="22">
        <f>E99</f>
        <v>109.2</v>
      </c>
      <c r="F98" s="22">
        <f t="shared" si="38"/>
        <v>111.4</v>
      </c>
      <c r="G98" s="22">
        <f t="shared" si="38"/>
        <v>111.4</v>
      </c>
    </row>
    <row r="99" spans="1:7" ht="47.25">
      <c r="A99" s="144" t="s">
        <v>83</v>
      </c>
      <c r="B99" s="144">
        <v>1510200000</v>
      </c>
      <c r="C99" s="144"/>
      <c r="D99" s="32" t="s">
        <v>309</v>
      </c>
      <c r="E99" s="22">
        <f>E100</f>
        <v>109.2</v>
      </c>
      <c r="F99" s="22">
        <f t="shared" si="38"/>
        <v>111.4</v>
      </c>
      <c r="G99" s="22">
        <f t="shared" si="38"/>
        <v>111.4</v>
      </c>
    </row>
    <row r="100" spans="1:7" ht="31.5">
      <c r="A100" s="144" t="s">
        <v>83</v>
      </c>
      <c r="B100" s="144">
        <v>1510220170</v>
      </c>
      <c r="C100" s="144"/>
      <c r="D100" s="32" t="s">
        <v>310</v>
      </c>
      <c r="E100" s="22">
        <f>E101</f>
        <v>109.2</v>
      </c>
      <c r="F100" s="22">
        <f t="shared" si="38"/>
        <v>111.4</v>
      </c>
      <c r="G100" s="22">
        <f t="shared" si="38"/>
        <v>111.4</v>
      </c>
    </row>
    <row r="101" spans="1:7" ht="12.75">
      <c r="A101" s="144" t="s">
        <v>83</v>
      </c>
      <c r="B101" s="144">
        <v>1510220170</v>
      </c>
      <c r="C101" s="146" t="s">
        <v>96</v>
      </c>
      <c r="D101" s="145" t="s">
        <v>97</v>
      </c>
      <c r="E101" s="22">
        <f>E102</f>
        <v>109.2</v>
      </c>
      <c r="F101" s="22">
        <f t="shared" si="38"/>
        <v>111.4</v>
      </c>
      <c r="G101" s="22">
        <f t="shared" si="38"/>
        <v>111.4</v>
      </c>
    </row>
    <row r="102" spans="1:7" ht="12.75">
      <c r="A102" s="144" t="s">
        <v>83</v>
      </c>
      <c r="B102" s="144">
        <v>1510220170</v>
      </c>
      <c r="C102" s="2" t="s">
        <v>272</v>
      </c>
      <c r="D102" s="24" t="s">
        <v>271</v>
      </c>
      <c r="E102" s="22">
        <f>'№5 '!F69</f>
        <v>109.2</v>
      </c>
      <c r="F102" s="22">
        <f>'№5 '!G69</f>
        <v>111.4</v>
      </c>
      <c r="G102" s="22">
        <f>'№5 '!H69</f>
        <v>111.4</v>
      </c>
    </row>
    <row r="103" spans="1:7" ht="47.25">
      <c r="A103" s="146" t="s">
        <v>83</v>
      </c>
      <c r="B103" s="146">
        <v>1600000000</v>
      </c>
      <c r="C103" s="146"/>
      <c r="D103" s="145" t="s">
        <v>204</v>
      </c>
      <c r="E103" s="22">
        <f>E104+E112+E124</f>
        <v>5826.1</v>
      </c>
      <c r="F103" s="22">
        <f>F104+F112+F124</f>
        <v>4867.7</v>
      </c>
      <c r="G103" s="22">
        <f>G104+G112+G124</f>
        <v>4867.7</v>
      </c>
    </row>
    <row r="104" spans="1:7" ht="31.5">
      <c r="A104" s="146" t="s">
        <v>83</v>
      </c>
      <c r="B104" s="146">
        <v>1620000000</v>
      </c>
      <c r="C104" s="146"/>
      <c r="D104" s="145" t="s">
        <v>197</v>
      </c>
      <c r="E104" s="22">
        <f>E105</f>
        <v>3368.2999999999997</v>
      </c>
      <c r="F104" s="22">
        <f aca="true" t="shared" si="39" ref="F104:G104">F105</f>
        <v>2330.2</v>
      </c>
      <c r="G104" s="22">
        <f t="shared" si="39"/>
        <v>2330.2</v>
      </c>
    </row>
    <row r="105" spans="1:7" ht="12.75">
      <c r="A105" s="146" t="s">
        <v>83</v>
      </c>
      <c r="B105" s="146">
        <v>1620100000</v>
      </c>
      <c r="C105" s="146"/>
      <c r="D105" s="145" t="s">
        <v>198</v>
      </c>
      <c r="E105" s="22">
        <f>E106+E109</f>
        <v>3368.2999999999997</v>
      </c>
      <c r="F105" s="22">
        <f aca="true" t="shared" si="40" ref="F105:G105">F106+F109</f>
        <v>2330.2</v>
      </c>
      <c r="G105" s="22">
        <f t="shared" si="40"/>
        <v>2330.2</v>
      </c>
    </row>
    <row r="106" spans="1:7" ht="12.75">
      <c r="A106" s="146" t="s">
        <v>83</v>
      </c>
      <c r="B106" s="146">
        <v>1620120210</v>
      </c>
      <c r="C106" s="26"/>
      <c r="D106" s="145" t="s">
        <v>199</v>
      </c>
      <c r="E106" s="22">
        <f>E107</f>
        <v>3160.2999999999997</v>
      </c>
      <c r="F106" s="22">
        <f aca="true" t="shared" si="41" ref="F106:G106">F107</f>
        <v>2122.2</v>
      </c>
      <c r="G106" s="22">
        <f t="shared" si="41"/>
        <v>2122.2</v>
      </c>
    </row>
    <row r="107" spans="1:7" ht="31.5">
      <c r="A107" s="146" t="s">
        <v>83</v>
      </c>
      <c r="B107" s="146">
        <v>1620120210</v>
      </c>
      <c r="C107" s="146" t="s">
        <v>92</v>
      </c>
      <c r="D107" s="145" t="s">
        <v>149</v>
      </c>
      <c r="E107" s="22">
        <f>'№5 '!F75+'№5 '!F460</f>
        <v>3160.2999999999997</v>
      </c>
      <c r="F107" s="22">
        <f>'№5 '!G75+'№5 '!G460</f>
        <v>2122.2</v>
      </c>
      <c r="G107" s="22">
        <f>'№5 '!H75+'№5 '!H460</f>
        <v>2122.2</v>
      </c>
    </row>
    <row r="108" spans="1:7" ht="36.6" customHeight="1">
      <c r="A108" s="146" t="s">
        <v>83</v>
      </c>
      <c r="B108" s="146">
        <v>1620120210</v>
      </c>
      <c r="C108" s="144">
        <v>240</v>
      </c>
      <c r="D108" s="145" t="s">
        <v>189</v>
      </c>
      <c r="E108" s="22">
        <f>'№5 '!F75+'№5 '!F460</f>
        <v>3160.2999999999997</v>
      </c>
      <c r="F108" s="22">
        <f>'№5 '!G75+'№5 '!G460</f>
        <v>2122.2</v>
      </c>
      <c r="G108" s="22">
        <f>'№5 '!H75+'№5 '!H460</f>
        <v>2122.2</v>
      </c>
    </row>
    <row r="109" spans="1:7" ht="31.5">
      <c r="A109" s="146" t="s">
        <v>83</v>
      </c>
      <c r="B109" s="146">
        <v>1620120220</v>
      </c>
      <c r="C109" s="144"/>
      <c r="D109" s="145" t="s">
        <v>196</v>
      </c>
      <c r="E109" s="22">
        <f>E110</f>
        <v>208</v>
      </c>
      <c r="F109" s="22">
        <f aca="true" t="shared" si="42" ref="F109:G110">F110</f>
        <v>208</v>
      </c>
      <c r="G109" s="22">
        <f t="shared" si="42"/>
        <v>208</v>
      </c>
    </row>
    <row r="110" spans="1:7" ht="31.5">
      <c r="A110" s="146" t="s">
        <v>83</v>
      </c>
      <c r="B110" s="146">
        <v>1620120220</v>
      </c>
      <c r="C110" s="146" t="s">
        <v>92</v>
      </c>
      <c r="D110" s="145" t="s">
        <v>149</v>
      </c>
      <c r="E110" s="22">
        <f>E111</f>
        <v>208</v>
      </c>
      <c r="F110" s="22">
        <f t="shared" si="42"/>
        <v>208</v>
      </c>
      <c r="G110" s="22">
        <f t="shared" si="42"/>
        <v>208</v>
      </c>
    </row>
    <row r="111" spans="1:7" ht="36" customHeight="1">
      <c r="A111" s="146" t="s">
        <v>83</v>
      </c>
      <c r="B111" s="146">
        <v>1620120220</v>
      </c>
      <c r="C111" s="144">
        <v>240</v>
      </c>
      <c r="D111" s="145" t="s">
        <v>189</v>
      </c>
      <c r="E111" s="22">
        <f>'№5 '!F461</f>
        <v>208</v>
      </c>
      <c r="F111" s="22">
        <f>'№5 '!G461</f>
        <v>208</v>
      </c>
      <c r="G111" s="22">
        <f>'№5 '!H461</f>
        <v>208</v>
      </c>
    </row>
    <row r="112" spans="1:7" ht="47.25">
      <c r="A112" s="146" t="s">
        <v>83</v>
      </c>
      <c r="B112" s="146">
        <v>1630000000</v>
      </c>
      <c r="C112" s="144"/>
      <c r="D112" s="145" t="s">
        <v>354</v>
      </c>
      <c r="E112" s="22">
        <f>E113+E120</f>
        <v>2431.8</v>
      </c>
      <c r="F112" s="22">
        <f>F113+F120</f>
        <v>2511</v>
      </c>
      <c r="G112" s="22">
        <f>G113+G120</f>
        <v>2511</v>
      </c>
    </row>
    <row r="113" spans="1:7" ht="36" customHeight="1">
      <c r="A113" s="146" t="s">
        <v>83</v>
      </c>
      <c r="B113" s="144">
        <v>1630100000</v>
      </c>
      <c r="C113" s="144"/>
      <c r="D113" s="32" t="s">
        <v>355</v>
      </c>
      <c r="E113" s="22">
        <f>E114+E117</f>
        <v>2287.8</v>
      </c>
      <c r="F113" s="22">
        <f aca="true" t="shared" si="43" ref="F113:G113">F114+F117</f>
        <v>2331</v>
      </c>
      <c r="G113" s="22">
        <f t="shared" si="43"/>
        <v>2331</v>
      </c>
    </row>
    <row r="114" spans="1:7" ht="31.15" customHeight="1">
      <c r="A114" s="144" t="s">
        <v>83</v>
      </c>
      <c r="B114" s="144">
        <v>1630120180</v>
      </c>
      <c r="C114" s="144"/>
      <c r="D114" s="32" t="s">
        <v>356</v>
      </c>
      <c r="E114" s="22">
        <f>E115</f>
        <v>1725.8</v>
      </c>
      <c r="F114" s="22">
        <f aca="true" t="shared" si="44" ref="F114:G115">F115</f>
        <v>1774.2</v>
      </c>
      <c r="G114" s="22">
        <f t="shared" si="44"/>
        <v>1774.2</v>
      </c>
    </row>
    <row r="115" spans="1:7" ht="36" customHeight="1">
      <c r="A115" s="146" t="s">
        <v>83</v>
      </c>
      <c r="B115" s="144">
        <v>1630120180</v>
      </c>
      <c r="C115" s="144" t="s">
        <v>92</v>
      </c>
      <c r="D115" s="32" t="s">
        <v>149</v>
      </c>
      <c r="E115" s="22">
        <f>E116</f>
        <v>1725.8</v>
      </c>
      <c r="F115" s="22">
        <f t="shared" si="44"/>
        <v>1774.2</v>
      </c>
      <c r="G115" s="22">
        <f t="shared" si="44"/>
        <v>1774.2</v>
      </c>
    </row>
    <row r="116" spans="1:7" ht="36" customHeight="1">
      <c r="A116" s="146" t="s">
        <v>83</v>
      </c>
      <c r="B116" s="144">
        <v>1630120180</v>
      </c>
      <c r="C116" s="144">
        <v>240</v>
      </c>
      <c r="D116" s="32" t="s">
        <v>189</v>
      </c>
      <c r="E116" s="22">
        <f>'№5 '!F80+'№5 '!F431+'№5 '!F636+'№5 '!F468</f>
        <v>1725.8</v>
      </c>
      <c r="F116" s="22">
        <f>'№5 '!G80+'№5 '!G431+'№5 '!G636+'№5 '!G468</f>
        <v>1774.2</v>
      </c>
      <c r="G116" s="22">
        <f>'№5 '!H80+'№5 '!H431+'№5 '!H636+'№5 '!H468</f>
        <v>1774.2</v>
      </c>
    </row>
    <row r="117" spans="1:7" ht="47.25">
      <c r="A117" s="144" t="s">
        <v>83</v>
      </c>
      <c r="B117" s="144">
        <v>1630120520</v>
      </c>
      <c r="C117" s="144"/>
      <c r="D117" s="32" t="s">
        <v>366</v>
      </c>
      <c r="E117" s="22">
        <f>E118</f>
        <v>562</v>
      </c>
      <c r="F117" s="22">
        <f aca="true" t="shared" si="45" ref="F117:G118">F118</f>
        <v>556.8</v>
      </c>
      <c r="G117" s="22">
        <f t="shared" si="45"/>
        <v>556.8</v>
      </c>
    </row>
    <row r="118" spans="1:7" ht="36" customHeight="1">
      <c r="A118" s="146" t="s">
        <v>83</v>
      </c>
      <c r="B118" s="144">
        <v>1630120520</v>
      </c>
      <c r="C118" s="144" t="s">
        <v>92</v>
      </c>
      <c r="D118" s="32" t="s">
        <v>149</v>
      </c>
      <c r="E118" s="22">
        <f>E119</f>
        <v>562</v>
      </c>
      <c r="F118" s="22">
        <f t="shared" si="45"/>
        <v>556.8</v>
      </c>
      <c r="G118" s="22">
        <f t="shared" si="45"/>
        <v>556.8</v>
      </c>
    </row>
    <row r="119" spans="1:7" ht="30.6" customHeight="1">
      <c r="A119" s="146" t="s">
        <v>83</v>
      </c>
      <c r="B119" s="144">
        <v>1630120520</v>
      </c>
      <c r="C119" s="144">
        <v>240</v>
      </c>
      <c r="D119" s="32" t="s">
        <v>189</v>
      </c>
      <c r="E119" s="22">
        <f>'№5 '!F83</f>
        <v>562</v>
      </c>
      <c r="F119" s="22">
        <f>'№5 '!G83</f>
        <v>556.8</v>
      </c>
      <c r="G119" s="22">
        <f>'№5 '!H83</f>
        <v>556.8</v>
      </c>
    </row>
    <row r="120" spans="1:7" ht="32.45" customHeight="1">
      <c r="A120" s="144" t="s">
        <v>83</v>
      </c>
      <c r="B120" s="144">
        <v>1630200000</v>
      </c>
      <c r="C120" s="144"/>
      <c r="D120" s="32" t="s">
        <v>357</v>
      </c>
      <c r="E120" s="22">
        <f>E121</f>
        <v>144</v>
      </c>
      <c r="F120" s="22">
        <f aca="true" t="shared" si="46" ref="F120:G122">F121</f>
        <v>180</v>
      </c>
      <c r="G120" s="22">
        <f t="shared" si="46"/>
        <v>180</v>
      </c>
    </row>
    <row r="121" spans="1:7" ht="30" customHeight="1">
      <c r="A121" s="146" t="s">
        <v>83</v>
      </c>
      <c r="B121" s="144">
        <v>1630220530</v>
      </c>
      <c r="C121" s="144"/>
      <c r="D121" s="32" t="s">
        <v>358</v>
      </c>
      <c r="E121" s="22">
        <f>E122</f>
        <v>144</v>
      </c>
      <c r="F121" s="22">
        <f t="shared" si="46"/>
        <v>180</v>
      </c>
      <c r="G121" s="22">
        <f t="shared" si="46"/>
        <v>180</v>
      </c>
    </row>
    <row r="122" spans="1:7" ht="36" customHeight="1">
      <c r="A122" s="146" t="s">
        <v>83</v>
      </c>
      <c r="B122" s="144">
        <v>1630220530</v>
      </c>
      <c r="C122" s="144" t="s">
        <v>92</v>
      </c>
      <c r="D122" s="32" t="s">
        <v>149</v>
      </c>
      <c r="E122" s="22">
        <f>E123</f>
        <v>144</v>
      </c>
      <c r="F122" s="22">
        <f t="shared" si="46"/>
        <v>180</v>
      </c>
      <c r="G122" s="22">
        <f t="shared" si="46"/>
        <v>180</v>
      </c>
    </row>
    <row r="123" spans="1:7" ht="36" customHeight="1">
      <c r="A123" s="144" t="s">
        <v>83</v>
      </c>
      <c r="B123" s="144">
        <v>1630220530</v>
      </c>
      <c r="C123" s="144">
        <v>240</v>
      </c>
      <c r="D123" s="32" t="s">
        <v>189</v>
      </c>
      <c r="E123" s="22">
        <f>'№5 '!F87</f>
        <v>144</v>
      </c>
      <c r="F123" s="22">
        <f>'№5 '!G87</f>
        <v>180</v>
      </c>
      <c r="G123" s="22">
        <f>'№5 '!H87</f>
        <v>180</v>
      </c>
    </row>
    <row r="124" spans="1:7" ht="31.9" customHeight="1">
      <c r="A124" s="144" t="s">
        <v>83</v>
      </c>
      <c r="B124" s="146">
        <v>1640000000</v>
      </c>
      <c r="C124" s="2"/>
      <c r="D124" s="24" t="s">
        <v>347</v>
      </c>
      <c r="E124" s="22">
        <f>E125</f>
        <v>26</v>
      </c>
      <c r="F124" s="22">
        <f aca="true" t="shared" si="47" ref="F124:G127">F125</f>
        <v>26.5</v>
      </c>
      <c r="G124" s="22">
        <f t="shared" si="47"/>
        <v>26.5</v>
      </c>
    </row>
    <row r="125" spans="1:7" ht="32.45" customHeight="1">
      <c r="A125" s="144" t="s">
        <v>83</v>
      </c>
      <c r="B125" s="144">
        <v>1640200000</v>
      </c>
      <c r="C125" s="2"/>
      <c r="D125" s="24" t="s">
        <v>350</v>
      </c>
      <c r="E125" s="22">
        <f>E126</f>
        <v>26</v>
      </c>
      <c r="F125" s="22">
        <f t="shared" si="47"/>
        <v>26.5</v>
      </c>
      <c r="G125" s="22">
        <f t="shared" si="47"/>
        <v>26.5</v>
      </c>
    </row>
    <row r="126" spans="1:7" ht="21" customHeight="1">
      <c r="A126" s="144" t="s">
        <v>83</v>
      </c>
      <c r="B126" s="144">
        <v>1640220250</v>
      </c>
      <c r="C126" s="2"/>
      <c r="D126" s="24" t="s">
        <v>348</v>
      </c>
      <c r="E126" s="22">
        <f>E127</f>
        <v>26</v>
      </c>
      <c r="F126" s="22">
        <f t="shared" si="47"/>
        <v>26.5</v>
      </c>
      <c r="G126" s="22">
        <f t="shared" si="47"/>
        <v>26.5</v>
      </c>
    </row>
    <row r="127" spans="1:7" ht="36" customHeight="1">
      <c r="A127" s="144" t="s">
        <v>83</v>
      </c>
      <c r="B127" s="144">
        <v>1640220250</v>
      </c>
      <c r="C127" s="146" t="s">
        <v>92</v>
      </c>
      <c r="D127" s="145" t="s">
        <v>149</v>
      </c>
      <c r="E127" s="22">
        <f>E128</f>
        <v>26</v>
      </c>
      <c r="F127" s="22">
        <f t="shared" si="47"/>
        <v>26.5</v>
      </c>
      <c r="G127" s="22">
        <f t="shared" si="47"/>
        <v>26.5</v>
      </c>
    </row>
    <row r="128" spans="1:7" ht="36" customHeight="1">
      <c r="A128" s="144" t="s">
        <v>83</v>
      </c>
      <c r="B128" s="144">
        <v>1640220250</v>
      </c>
      <c r="C128" s="144">
        <v>240</v>
      </c>
      <c r="D128" s="32" t="s">
        <v>189</v>
      </c>
      <c r="E128" s="22">
        <f>'№5 '!F92</f>
        <v>26</v>
      </c>
      <c r="F128" s="22">
        <f>'№5 '!G92</f>
        <v>26.5</v>
      </c>
      <c r="G128" s="22">
        <f>'№5 '!H92</f>
        <v>26.5</v>
      </c>
    </row>
    <row r="129" spans="1:7" ht="12.75">
      <c r="A129" s="144" t="s">
        <v>83</v>
      </c>
      <c r="B129" s="144">
        <v>9900000000</v>
      </c>
      <c r="C129" s="144"/>
      <c r="D129" s="32" t="s">
        <v>195</v>
      </c>
      <c r="E129" s="22">
        <f>E137+E130</f>
        <v>27915.999999999996</v>
      </c>
      <c r="F129" s="22">
        <f>F137+F130</f>
        <v>34247.9</v>
      </c>
      <c r="G129" s="22">
        <f>G137+G130</f>
        <v>34247.9</v>
      </c>
    </row>
    <row r="130" spans="1:7" ht="31.5">
      <c r="A130" s="155" t="s">
        <v>83</v>
      </c>
      <c r="B130" s="153">
        <v>9930000000</v>
      </c>
      <c r="C130" s="153"/>
      <c r="D130" s="154" t="s">
        <v>276</v>
      </c>
      <c r="E130" s="22">
        <f>E131+E134</f>
        <v>44.5</v>
      </c>
      <c r="F130" s="22">
        <f aca="true" t="shared" si="48" ref="F130:G130">F131+F134</f>
        <v>0</v>
      </c>
      <c r="G130" s="22">
        <f t="shared" si="48"/>
        <v>0</v>
      </c>
    </row>
    <row r="131" spans="1:7" ht="31.5">
      <c r="A131" s="155" t="s">
        <v>83</v>
      </c>
      <c r="B131" s="153">
        <v>9930020490</v>
      </c>
      <c r="C131" s="153"/>
      <c r="D131" s="154" t="s">
        <v>640</v>
      </c>
      <c r="E131" s="22">
        <f>E132</f>
        <v>4.5</v>
      </c>
      <c r="F131" s="22">
        <f aca="true" t="shared" si="49" ref="F131:G132">F132</f>
        <v>0</v>
      </c>
      <c r="G131" s="22">
        <f t="shared" si="49"/>
        <v>0</v>
      </c>
    </row>
    <row r="132" spans="1:7" ht="12.75">
      <c r="A132" s="155" t="s">
        <v>83</v>
      </c>
      <c r="B132" s="153">
        <v>9930020490</v>
      </c>
      <c r="C132" s="14" t="s">
        <v>93</v>
      </c>
      <c r="D132" s="160" t="s">
        <v>94</v>
      </c>
      <c r="E132" s="22">
        <f>E133</f>
        <v>4.5</v>
      </c>
      <c r="F132" s="22">
        <f t="shared" si="49"/>
        <v>0</v>
      </c>
      <c r="G132" s="22">
        <f t="shared" si="49"/>
        <v>0</v>
      </c>
    </row>
    <row r="133" spans="1:7" ht="12.75">
      <c r="A133" s="155" t="s">
        <v>83</v>
      </c>
      <c r="B133" s="153">
        <v>9930020490</v>
      </c>
      <c r="C133" s="2" t="s">
        <v>641</v>
      </c>
      <c r="D133" s="23" t="s">
        <v>642</v>
      </c>
      <c r="E133" s="22">
        <f>'№5 '!F473</f>
        <v>4.5</v>
      </c>
      <c r="F133" s="22">
        <f>'№5 '!G473</f>
        <v>0</v>
      </c>
      <c r="G133" s="22">
        <f>'№5 '!H473</f>
        <v>0</v>
      </c>
    </row>
    <row r="134" spans="1:7" ht="47.25">
      <c r="A134" s="174" t="s">
        <v>83</v>
      </c>
      <c r="B134" s="172">
        <v>9930020510</v>
      </c>
      <c r="C134" s="172"/>
      <c r="D134" s="173" t="s">
        <v>665</v>
      </c>
      <c r="E134" s="22">
        <f>E135</f>
        <v>40</v>
      </c>
      <c r="F134" s="22">
        <f aca="true" t="shared" si="50" ref="F134:G135">F135</f>
        <v>0</v>
      </c>
      <c r="G134" s="22">
        <f t="shared" si="50"/>
        <v>0</v>
      </c>
    </row>
    <row r="135" spans="1:7" ht="31.5">
      <c r="A135" s="172" t="s">
        <v>83</v>
      </c>
      <c r="B135" s="172">
        <v>9930020510</v>
      </c>
      <c r="C135" s="172" t="s">
        <v>92</v>
      </c>
      <c r="D135" s="173" t="s">
        <v>149</v>
      </c>
      <c r="E135" s="22">
        <f>E136</f>
        <v>40</v>
      </c>
      <c r="F135" s="22">
        <f t="shared" si="50"/>
        <v>0</v>
      </c>
      <c r="G135" s="22">
        <f t="shared" si="50"/>
        <v>0</v>
      </c>
    </row>
    <row r="136" spans="1:7" ht="33" customHeight="1">
      <c r="A136" s="174" t="s">
        <v>83</v>
      </c>
      <c r="B136" s="172">
        <v>9930020510</v>
      </c>
      <c r="C136" s="172">
        <v>240</v>
      </c>
      <c r="D136" s="173" t="s">
        <v>189</v>
      </c>
      <c r="E136" s="22">
        <f>'№5 '!F436</f>
        <v>40</v>
      </c>
      <c r="F136" s="22">
        <f>'№5 '!G436</f>
        <v>0</v>
      </c>
      <c r="G136" s="22">
        <f>'№5 '!H436</f>
        <v>0</v>
      </c>
    </row>
    <row r="137" spans="1:7" ht="31.5">
      <c r="A137" s="144" t="s">
        <v>83</v>
      </c>
      <c r="B137" s="144">
        <v>9990000000</v>
      </c>
      <c r="C137" s="144"/>
      <c r="D137" s="32" t="s">
        <v>263</v>
      </c>
      <c r="E137" s="22">
        <f>E138+E152</f>
        <v>27871.499999999996</v>
      </c>
      <c r="F137" s="22">
        <f>F138+F152</f>
        <v>34247.9</v>
      </c>
      <c r="G137" s="22">
        <f>G138+G152</f>
        <v>34247.9</v>
      </c>
    </row>
    <row r="138" spans="1:7" ht="31.5">
      <c r="A138" s="144" t="s">
        <v>83</v>
      </c>
      <c r="B138" s="144">
        <v>9990200000</v>
      </c>
      <c r="C138" s="32"/>
      <c r="D138" s="32" t="s">
        <v>209</v>
      </c>
      <c r="E138" s="22">
        <f>E144+E147+E139</f>
        <v>4511.2</v>
      </c>
      <c r="F138" s="22">
        <f aca="true" t="shared" si="51" ref="F138:G138">F144+F147+F139</f>
        <v>4081.1</v>
      </c>
      <c r="G138" s="22">
        <f t="shared" si="51"/>
        <v>4081.1</v>
      </c>
    </row>
    <row r="139" spans="1:7" ht="51.6" customHeight="1">
      <c r="A139" s="146" t="s">
        <v>83</v>
      </c>
      <c r="B139" s="144">
        <v>9990225000</v>
      </c>
      <c r="C139" s="144"/>
      <c r="D139" s="32" t="s">
        <v>210</v>
      </c>
      <c r="E139" s="22">
        <f>E140+E142</f>
        <v>3913.3</v>
      </c>
      <c r="F139" s="22">
        <f aca="true" t="shared" si="52" ref="F139:G139">F140+F142</f>
        <v>3367</v>
      </c>
      <c r="G139" s="22">
        <f t="shared" si="52"/>
        <v>3367</v>
      </c>
    </row>
    <row r="140" spans="1:7" ht="63">
      <c r="A140" s="146" t="s">
        <v>83</v>
      </c>
      <c r="B140" s="144">
        <v>9990225000</v>
      </c>
      <c r="C140" s="146" t="s">
        <v>91</v>
      </c>
      <c r="D140" s="145" t="s">
        <v>2</v>
      </c>
      <c r="E140" s="22">
        <f>E141</f>
        <v>3855.3</v>
      </c>
      <c r="F140" s="22">
        <f aca="true" t="shared" si="53" ref="F140:G140">F141</f>
        <v>3367</v>
      </c>
      <c r="G140" s="22">
        <f t="shared" si="53"/>
        <v>3367</v>
      </c>
    </row>
    <row r="141" spans="1:7" ht="34.15" customHeight="1">
      <c r="A141" s="146" t="s">
        <v>83</v>
      </c>
      <c r="B141" s="144">
        <v>9990225000</v>
      </c>
      <c r="C141" s="144">
        <v>120</v>
      </c>
      <c r="D141" s="32" t="s">
        <v>188</v>
      </c>
      <c r="E141" s="22">
        <f>'№5 '!F478</f>
        <v>3855.3</v>
      </c>
      <c r="F141" s="22">
        <f>'№5 '!G478</f>
        <v>3367</v>
      </c>
      <c r="G141" s="22">
        <f>'№5 '!H478</f>
        <v>3367</v>
      </c>
    </row>
    <row r="142" spans="1:7" ht="31.5">
      <c r="A142" s="146" t="s">
        <v>83</v>
      </c>
      <c r="B142" s="144">
        <v>9990225000</v>
      </c>
      <c r="C142" s="146" t="s">
        <v>92</v>
      </c>
      <c r="D142" s="145" t="s">
        <v>149</v>
      </c>
      <c r="E142" s="22">
        <f>E143</f>
        <v>58</v>
      </c>
      <c r="F142" s="22">
        <f aca="true" t="shared" si="54" ref="F142:G142">F143</f>
        <v>0</v>
      </c>
      <c r="G142" s="22">
        <f t="shared" si="54"/>
        <v>0</v>
      </c>
    </row>
    <row r="143" spans="1:7" ht="31.15" customHeight="1">
      <c r="A143" s="146" t="s">
        <v>83</v>
      </c>
      <c r="B143" s="144">
        <v>9990225000</v>
      </c>
      <c r="C143" s="144">
        <v>240</v>
      </c>
      <c r="D143" s="145" t="s">
        <v>189</v>
      </c>
      <c r="E143" s="22">
        <f>'№5 '!F480</f>
        <v>58</v>
      </c>
      <c r="F143" s="22">
        <f>'№5 '!G480</f>
        <v>0</v>
      </c>
      <c r="G143" s="22">
        <f>'№5 '!H480</f>
        <v>0</v>
      </c>
    </row>
    <row r="144" spans="1:7" ht="51" customHeight="1">
      <c r="A144" s="144" t="s">
        <v>83</v>
      </c>
      <c r="B144" s="144">
        <v>9990226000</v>
      </c>
      <c r="C144" s="144"/>
      <c r="D144" s="32" t="s">
        <v>265</v>
      </c>
      <c r="E144" s="22">
        <f>E145</f>
        <v>333.9</v>
      </c>
      <c r="F144" s="22">
        <f aca="true" t="shared" si="55" ref="F144:G145">F145</f>
        <v>450.1</v>
      </c>
      <c r="G144" s="22">
        <f t="shared" si="55"/>
        <v>450.1</v>
      </c>
    </row>
    <row r="145" spans="1:7" ht="63">
      <c r="A145" s="144" t="s">
        <v>83</v>
      </c>
      <c r="B145" s="144">
        <v>9990226000</v>
      </c>
      <c r="C145" s="144" t="s">
        <v>91</v>
      </c>
      <c r="D145" s="32" t="s">
        <v>2</v>
      </c>
      <c r="E145" s="22">
        <f>E146</f>
        <v>333.9</v>
      </c>
      <c r="F145" s="22">
        <f t="shared" si="55"/>
        <v>450.1</v>
      </c>
      <c r="G145" s="22">
        <f t="shared" si="55"/>
        <v>450.1</v>
      </c>
    </row>
    <row r="146" spans="1:7" ht="33.6" customHeight="1">
      <c r="A146" s="144" t="s">
        <v>83</v>
      </c>
      <c r="B146" s="144">
        <v>9990226000</v>
      </c>
      <c r="C146" s="144">
        <v>120</v>
      </c>
      <c r="D146" s="32" t="s">
        <v>188</v>
      </c>
      <c r="E146" s="22">
        <f>'№5 '!F98</f>
        <v>333.9</v>
      </c>
      <c r="F146" s="22">
        <f>'№5 '!G98</f>
        <v>450.1</v>
      </c>
      <c r="G146" s="22">
        <f>'№5 '!H98</f>
        <v>450.1</v>
      </c>
    </row>
    <row r="147" spans="1:7" ht="78.75">
      <c r="A147" s="144" t="s">
        <v>83</v>
      </c>
      <c r="B147" s="144">
        <v>9990210540</v>
      </c>
      <c r="C147" s="144"/>
      <c r="D147" s="32" t="s">
        <v>273</v>
      </c>
      <c r="E147" s="22">
        <f>E148+E150</f>
        <v>264</v>
      </c>
      <c r="F147" s="22">
        <f>F148+F150</f>
        <v>264</v>
      </c>
      <c r="G147" s="22">
        <f>G148+G150</f>
        <v>264</v>
      </c>
    </row>
    <row r="148" spans="1:7" ht="63">
      <c r="A148" s="144" t="s">
        <v>83</v>
      </c>
      <c r="B148" s="144">
        <v>9990210540</v>
      </c>
      <c r="C148" s="144" t="s">
        <v>91</v>
      </c>
      <c r="D148" s="32" t="s">
        <v>2</v>
      </c>
      <c r="E148" s="22">
        <f>E149</f>
        <v>256.3</v>
      </c>
      <c r="F148" s="22">
        <f>F149</f>
        <v>256.3</v>
      </c>
      <c r="G148" s="22">
        <f>G149</f>
        <v>256.3</v>
      </c>
    </row>
    <row r="149" spans="1:7" ht="30" customHeight="1">
      <c r="A149" s="144" t="s">
        <v>83</v>
      </c>
      <c r="B149" s="144">
        <v>9990210540</v>
      </c>
      <c r="C149" s="144">
        <v>120</v>
      </c>
      <c r="D149" s="32" t="s">
        <v>188</v>
      </c>
      <c r="E149" s="22">
        <f>'№5 '!F101</f>
        <v>256.3</v>
      </c>
      <c r="F149" s="22">
        <f>'№5 '!G101</f>
        <v>256.3</v>
      </c>
      <c r="G149" s="22">
        <f>'№5 '!H101</f>
        <v>256.3</v>
      </c>
    </row>
    <row r="150" spans="1:7" ht="31.5">
      <c r="A150" s="144" t="s">
        <v>83</v>
      </c>
      <c r="B150" s="144">
        <v>9990210540</v>
      </c>
      <c r="C150" s="144" t="s">
        <v>92</v>
      </c>
      <c r="D150" s="32" t="s">
        <v>149</v>
      </c>
      <c r="E150" s="22">
        <f>E151</f>
        <v>7.7</v>
      </c>
      <c r="F150" s="22">
        <f aca="true" t="shared" si="56" ref="F150:G150">F151</f>
        <v>7.7</v>
      </c>
      <c r="G150" s="22">
        <f t="shared" si="56"/>
        <v>7.7</v>
      </c>
    </row>
    <row r="151" spans="1:7" ht="32.45" customHeight="1">
      <c r="A151" s="144" t="s">
        <v>83</v>
      </c>
      <c r="B151" s="144">
        <v>9990210540</v>
      </c>
      <c r="C151" s="144">
        <v>240</v>
      </c>
      <c r="D151" s="32" t="s">
        <v>189</v>
      </c>
      <c r="E151" s="22">
        <f>'№5 '!F103</f>
        <v>7.7</v>
      </c>
      <c r="F151" s="22">
        <f>'№5 '!G103</f>
        <v>7.7</v>
      </c>
      <c r="G151" s="22">
        <f>'№5 '!H103</f>
        <v>7.7</v>
      </c>
    </row>
    <row r="152" spans="1:7" ht="31.5">
      <c r="A152" s="144" t="s">
        <v>83</v>
      </c>
      <c r="B152" s="144">
        <v>9990300000</v>
      </c>
      <c r="C152" s="144"/>
      <c r="D152" s="32" t="s">
        <v>278</v>
      </c>
      <c r="E152" s="22">
        <f>E153+E155+E157</f>
        <v>23360.299999999996</v>
      </c>
      <c r="F152" s="22">
        <f aca="true" t="shared" si="57" ref="F152:G152">F153+F155+F157</f>
        <v>30166.8</v>
      </c>
      <c r="G152" s="22">
        <f t="shared" si="57"/>
        <v>30166.8</v>
      </c>
    </row>
    <row r="153" spans="1:7" ht="63">
      <c r="A153" s="144" t="s">
        <v>83</v>
      </c>
      <c r="B153" s="144">
        <v>9990300000</v>
      </c>
      <c r="C153" s="144" t="s">
        <v>91</v>
      </c>
      <c r="D153" s="32" t="s">
        <v>2</v>
      </c>
      <c r="E153" s="22">
        <f>E154</f>
        <v>17047.6</v>
      </c>
      <c r="F153" s="22">
        <f aca="true" t="shared" si="58" ref="F153:G153">F154</f>
        <v>21699.9</v>
      </c>
      <c r="G153" s="22">
        <f t="shared" si="58"/>
        <v>21699.9</v>
      </c>
    </row>
    <row r="154" spans="1:7" ht="12.75">
      <c r="A154" s="144" t="s">
        <v>83</v>
      </c>
      <c r="B154" s="144">
        <v>9990300000</v>
      </c>
      <c r="C154" s="144">
        <v>110</v>
      </c>
      <c r="D154" s="24" t="s">
        <v>279</v>
      </c>
      <c r="E154" s="22">
        <f>'№5 '!F106</f>
        <v>17047.6</v>
      </c>
      <c r="F154" s="22">
        <f>'№5 '!G106</f>
        <v>21699.9</v>
      </c>
      <c r="G154" s="22">
        <f>'№5 '!H106</f>
        <v>21699.9</v>
      </c>
    </row>
    <row r="155" spans="1:7" ht="31.5">
      <c r="A155" s="144" t="s">
        <v>83</v>
      </c>
      <c r="B155" s="144">
        <v>9990300000</v>
      </c>
      <c r="C155" s="144" t="s">
        <v>92</v>
      </c>
      <c r="D155" s="32" t="s">
        <v>149</v>
      </c>
      <c r="E155" s="22">
        <f>E156</f>
        <v>5878.599999999999</v>
      </c>
      <c r="F155" s="22">
        <f aca="true" t="shared" si="59" ref="F155:G155">F156</f>
        <v>7891.799999999999</v>
      </c>
      <c r="G155" s="22">
        <f t="shared" si="59"/>
        <v>7891.799999999999</v>
      </c>
    </row>
    <row r="156" spans="1:7" ht="36" customHeight="1">
      <c r="A156" s="144" t="s">
        <v>83</v>
      </c>
      <c r="B156" s="144">
        <v>9990300000</v>
      </c>
      <c r="C156" s="144">
        <v>240</v>
      </c>
      <c r="D156" s="32" t="s">
        <v>189</v>
      </c>
      <c r="E156" s="22">
        <f>'№5 '!F108</f>
        <v>5878.599999999999</v>
      </c>
      <c r="F156" s="22">
        <f>'№5 '!G108</f>
        <v>7891.799999999999</v>
      </c>
      <c r="G156" s="22">
        <f>'№5 '!H108</f>
        <v>7891.799999999999</v>
      </c>
    </row>
    <row r="157" spans="1:7" ht="12.75">
      <c r="A157" s="144" t="s">
        <v>83</v>
      </c>
      <c r="B157" s="144">
        <v>9990300000</v>
      </c>
      <c r="C157" s="144" t="s">
        <v>93</v>
      </c>
      <c r="D157" s="32" t="s">
        <v>94</v>
      </c>
      <c r="E157" s="22">
        <f>E158</f>
        <v>434.1</v>
      </c>
      <c r="F157" s="22">
        <f aca="true" t="shared" si="60" ref="F157:G157">F158</f>
        <v>575.1</v>
      </c>
      <c r="G157" s="22">
        <f t="shared" si="60"/>
        <v>575.1</v>
      </c>
    </row>
    <row r="158" spans="1:7" ht="12.75">
      <c r="A158" s="144" t="s">
        <v>83</v>
      </c>
      <c r="B158" s="144">
        <v>9990300000</v>
      </c>
      <c r="C158" s="144">
        <v>850</v>
      </c>
      <c r="D158" s="32" t="s">
        <v>190</v>
      </c>
      <c r="E158" s="22">
        <f>'№5 '!F110</f>
        <v>434.1</v>
      </c>
      <c r="F158" s="22">
        <f>'№5 '!G110</f>
        <v>575.1</v>
      </c>
      <c r="G158" s="22">
        <f>'№5 '!H110</f>
        <v>575.1</v>
      </c>
    </row>
    <row r="159" spans="1:7" ht="31.5">
      <c r="A159" s="6" t="s">
        <v>78</v>
      </c>
      <c r="B159" s="6" t="s">
        <v>89</v>
      </c>
      <c r="C159" s="6" t="s">
        <v>89</v>
      </c>
      <c r="D159" s="27" t="s">
        <v>46</v>
      </c>
      <c r="E159" s="8">
        <f>E160+E172</f>
        <v>8212.4</v>
      </c>
      <c r="F159" s="8">
        <f aca="true" t="shared" si="61" ref="F159:G159">F160+F172</f>
        <v>8045.200000000001</v>
      </c>
      <c r="G159" s="8">
        <f t="shared" si="61"/>
        <v>8099</v>
      </c>
    </row>
    <row r="160" spans="1:7" ht="12.75">
      <c r="A160" s="144" t="s">
        <v>98</v>
      </c>
      <c r="B160" s="144" t="s">
        <v>89</v>
      </c>
      <c r="C160" s="144" t="s">
        <v>89</v>
      </c>
      <c r="D160" s="32" t="s">
        <v>99</v>
      </c>
      <c r="E160" s="22">
        <f>E161</f>
        <v>1451.1000000000001</v>
      </c>
      <c r="F160" s="22">
        <f aca="true" t="shared" si="62" ref="F160:G162">F161</f>
        <v>1496.9</v>
      </c>
      <c r="G160" s="22">
        <f t="shared" si="62"/>
        <v>1550.7</v>
      </c>
    </row>
    <row r="161" spans="1:7" ht="12.75">
      <c r="A161" s="144" t="s">
        <v>98</v>
      </c>
      <c r="B161" s="144">
        <v>9900000000</v>
      </c>
      <c r="C161" s="144"/>
      <c r="D161" s="32" t="s">
        <v>195</v>
      </c>
      <c r="E161" s="22">
        <f>E162</f>
        <v>1451.1000000000001</v>
      </c>
      <c r="F161" s="22">
        <f t="shared" si="62"/>
        <v>1496.9</v>
      </c>
      <c r="G161" s="22">
        <f t="shared" si="62"/>
        <v>1550.7</v>
      </c>
    </row>
    <row r="162" spans="1:7" ht="31.5">
      <c r="A162" s="144" t="s">
        <v>98</v>
      </c>
      <c r="B162" s="144">
        <v>9990000000</v>
      </c>
      <c r="C162" s="144"/>
      <c r="D162" s="32" t="s">
        <v>263</v>
      </c>
      <c r="E162" s="22">
        <f>E163</f>
        <v>1451.1000000000001</v>
      </c>
      <c r="F162" s="22">
        <f t="shared" si="62"/>
        <v>1496.9</v>
      </c>
      <c r="G162" s="22">
        <f t="shared" si="62"/>
        <v>1550.7</v>
      </c>
    </row>
    <row r="163" spans="1:7" ht="31.5">
      <c r="A163" s="144" t="s">
        <v>98</v>
      </c>
      <c r="B163" s="144">
        <v>9990200000</v>
      </c>
      <c r="C163" s="32"/>
      <c r="D163" s="32" t="s">
        <v>209</v>
      </c>
      <c r="E163" s="22">
        <f>E164+E167</f>
        <v>1451.1000000000001</v>
      </c>
      <c r="F163" s="22">
        <f aca="true" t="shared" si="63" ref="F163:G163">F164+F167</f>
        <v>1496.9</v>
      </c>
      <c r="G163" s="22">
        <f t="shared" si="63"/>
        <v>1550.7</v>
      </c>
    </row>
    <row r="164" spans="1:7" ht="55.15" customHeight="1">
      <c r="A164" s="144" t="s">
        <v>98</v>
      </c>
      <c r="B164" s="144">
        <v>9990226000</v>
      </c>
      <c r="C164" s="144"/>
      <c r="D164" s="32" t="s">
        <v>265</v>
      </c>
      <c r="E164" s="22">
        <f>E165</f>
        <v>131.7</v>
      </c>
      <c r="F164" s="22">
        <f aca="true" t="shared" si="64" ref="F164:G165">F165</f>
        <v>131.7</v>
      </c>
      <c r="G164" s="22">
        <f t="shared" si="64"/>
        <v>131.7</v>
      </c>
    </row>
    <row r="165" spans="1:7" ht="63">
      <c r="A165" s="144" t="s">
        <v>98</v>
      </c>
      <c r="B165" s="144">
        <v>9990226000</v>
      </c>
      <c r="C165" s="144" t="s">
        <v>91</v>
      </c>
      <c r="D165" s="32" t="s">
        <v>2</v>
      </c>
      <c r="E165" s="22">
        <f>E166</f>
        <v>131.7</v>
      </c>
      <c r="F165" s="22">
        <f t="shared" si="64"/>
        <v>131.7</v>
      </c>
      <c r="G165" s="22">
        <f t="shared" si="64"/>
        <v>131.7</v>
      </c>
    </row>
    <row r="166" spans="1:7" ht="35.45" customHeight="1">
      <c r="A166" s="144" t="s">
        <v>98</v>
      </c>
      <c r="B166" s="144">
        <v>9990226000</v>
      </c>
      <c r="C166" s="144">
        <v>120</v>
      </c>
      <c r="D166" s="32" t="s">
        <v>188</v>
      </c>
      <c r="E166" s="22">
        <f>'№5 '!F118</f>
        <v>131.7</v>
      </c>
      <c r="F166" s="22">
        <f>'№5 '!G118</f>
        <v>131.7</v>
      </c>
      <c r="G166" s="22">
        <f>'№5 '!H118</f>
        <v>131.7</v>
      </c>
    </row>
    <row r="167" spans="1:7" ht="31.5">
      <c r="A167" s="144" t="s">
        <v>98</v>
      </c>
      <c r="B167" s="144">
        <v>9990259300</v>
      </c>
      <c r="C167" s="144"/>
      <c r="D167" s="32" t="s">
        <v>280</v>
      </c>
      <c r="E167" s="22">
        <f>E168+E170</f>
        <v>1319.4</v>
      </c>
      <c r="F167" s="22">
        <f aca="true" t="shared" si="65" ref="F167:G167">F168+F170</f>
        <v>1365.2</v>
      </c>
      <c r="G167" s="22">
        <f t="shared" si="65"/>
        <v>1419</v>
      </c>
    </row>
    <row r="168" spans="1:7" ht="63">
      <c r="A168" s="144" t="s">
        <v>98</v>
      </c>
      <c r="B168" s="144">
        <v>9990259300</v>
      </c>
      <c r="C168" s="144" t="s">
        <v>91</v>
      </c>
      <c r="D168" s="32" t="s">
        <v>2</v>
      </c>
      <c r="E168" s="22">
        <f>E169</f>
        <v>1227.9</v>
      </c>
      <c r="F168" s="22">
        <f aca="true" t="shared" si="66" ref="F168:G168">F169</f>
        <v>1227.9</v>
      </c>
      <c r="G168" s="22">
        <f t="shared" si="66"/>
        <v>1227.9</v>
      </c>
    </row>
    <row r="169" spans="1:7" ht="32.45" customHeight="1">
      <c r="A169" s="144" t="s">
        <v>98</v>
      </c>
      <c r="B169" s="144">
        <v>9990259300</v>
      </c>
      <c r="C169" s="144">
        <v>120</v>
      </c>
      <c r="D169" s="32" t="s">
        <v>188</v>
      </c>
      <c r="E169" s="22">
        <f>'№5 '!F121</f>
        <v>1227.9</v>
      </c>
      <c r="F169" s="22">
        <f>'№5 '!G121</f>
        <v>1227.9</v>
      </c>
      <c r="G169" s="22">
        <f>'№5 '!H121</f>
        <v>1227.9</v>
      </c>
    </row>
    <row r="170" spans="1:7" ht="31.5">
      <c r="A170" s="144" t="s">
        <v>98</v>
      </c>
      <c r="B170" s="144">
        <v>9990259300</v>
      </c>
      <c r="C170" s="144" t="s">
        <v>92</v>
      </c>
      <c r="D170" s="32" t="s">
        <v>149</v>
      </c>
      <c r="E170" s="22">
        <f>E171</f>
        <v>91.5</v>
      </c>
      <c r="F170" s="22">
        <f aca="true" t="shared" si="67" ref="F170:G170">F171</f>
        <v>137.3</v>
      </c>
      <c r="G170" s="22">
        <f t="shared" si="67"/>
        <v>191.1</v>
      </c>
    </row>
    <row r="171" spans="1:7" ht="33.6" customHeight="1">
      <c r="A171" s="144" t="s">
        <v>98</v>
      </c>
      <c r="B171" s="144">
        <v>9990259300</v>
      </c>
      <c r="C171" s="144">
        <v>240</v>
      </c>
      <c r="D171" s="32" t="s">
        <v>189</v>
      </c>
      <c r="E171" s="22">
        <f>'№5 '!F123</f>
        <v>91.5</v>
      </c>
      <c r="F171" s="22">
        <f>'№5 '!G123</f>
        <v>137.3</v>
      </c>
      <c r="G171" s="22">
        <f>'№5 '!H123</f>
        <v>191.1</v>
      </c>
    </row>
    <row r="172" spans="1:7" ht="31.5">
      <c r="A172" s="144" t="s">
        <v>70</v>
      </c>
      <c r="B172" s="144"/>
      <c r="C172" s="144"/>
      <c r="D172" s="32" t="s">
        <v>20</v>
      </c>
      <c r="E172" s="22">
        <f aca="true" t="shared" si="68" ref="E172:G177">E173</f>
        <v>6761.3</v>
      </c>
      <c r="F172" s="22">
        <f t="shared" si="68"/>
        <v>6548.3</v>
      </c>
      <c r="G172" s="22">
        <f t="shared" si="68"/>
        <v>6548.3</v>
      </c>
    </row>
    <row r="173" spans="1:7" ht="31.5">
      <c r="A173" s="144" t="s">
        <v>70</v>
      </c>
      <c r="B173" s="146">
        <v>1500000000</v>
      </c>
      <c r="C173" s="144"/>
      <c r="D173" s="32" t="s">
        <v>308</v>
      </c>
      <c r="E173" s="22">
        <f t="shared" si="68"/>
        <v>6761.3</v>
      </c>
      <c r="F173" s="22">
        <f t="shared" si="68"/>
        <v>6548.3</v>
      </c>
      <c r="G173" s="22">
        <f t="shared" si="68"/>
        <v>6548.3</v>
      </c>
    </row>
    <row r="174" spans="1:7" ht="12.75">
      <c r="A174" s="144" t="s">
        <v>70</v>
      </c>
      <c r="B174" s="144">
        <v>1510000000</v>
      </c>
      <c r="C174" s="144"/>
      <c r="D174" s="32" t="s">
        <v>270</v>
      </c>
      <c r="E174" s="22">
        <f t="shared" si="68"/>
        <v>6761.3</v>
      </c>
      <c r="F174" s="22">
        <f t="shared" si="68"/>
        <v>6548.3</v>
      </c>
      <c r="G174" s="22">
        <f t="shared" si="68"/>
        <v>6548.3</v>
      </c>
    </row>
    <row r="175" spans="1:7" ht="47.25">
      <c r="A175" s="144" t="s">
        <v>70</v>
      </c>
      <c r="B175" s="144">
        <v>1510100000</v>
      </c>
      <c r="C175" s="144"/>
      <c r="D175" s="32" t="s">
        <v>311</v>
      </c>
      <c r="E175" s="22">
        <f t="shared" si="68"/>
        <v>6761.3</v>
      </c>
      <c r="F175" s="22">
        <f t="shared" si="68"/>
        <v>6548.3</v>
      </c>
      <c r="G175" s="22">
        <f t="shared" si="68"/>
        <v>6548.3</v>
      </c>
    </row>
    <row r="176" spans="1:7" ht="31.5">
      <c r="A176" s="144" t="s">
        <v>70</v>
      </c>
      <c r="B176" s="144">
        <v>1510120010</v>
      </c>
      <c r="C176" s="144"/>
      <c r="D176" s="32" t="s">
        <v>215</v>
      </c>
      <c r="E176" s="22">
        <f t="shared" si="68"/>
        <v>6761.3</v>
      </c>
      <c r="F176" s="22">
        <f t="shared" si="68"/>
        <v>6548.3</v>
      </c>
      <c r="G176" s="22">
        <f t="shared" si="68"/>
        <v>6548.3</v>
      </c>
    </row>
    <row r="177" spans="1:7" ht="31.5">
      <c r="A177" s="144" t="s">
        <v>70</v>
      </c>
      <c r="B177" s="144">
        <v>1510120010</v>
      </c>
      <c r="C177" s="144">
        <v>600</v>
      </c>
      <c r="D177" s="32" t="s">
        <v>108</v>
      </c>
      <c r="E177" s="22">
        <f t="shared" si="68"/>
        <v>6761.3</v>
      </c>
      <c r="F177" s="22">
        <f t="shared" si="68"/>
        <v>6548.3</v>
      </c>
      <c r="G177" s="22">
        <f t="shared" si="68"/>
        <v>6548.3</v>
      </c>
    </row>
    <row r="178" spans="1:7" ht="12.75">
      <c r="A178" s="144" t="s">
        <v>70</v>
      </c>
      <c r="B178" s="144">
        <v>1510120010</v>
      </c>
      <c r="C178" s="144">
        <v>610</v>
      </c>
      <c r="D178" s="145" t="s">
        <v>194</v>
      </c>
      <c r="E178" s="22">
        <f>'№5 '!F130</f>
        <v>6761.3</v>
      </c>
      <c r="F178" s="22">
        <f>'№5 '!G130</f>
        <v>6548.3</v>
      </c>
      <c r="G178" s="22">
        <f>'№5 '!H130</f>
        <v>6548.3</v>
      </c>
    </row>
    <row r="179" spans="1:7" ht="12.75">
      <c r="A179" s="6" t="s">
        <v>79</v>
      </c>
      <c r="B179" s="6" t="s">
        <v>89</v>
      </c>
      <c r="C179" s="6" t="s">
        <v>89</v>
      </c>
      <c r="D179" s="27" t="s">
        <v>47</v>
      </c>
      <c r="E179" s="8">
        <f>E180+E187+E194+E213</f>
        <v>53237.99999999999</v>
      </c>
      <c r="F179" s="8">
        <f>F180+F187+F194+F213</f>
        <v>24322.300000000003</v>
      </c>
      <c r="G179" s="8">
        <f>G180+G187+G194+G213</f>
        <v>13428.300000000001</v>
      </c>
    </row>
    <row r="180" spans="1:7" ht="12.75">
      <c r="A180" s="25" t="s">
        <v>186</v>
      </c>
      <c r="B180" s="32"/>
      <c r="C180" s="32"/>
      <c r="D180" s="32" t="s">
        <v>187</v>
      </c>
      <c r="E180" s="22">
        <f aca="true" t="shared" si="69" ref="E180:G185">E181</f>
        <v>288.7</v>
      </c>
      <c r="F180" s="22">
        <f t="shared" si="69"/>
        <v>294.7</v>
      </c>
      <c r="G180" s="22">
        <f t="shared" si="69"/>
        <v>294.7</v>
      </c>
    </row>
    <row r="181" spans="1:7" ht="47.25">
      <c r="A181" s="25" t="s">
        <v>186</v>
      </c>
      <c r="B181" s="146">
        <v>1100000000</v>
      </c>
      <c r="C181" s="32"/>
      <c r="D181" s="32" t="s">
        <v>312</v>
      </c>
      <c r="E181" s="22">
        <f t="shared" si="69"/>
        <v>288.7</v>
      </c>
      <c r="F181" s="22">
        <f t="shared" si="69"/>
        <v>294.7</v>
      </c>
      <c r="G181" s="22">
        <f t="shared" si="69"/>
        <v>294.7</v>
      </c>
    </row>
    <row r="182" spans="1:7" ht="31.5">
      <c r="A182" s="25" t="s">
        <v>186</v>
      </c>
      <c r="B182" s="146">
        <v>1130000000</v>
      </c>
      <c r="C182" s="32"/>
      <c r="D182" s="32" t="s">
        <v>206</v>
      </c>
      <c r="E182" s="22">
        <f t="shared" si="69"/>
        <v>288.7</v>
      </c>
      <c r="F182" s="22">
        <f t="shared" si="69"/>
        <v>294.7</v>
      </c>
      <c r="G182" s="22">
        <f t="shared" si="69"/>
        <v>294.7</v>
      </c>
    </row>
    <row r="183" spans="1:7" ht="47.25">
      <c r="A183" s="25" t="s">
        <v>186</v>
      </c>
      <c r="B183" s="146">
        <v>1130300000</v>
      </c>
      <c r="C183" s="32"/>
      <c r="D183" s="32" t="s">
        <v>207</v>
      </c>
      <c r="E183" s="22">
        <f t="shared" si="69"/>
        <v>288.7</v>
      </c>
      <c r="F183" s="22">
        <f t="shared" si="69"/>
        <v>294.7</v>
      </c>
      <c r="G183" s="22">
        <f t="shared" si="69"/>
        <v>294.7</v>
      </c>
    </row>
    <row r="184" spans="1:7" ht="31.5">
      <c r="A184" s="25" t="s">
        <v>186</v>
      </c>
      <c r="B184" s="146">
        <v>1130320280</v>
      </c>
      <c r="C184" s="32"/>
      <c r="D184" s="32" t="s">
        <v>208</v>
      </c>
      <c r="E184" s="22">
        <f t="shared" si="69"/>
        <v>288.7</v>
      </c>
      <c r="F184" s="22">
        <f t="shared" si="69"/>
        <v>294.7</v>
      </c>
      <c r="G184" s="22">
        <f t="shared" si="69"/>
        <v>294.7</v>
      </c>
    </row>
    <row r="185" spans="1:7" ht="31.5">
      <c r="A185" s="25" t="s">
        <v>186</v>
      </c>
      <c r="B185" s="146">
        <v>1130320280</v>
      </c>
      <c r="C185" s="146" t="s">
        <v>151</v>
      </c>
      <c r="D185" s="145" t="s">
        <v>152</v>
      </c>
      <c r="E185" s="22">
        <f t="shared" si="69"/>
        <v>288.7</v>
      </c>
      <c r="F185" s="22">
        <f t="shared" si="69"/>
        <v>294.7</v>
      </c>
      <c r="G185" s="22">
        <f t="shared" si="69"/>
        <v>294.7</v>
      </c>
    </row>
    <row r="186" spans="1:7" ht="12.75">
      <c r="A186" s="25" t="s">
        <v>186</v>
      </c>
      <c r="B186" s="146">
        <v>1130320280</v>
      </c>
      <c r="C186" s="144">
        <v>610</v>
      </c>
      <c r="D186" s="145" t="s">
        <v>194</v>
      </c>
      <c r="E186" s="22">
        <f>'№5 '!F138+'№5 '!F644</f>
        <v>288.7</v>
      </c>
      <c r="F186" s="22">
        <f>'№5 '!G138+'№5 '!G644</f>
        <v>294.7</v>
      </c>
      <c r="G186" s="22">
        <f>'№5 '!H138+'№5 '!H644</f>
        <v>294.7</v>
      </c>
    </row>
    <row r="187" spans="1:7" ht="12.75">
      <c r="A187" s="144" t="s">
        <v>113</v>
      </c>
      <c r="B187" s="144" t="s">
        <v>89</v>
      </c>
      <c r="C187" s="144" t="s">
        <v>89</v>
      </c>
      <c r="D187" s="32" t="s">
        <v>114</v>
      </c>
      <c r="E187" s="22">
        <f aca="true" t="shared" si="70" ref="E187:G192">E188</f>
        <v>404</v>
      </c>
      <c r="F187" s="22">
        <f t="shared" si="70"/>
        <v>390.5</v>
      </c>
      <c r="G187" s="22">
        <f t="shared" si="70"/>
        <v>390.5</v>
      </c>
    </row>
    <row r="188" spans="1:7" ht="47.25">
      <c r="A188" s="144" t="s">
        <v>113</v>
      </c>
      <c r="B188" s="146">
        <v>1300000000</v>
      </c>
      <c r="C188" s="144"/>
      <c r="D188" s="145" t="s">
        <v>313</v>
      </c>
      <c r="E188" s="22">
        <f t="shared" si="70"/>
        <v>404</v>
      </c>
      <c r="F188" s="22">
        <f t="shared" si="70"/>
        <v>390.5</v>
      </c>
      <c r="G188" s="22">
        <f t="shared" si="70"/>
        <v>390.5</v>
      </c>
    </row>
    <row r="189" spans="1:7" ht="31.5">
      <c r="A189" s="144" t="s">
        <v>113</v>
      </c>
      <c r="B189" s="146">
        <v>1330000000</v>
      </c>
      <c r="C189" s="144"/>
      <c r="D189" s="32" t="s">
        <v>216</v>
      </c>
      <c r="E189" s="22">
        <f t="shared" si="70"/>
        <v>404</v>
      </c>
      <c r="F189" s="22">
        <f t="shared" si="70"/>
        <v>390.5</v>
      </c>
      <c r="G189" s="22">
        <f t="shared" si="70"/>
        <v>390.5</v>
      </c>
    </row>
    <row r="190" spans="1:7" ht="31.5">
      <c r="A190" s="144" t="s">
        <v>113</v>
      </c>
      <c r="B190" s="146">
        <v>1330100000</v>
      </c>
      <c r="C190" s="144"/>
      <c r="D190" s="32" t="s">
        <v>314</v>
      </c>
      <c r="E190" s="22">
        <f t="shared" si="70"/>
        <v>404</v>
      </c>
      <c r="F190" s="22">
        <f t="shared" si="70"/>
        <v>390.5</v>
      </c>
      <c r="G190" s="22">
        <f t="shared" si="70"/>
        <v>390.5</v>
      </c>
    </row>
    <row r="191" spans="1:7" ht="78.75">
      <c r="A191" s="144" t="s">
        <v>113</v>
      </c>
      <c r="B191" s="146">
        <v>1330110550</v>
      </c>
      <c r="C191" s="144"/>
      <c r="D191" s="145" t="s">
        <v>613</v>
      </c>
      <c r="E191" s="22">
        <f t="shared" si="70"/>
        <v>404</v>
      </c>
      <c r="F191" s="22">
        <f t="shared" si="70"/>
        <v>390.5</v>
      </c>
      <c r="G191" s="22">
        <f t="shared" si="70"/>
        <v>390.5</v>
      </c>
    </row>
    <row r="192" spans="1:7" ht="31.5">
      <c r="A192" s="144" t="s">
        <v>113</v>
      </c>
      <c r="B192" s="146">
        <v>1330110550</v>
      </c>
      <c r="C192" s="146" t="s">
        <v>92</v>
      </c>
      <c r="D192" s="145" t="s">
        <v>149</v>
      </c>
      <c r="E192" s="22">
        <f t="shared" si="70"/>
        <v>404</v>
      </c>
      <c r="F192" s="22">
        <f t="shared" si="70"/>
        <v>390.5</v>
      </c>
      <c r="G192" s="22">
        <f t="shared" si="70"/>
        <v>390.5</v>
      </c>
    </row>
    <row r="193" spans="1:7" ht="31.9" customHeight="1">
      <c r="A193" s="144" t="s">
        <v>113</v>
      </c>
      <c r="B193" s="146">
        <v>1330110550</v>
      </c>
      <c r="C193" s="144">
        <v>240</v>
      </c>
      <c r="D193" s="145" t="s">
        <v>189</v>
      </c>
      <c r="E193" s="22">
        <f>'№5 '!F145</f>
        <v>404</v>
      </c>
      <c r="F193" s="22">
        <f>'№5 '!G145</f>
        <v>390.5</v>
      </c>
      <c r="G193" s="22">
        <f>'№5 '!H145</f>
        <v>390.5</v>
      </c>
    </row>
    <row r="194" spans="1:7" ht="12.75">
      <c r="A194" s="144" t="s">
        <v>9</v>
      </c>
      <c r="B194" s="144" t="s">
        <v>89</v>
      </c>
      <c r="C194" s="144" t="s">
        <v>89</v>
      </c>
      <c r="D194" s="32" t="s">
        <v>140</v>
      </c>
      <c r="E194" s="22">
        <f>E195</f>
        <v>48660.2</v>
      </c>
      <c r="F194" s="22">
        <f aca="true" t="shared" si="71" ref="F194:G194">F195</f>
        <v>19856.2</v>
      </c>
      <c r="G194" s="22">
        <f t="shared" si="71"/>
        <v>8962.2</v>
      </c>
    </row>
    <row r="195" spans="1:7" ht="47.25">
      <c r="A195" s="144" t="s">
        <v>9</v>
      </c>
      <c r="B195" s="146">
        <v>1400000000</v>
      </c>
      <c r="C195" s="144"/>
      <c r="D195" s="145" t="s">
        <v>315</v>
      </c>
      <c r="E195" s="22">
        <f>E196+E208</f>
        <v>48660.2</v>
      </c>
      <c r="F195" s="22">
        <f>F196+F208</f>
        <v>19856.2</v>
      </c>
      <c r="G195" s="22">
        <f>G196+G208</f>
        <v>8962.2</v>
      </c>
    </row>
    <row r="196" spans="1:7" ht="12.75">
      <c r="A196" s="144" t="s">
        <v>9</v>
      </c>
      <c r="B196" s="146">
        <v>1410000000</v>
      </c>
      <c r="C196" s="144"/>
      <c r="D196" s="32" t="s">
        <v>217</v>
      </c>
      <c r="E196" s="22">
        <f>E197+E201</f>
        <v>45160.2</v>
      </c>
      <c r="F196" s="22">
        <f aca="true" t="shared" si="72" ref="F196:G196">F197+F201</f>
        <v>19856.2</v>
      </c>
      <c r="G196" s="22">
        <f t="shared" si="72"/>
        <v>8962.2</v>
      </c>
    </row>
    <row r="197" spans="1:7" ht="12.75">
      <c r="A197" s="144" t="s">
        <v>9</v>
      </c>
      <c r="B197" s="146">
        <v>1410100000</v>
      </c>
      <c r="C197" s="32"/>
      <c r="D197" s="32" t="s">
        <v>316</v>
      </c>
      <c r="E197" s="22">
        <f>E198</f>
        <v>23454.7</v>
      </c>
      <c r="F197" s="22">
        <f aca="true" t="shared" si="73" ref="F197:G199">F198</f>
        <v>19856.2</v>
      </c>
      <c r="G197" s="22">
        <f t="shared" si="73"/>
        <v>8962.2</v>
      </c>
    </row>
    <row r="198" spans="1:7" ht="36.6" customHeight="1">
      <c r="A198" s="144" t="s">
        <v>9</v>
      </c>
      <c r="B198" s="144">
        <v>1410120100</v>
      </c>
      <c r="C198" s="144"/>
      <c r="D198" s="32" t="s">
        <v>218</v>
      </c>
      <c r="E198" s="22">
        <f>E199</f>
        <v>23454.7</v>
      </c>
      <c r="F198" s="22">
        <f t="shared" si="73"/>
        <v>19856.2</v>
      </c>
      <c r="G198" s="22">
        <f t="shared" si="73"/>
        <v>8962.2</v>
      </c>
    </row>
    <row r="199" spans="1:7" ht="31.5">
      <c r="A199" s="144" t="s">
        <v>9</v>
      </c>
      <c r="B199" s="144">
        <v>1410120100</v>
      </c>
      <c r="C199" s="146" t="s">
        <v>92</v>
      </c>
      <c r="D199" s="145" t="s">
        <v>149</v>
      </c>
      <c r="E199" s="22">
        <f>E200</f>
        <v>23454.7</v>
      </c>
      <c r="F199" s="22">
        <f t="shared" si="73"/>
        <v>19856.2</v>
      </c>
      <c r="G199" s="22">
        <f t="shared" si="73"/>
        <v>8962.2</v>
      </c>
    </row>
    <row r="200" spans="1:7" ht="31.9" customHeight="1">
      <c r="A200" s="144" t="s">
        <v>9</v>
      </c>
      <c r="B200" s="144">
        <v>1410120100</v>
      </c>
      <c r="C200" s="144">
        <v>240</v>
      </c>
      <c r="D200" s="145" t="s">
        <v>189</v>
      </c>
      <c r="E200" s="22">
        <f>'№5 '!F152</f>
        <v>23454.7</v>
      </c>
      <c r="F200" s="22">
        <f>'№5 '!G152</f>
        <v>19856.2</v>
      </c>
      <c r="G200" s="22">
        <f>'№5 '!H152</f>
        <v>8962.2</v>
      </c>
    </row>
    <row r="201" spans="1:7" ht="47.25">
      <c r="A201" s="144" t="s">
        <v>9</v>
      </c>
      <c r="B201" s="146">
        <v>1410200000</v>
      </c>
      <c r="C201" s="144"/>
      <c r="D201" s="32" t="s">
        <v>317</v>
      </c>
      <c r="E201" s="22">
        <f>E202+E205</f>
        <v>21705.5</v>
      </c>
      <c r="F201" s="22">
        <f aca="true" t="shared" si="74" ref="F201:G201">F202+F205</f>
        <v>0</v>
      </c>
      <c r="G201" s="22">
        <f t="shared" si="74"/>
        <v>0</v>
      </c>
    </row>
    <row r="202" spans="1:7" ht="12.75">
      <c r="A202" s="144" t="s">
        <v>9</v>
      </c>
      <c r="B202" s="144">
        <v>1410220110</v>
      </c>
      <c r="C202" s="144"/>
      <c r="D202" s="32" t="s">
        <v>219</v>
      </c>
      <c r="E202" s="22">
        <f>E203</f>
        <v>2101.9</v>
      </c>
      <c r="F202" s="22">
        <f aca="true" t="shared" si="75" ref="F202:G203">F203</f>
        <v>0</v>
      </c>
      <c r="G202" s="22">
        <f t="shared" si="75"/>
        <v>0</v>
      </c>
    </row>
    <row r="203" spans="1:7" ht="31.5">
      <c r="A203" s="144" t="s">
        <v>9</v>
      </c>
      <c r="B203" s="144">
        <v>1410220110</v>
      </c>
      <c r="C203" s="146" t="s">
        <v>92</v>
      </c>
      <c r="D203" s="145" t="s">
        <v>149</v>
      </c>
      <c r="E203" s="22">
        <f>E204</f>
        <v>2101.9</v>
      </c>
      <c r="F203" s="22">
        <f t="shared" si="75"/>
        <v>0</v>
      </c>
      <c r="G203" s="22">
        <f t="shared" si="75"/>
        <v>0</v>
      </c>
    </row>
    <row r="204" spans="1:7" ht="33" customHeight="1">
      <c r="A204" s="144" t="s">
        <v>9</v>
      </c>
      <c r="B204" s="144">
        <v>1410220110</v>
      </c>
      <c r="C204" s="144">
        <v>240</v>
      </c>
      <c r="D204" s="145" t="s">
        <v>189</v>
      </c>
      <c r="E204" s="22">
        <f>'№5 '!F156</f>
        <v>2101.9</v>
      </c>
      <c r="F204" s="22">
        <f>'№5 '!G156</f>
        <v>0</v>
      </c>
      <c r="G204" s="22">
        <f>'№5 '!H156</f>
        <v>0</v>
      </c>
    </row>
    <row r="205" spans="1:7" ht="47.25">
      <c r="A205" s="153" t="s">
        <v>9</v>
      </c>
      <c r="B205" s="153" t="s">
        <v>632</v>
      </c>
      <c r="C205" s="153"/>
      <c r="D205" s="154" t="s">
        <v>633</v>
      </c>
      <c r="E205" s="29">
        <f>E206</f>
        <v>19603.6</v>
      </c>
      <c r="F205" s="29">
        <f aca="true" t="shared" si="76" ref="F205:G206">F206</f>
        <v>0</v>
      </c>
      <c r="G205" s="29">
        <f t="shared" si="76"/>
        <v>0</v>
      </c>
    </row>
    <row r="206" spans="1:7" ht="31.5">
      <c r="A206" s="153" t="s">
        <v>9</v>
      </c>
      <c r="B206" s="153" t="s">
        <v>632</v>
      </c>
      <c r="C206" s="155" t="s">
        <v>92</v>
      </c>
      <c r="D206" s="154" t="s">
        <v>149</v>
      </c>
      <c r="E206" s="29">
        <f>E207</f>
        <v>19603.6</v>
      </c>
      <c r="F206" s="29">
        <f t="shared" si="76"/>
        <v>0</v>
      </c>
      <c r="G206" s="29">
        <f t="shared" si="76"/>
        <v>0</v>
      </c>
    </row>
    <row r="207" spans="1:7" ht="47.25">
      <c r="A207" s="153" t="s">
        <v>9</v>
      </c>
      <c r="B207" s="153" t="s">
        <v>632</v>
      </c>
      <c r="C207" s="153">
        <v>240</v>
      </c>
      <c r="D207" s="154" t="s">
        <v>189</v>
      </c>
      <c r="E207" s="29">
        <f>'№5 '!F159</f>
        <v>19603.6</v>
      </c>
      <c r="F207" s="29">
        <f>'№5 '!G159</f>
        <v>0</v>
      </c>
      <c r="G207" s="29">
        <f>'№5 '!H159</f>
        <v>0</v>
      </c>
    </row>
    <row r="208" spans="1:7" ht="12.75">
      <c r="A208" s="144" t="s">
        <v>9</v>
      </c>
      <c r="B208" s="146">
        <v>1420000000</v>
      </c>
      <c r="C208" s="144"/>
      <c r="D208" s="32" t="s">
        <v>220</v>
      </c>
      <c r="E208" s="22">
        <f>E209</f>
        <v>3500</v>
      </c>
      <c r="F208" s="22">
        <f aca="true" t="shared" si="77" ref="F208:G211">F209</f>
        <v>0</v>
      </c>
      <c r="G208" s="22">
        <f t="shared" si="77"/>
        <v>0</v>
      </c>
    </row>
    <row r="209" spans="1:7" ht="31.5">
      <c r="A209" s="144" t="s">
        <v>9</v>
      </c>
      <c r="B209" s="146">
        <v>1420100000</v>
      </c>
      <c r="C209" s="144"/>
      <c r="D209" s="32" t="s">
        <v>318</v>
      </c>
      <c r="E209" s="22">
        <f>E210</f>
        <v>3500</v>
      </c>
      <c r="F209" s="22">
        <f t="shared" si="77"/>
        <v>0</v>
      </c>
      <c r="G209" s="22">
        <f t="shared" si="77"/>
        <v>0</v>
      </c>
    </row>
    <row r="210" spans="1:7" ht="12.75">
      <c r="A210" s="144" t="s">
        <v>9</v>
      </c>
      <c r="B210" s="144">
        <v>1420120120</v>
      </c>
      <c r="C210" s="144"/>
      <c r="D210" s="32" t="s">
        <v>221</v>
      </c>
      <c r="E210" s="22">
        <f>E211</f>
        <v>3500</v>
      </c>
      <c r="F210" s="22">
        <f t="shared" si="77"/>
        <v>0</v>
      </c>
      <c r="G210" s="22">
        <f t="shared" si="77"/>
        <v>0</v>
      </c>
    </row>
    <row r="211" spans="1:7" ht="31.5">
      <c r="A211" s="144" t="s">
        <v>9</v>
      </c>
      <c r="B211" s="144">
        <v>1420120120</v>
      </c>
      <c r="C211" s="146" t="s">
        <v>92</v>
      </c>
      <c r="D211" s="145" t="s">
        <v>149</v>
      </c>
      <c r="E211" s="22">
        <f>E212</f>
        <v>3500</v>
      </c>
      <c r="F211" s="22">
        <f t="shared" si="77"/>
        <v>0</v>
      </c>
      <c r="G211" s="22">
        <f t="shared" si="77"/>
        <v>0</v>
      </c>
    </row>
    <row r="212" spans="1:7" ht="31.9" customHeight="1">
      <c r="A212" s="144" t="s">
        <v>9</v>
      </c>
      <c r="B212" s="144">
        <v>1420120120</v>
      </c>
      <c r="C212" s="144">
        <v>240</v>
      </c>
      <c r="D212" s="145" t="s">
        <v>189</v>
      </c>
      <c r="E212" s="22">
        <f>'№5 '!F164</f>
        <v>3500</v>
      </c>
      <c r="F212" s="22">
        <f>'№5 '!G164</f>
        <v>0</v>
      </c>
      <c r="G212" s="22">
        <f>'№5 '!H164</f>
        <v>0</v>
      </c>
    </row>
    <row r="213" spans="1:7" ht="12.75">
      <c r="A213" s="144" t="s">
        <v>71</v>
      </c>
      <c r="B213" s="144" t="s">
        <v>89</v>
      </c>
      <c r="C213" s="144" t="s">
        <v>89</v>
      </c>
      <c r="D213" s="32" t="s">
        <v>48</v>
      </c>
      <c r="E213" s="22">
        <f aca="true" t="shared" si="78" ref="E213:G218">E214</f>
        <v>3885.1</v>
      </c>
      <c r="F213" s="22">
        <f t="shared" si="78"/>
        <v>3780.9</v>
      </c>
      <c r="G213" s="22">
        <f t="shared" si="78"/>
        <v>3780.9</v>
      </c>
    </row>
    <row r="214" spans="1:7" ht="47.25">
      <c r="A214" s="144" t="s">
        <v>71</v>
      </c>
      <c r="B214" s="146">
        <v>1600000000</v>
      </c>
      <c r="C214" s="32"/>
      <c r="D214" s="145" t="s">
        <v>204</v>
      </c>
      <c r="E214" s="22">
        <f>E215+E228+E233</f>
        <v>3885.1</v>
      </c>
      <c r="F214" s="22">
        <f aca="true" t="shared" si="79" ref="F214:G214">F215+F228+F233</f>
        <v>3780.9</v>
      </c>
      <c r="G214" s="22">
        <f t="shared" si="79"/>
        <v>3780.9</v>
      </c>
    </row>
    <row r="215" spans="1:7" ht="31.5">
      <c r="A215" s="144" t="s">
        <v>71</v>
      </c>
      <c r="B215" s="146">
        <v>1610000000</v>
      </c>
      <c r="C215" s="144"/>
      <c r="D215" s="32" t="s">
        <v>353</v>
      </c>
      <c r="E215" s="22">
        <f>E216+E220+E224</f>
        <v>3120.6</v>
      </c>
      <c r="F215" s="22">
        <f aca="true" t="shared" si="80" ref="F215:G215">F216+F220+F224</f>
        <v>3280.9</v>
      </c>
      <c r="G215" s="22">
        <f t="shared" si="80"/>
        <v>3280.9</v>
      </c>
    </row>
    <row r="216" spans="1:7" ht="47.25">
      <c r="A216" s="144" t="s">
        <v>71</v>
      </c>
      <c r="B216" s="146">
        <v>1610100000</v>
      </c>
      <c r="C216" s="144"/>
      <c r="D216" s="32" t="s">
        <v>319</v>
      </c>
      <c r="E216" s="22">
        <f t="shared" si="78"/>
        <v>2204.7</v>
      </c>
      <c r="F216" s="22">
        <f t="shared" si="78"/>
        <v>2874.5</v>
      </c>
      <c r="G216" s="22">
        <f t="shared" si="78"/>
        <v>2874.5</v>
      </c>
    </row>
    <row r="217" spans="1:7" ht="31.5">
      <c r="A217" s="144" t="s">
        <v>71</v>
      </c>
      <c r="B217" s="146">
        <v>1610120010</v>
      </c>
      <c r="C217" s="144"/>
      <c r="D217" s="32" t="s">
        <v>215</v>
      </c>
      <c r="E217" s="22">
        <f t="shared" si="78"/>
        <v>2204.7</v>
      </c>
      <c r="F217" s="22">
        <f t="shared" si="78"/>
        <v>2874.5</v>
      </c>
      <c r="G217" s="22">
        <f t="shared" si="78"/>
        <v>2874.5</v>
      </c>
    </row>
    <row r="218" spans="1:7" ht="31.5">
      <c r="A218" s="144" t="s">
        <v>71</v>
      </c>
      <c r="B218" s="146">
        <v>1610120010</v>
      </c>
      <c r="C218" s="146" t="s">
        <v>151</v>
      </c>
      <c r="D218" s="145" t="s">
        <v>152</v>
      </c>
      <c r="E218" s="22">
        <f t="shared" si="78"/>
        <v>2204.7</v>
      </c>
      <c r="F218" s="22">
        <f t="shared" si="78"/>
        <v>2874.5</v>
      </c>
      <c r="G218" s="22">
        <f t="shared" si="78"/>
        <v>2874.5</v>
      </c>
    </row>
    <row r="219" spans="1:7" ht="12.75">
      <c r="A219" s="144" t="s">
        <v>71</v>
      </c>
      <c r="B219" s="146">
        <v>1610120010</v>
      </c>
      <c r="C219" s="144">
        <v>610</v>
      </c>
      <c r="D219" s="145" t="s">
        <v>194</v>
      </c>
      <c r="E219" s="22">
        <f>'№5 '!F171</f>
        <v>2204.7</v>
      </c>
      <c r="F219" s="22">
        <f>'№5 '!G171</f>
        <v>2874.5</v>
      </c>
      <c r="G219" s="22">
        <f>'№5 '!H171</f>
        <v>2874.5</v>
      </c>
    </row>
    <row r="220" spans="1:7" ht="63">
      <c r="A220" s="144" t="s">
        <v>71</v>
      </c>
      <c r="B220" s="146">
        <v>1610200000</v>
      </c>
      <c r="C220" s="144"/>
      <c r="D220" s="145" t="s">
        <v>364</v>
      </c>
      <c r="E220" s="22">
        <f>E221</f>
        <v>518</v>
      </c>
      <c r="F220" s="22">
        <f aca="true" t="shared" si="81" ref="F220:G226">F221</f>
        <v>0</v>
      </c>
      <c r="G220" s="22">
        <f t="shared" si="81"/>
        <v>0</v>
      </c>
    </row>
    <row r="221" spans="1:7" ht="31.5">
      <c r="A221" s="144" t="s">
        <v>71</v>
      </c>
      <c r="B221" s="146">
        <v>1610220030</v>
      </c>
      <c r="C221" s="144"/>
      <c r="D221" s="145" t="s">
        <v>360</v>
      </c>
      <c r="E221" s="22">
        <f>E222</f>
        <v>518</v>
      </c>
      <c r="F221" s="22">
        <f t="shared" si="81"/>
        <v>0</v>
      </c>
      <c r="G221" s="22">
        <f t="shared" si="81"/>
        <v>0</v>
      </c>
    </row>
    <row r="222" spans="1:7" ht="31.5">
      <c r="A222" s="144" t="s">
        <v>71</v>
      </c>
      <c r="B222" s="146">
        <v>1610220030</v>
      </c>
      <c r="C222" s="146" t="s">
        <v>151</v>
      </c>
      <c r="D222" s="145" t="s">
        <v>152</v>
      </c>
      <c r="E222" s="22">
        <f>E223</f>
        <v>518</v>
      </c>
      <c r="F222" s="22">
        <f t="shared" si="81"/>
        <v>0</v>
      </c>
      <c r="G222" s="22">
        <f t="shared" si="81"/>
        <v>0</v>
      </c>
    </row>
    <row r="223" spans="1:7" ht="12.75">
      <c r="A223" s="144" t="s">
        <v>71</v>
      </c>
      <c r="B223" s="146">
        <v>1610220030</v>
      </c>
      <c r="C223" s="144">
        <v>610</v>
      </c>
      <c r="D223" s="145" t="s">
        <v>194</v>
      </c>
      <c r="E223" s="22">
        <f>'№5 '!F175</f>
        <v>518</v>
      </c>
      <c r="F223" s="22">
        <f>'№5 '!G175</f>
        <v>0</v>
      </c>
      <c r="G223" s="22">
        <f>'№5 '!H175</f>
        <v>0</v>
      </c>
    </row>
    <row r="224" spans="1:7" ht="31.5">
      <c r="A224" s="144" t="s">
        <v>71</v>
      </c>
      <c r="B224" s="146">
        <v>1610300000</v>
      </c>
      <c r="C224" s="144"/>
      <c r="D224" s="145" t="s">
        <v>365</v>
      </c>
      <c r="E224" s="22">
        <f>E225</f>
        <v>397.9</v>
      </c>
      <c r="F224" s="22">
        <f t="shared" si="81"/>
        <v>406.4</v>
      </c>
      <c r="G224" s="22">
        <f t="shared" si="81"/>
        <v>406.4</v>
      </c>
    </row>
    <row r="225" spans="1:7" ht="12.75">
      <c r="A225" s="144" t="s">
        <v>71</v>
      </c>
      <c r="B225" s="146">
        <v>1610320200</v>
      </c>
      <c r="C225" s="144"/>
      <c r="D225" s="145" t="s">
        <v>250</v>
      </c>
      <c r="E225" s="22">
        <f>E226</f>
        <v>397.9</v>
      </c>
      <c r="F225" s="22">
        <f t="shared" si="81"/>
        <v>406.4</v>
      </c>
      <c r="G225" s="22">
        <f t="shared" si="81"/>
        <v>406.4</v>
      </c>
    </row>
    <row r="226" spans="1:7" ht="31.5">
      <c r="A226" s="144" t="s">
        <v>71</v>
      </c>
      <c r="B226" s="146">
        <v>1610320200</v>
      </c>
      <c r="C226" s="146" t="s">
        <v>151</v>
      </c>
      <c r="D226" s="145" t="s">
        <v>152</v>
      </c>
      <c r="E226" s="22">
        <f>E227</f>
        <v>397.9</v>
      </c>
      <c r="F226" s="22">
        <f t="shared" si="81"/>
        <v>406.4</v>
      </c>
      <c r="G226" s="22">
        <f t="shared" si="81"/>
        <v>406.4</v>
      </c>
    </row>
    <row r="227" spans="1:7" ht="12.75">
      <c r="A227" s="144" t="s">
        <v>71</v>
      </c>
      <c r="B227" s="146">
        <v>1610320200</v>
      </c>
      <c r="C227" s="144">
        <v>610</v>
      </c>
      <c r="D227" s="145" t="s">
        <v>194</v>
      </c>
      <c r="E227" s="22">
        <f>'№5 '!F179</f>
        <v>397.9</v>
      </c>
      <c r="F227" s="22">
        <f>'№5 '!G179</f>
        <v>406.4</v>
      </c>
      <c r="G227" s="22">
        <f>'№5 '!H179</f>
        <v>406.4</v>
      </c>
    </row>
    <row r="228" spans="1:7" ht="31.5">
      <c r="A228" s="146" t="s">
        <v>71</v>
      </c>
      <c r="B228" s="146">
        <v>1620000000</v>
      </c>
      <c r="C228" s="146"/>
      <c r="D228" s="145" t="s">
        <v>197</v>
      </c>
      <c r="E228" s="22">
        <f aca="true" t="shared" si="82" ref="E228:G231">E229</f>
        <v>500</v>
      </c>
      <c r="F228" s="22">
        <f t="shared" si="82"/>
        <v>500</v>
      </c>
      <c r="G228" s="22">
        <f t="shared" si="82"/>
        <v>500</v>
      </c>
    </row>
    <row r="229" spans="1:7" ht="12.75">
      <c r="A229" s="146" t="s">
        <v>71</v>
      </c>
      <c r="B229" s="146">
        <v>1620100000</v>
      </c>
      <c r="C229" s="146"/>
      <c r="D229" s="145" t="s">
        <v>198</v>
      </c>
      <c r="E229" s="22">
        <f t="shared" si="82"/>
        <v>500</v>
      </c>
      <c r="F229" s="22">
        <f t="shared" si="82"/>
        <v>500</v>
      </c>
      <c r="G229" s="22">
        <f t="shared" si="82"/>
        <v>500</v>
      </c>
    </row>
    <row r="230" spans="1:7" ht="31.5">
      <c r="A230" s="146" t="s">
        <v>71</v>
      </c>
      <c r="B230" s="146">
        <v>1620120240</v>
      </c>
      <c r="C230" s="146"/>
      <c r="D230" s="145" t="s">
        <v>201</v>
      </c>
      <c r="E230" s="22">
        <f t="shared" si="82"/>
        <v>500</v>
      </c>
      <c r="F230" s="22">
        <f t="shared" si="82"/>
        <v>500</v>
      </c>
      <c r="G230" s="22">
        <f t="shared" si="82"/>
        <v>500</v>
      </c>
    </row>
    <row r="231" spans="1:7" ht="31.5">
      <c r="A231" s="146" t="s">
        <v>71</v>
      </c>
      <c r="B231" s="146">
        <v>1620120240</v>
      </c>
      <c r="C231" s="146" t="s">
        <v>92</v>
      </c>
      <c r="D231" s="145" t="s">
        <v>149</v>
      </c>
      <c r="E231" s="22">
        <f t="shared" si="82"/>
        <v>500</v>
      </c>
      <c r="F231" s="22">
        <f t="shared" si="82"/>
        <v>500</v>
      </c>
      <c r="G231" s="22">
        <f t="shared" si="82"/>
        <v>500</v>
      </c>
    </row>
    <row r="232" spans="1:7" ht="30" customHeight="1">
      <c r="A232" s="146" t="s">
        <v>71</v>
      </c>
      <c r="B232" s="146">
        <v>1620120240</v>
      </c>
      <c r="C232" s="144">
        <v>240</v>
      </c>
      <c r="D232" s="145" t="s">
        <v>189</v>
      </c>
      <c r="E232" s="22">
        <f>'№5 '!F488</f>
        <v>500</v>
      </c>
      <c r="F232" s="22">
        <f>'№5 '!G488</f>
        <v>500</v>
      </c>
      <c r="G232" s="22">
        <f>'№5 '!H488</f>
        <v>500</v>
      </c>
    </row>
    <row r="233" spans="1:7" ht="47.25">
      <c r="A233" s="144" t="s">
        <v>71</v>
      </c>
      <c r="B233" s="146">
        <v>1630000000</v>
      </c>
      <c r="C233" s="144"/>
      <c r="D233" s="145" t="s">
        <v>354</v>
      </c>
      <c r="E233" s="22">
        <f>E234+E241</f>
        <v>264.5</v>
      </c>
      <c r="F233" s="22">
        <f aca="true" t="shared" si="83" ref="F233:G233">F234+F241</f>
        <v>0</v>
      </c>
      <c r="G233" s="22">
        <f t="shared" si="83"/>
        <v>0</v>
      </c>
    </row>
    <row r="234" spans="1:7" ht="47.25">
      <c r="A234" s="144" t="s">
        <v>71</v>
      </c>
      <c r="B234" s="144">
        <v>1630100000</v>
      </c>
      <c r="C234" s="144"/>
      <c r="D234" s="32" t="s">
        <v>355</v>
      </c>
      <c r="E234" s="22">
        <f>E235+E238</f>
        <v>249.10000000000002</v>
      </c>
      <c r="F234" s="22">
        <f aca="true" t="shared" si="84" ref="F234:G234">F235+F238</f>
        <v>0</v>
      </c>
      <c r="G234" s="22">
        <f t="shared" si="84"/>
        <v>0</v>
      </c>
    </row>
    <row r="235" spans="1:7" ht="47.25">
      <c r="A235" s="144" t="s">
        <v>71</v>
      </c>
      <c r="B235" s="144">
        <v>1630120180</v>
      </c>
      <c r="C235" s="144"/>
      <c r="D235" s="32" t="s">
        <v>356</v>
      </c>
      <c r="E235" s="22">
        <f>E236</f>
        <v>86.3</v>
      </c>
      <c r="F235" s="22">
        <f aca="true" t="shared" si="85" ref="F235:G236">F236</f>
        <v>0</v>
      </c>
      <c r="G235" s="22">
        <f t="shared" si="85"/>
        <v>0</v>
      </c>
    </row>
    <row r="236" spans="1:7" ht="31.5">
      <c r="A236" s="144" t="s">
        <v>71</v>
      </c>
      <c r="B236" s="144">
        <v>1630120180</v>
      </c>
      <c r="C236" s="146" t="s">
        <v>151</v>
      </c>
      <c r="D236" s="145" t="s">
        <v>152</v>
      </c>
      <c r="E236" s="22">
        <f>E237</f>
        <v>86.3</v>
      </c>
      <c r="F236" s="22">
        <f t="shared" si="85"/>
        <v>0</v>
      </c>
      <c r="G236" s="22">
        <f t="shared" si="85"/>
        <v>0</v>
      </c>
    </row>
    <row r="237" spans="1:7" ht="12.75">
      <c r="A237" s="144" t="s">
        <v>71</v>
      </c>
      <c r="B237" s="144">
        <v>1630120180</v>
      </c>
      <c r="C237" s="144">
        <v>610</v>
      </c>
      <c r="D237" s="145" t="s">
        <v>194</v>
      </c>
      <c r="E237" s="22">
        <f>'№5 '!F184</f>
        <v>86.3</v>
      </c>
      <c r="F237" s="22">
        <f>'№5 '!G184</f>
        <v>0</v>
      </c>
      <c r="G237" s="22">
        <f>'№5 '!H184</f>
        <v>0</v>
      </c>
    </row>
    <row r="238" spans="1:7" ht="47.25">
      <c r="A238" s="144" t="s">
        <v>71</v>
      </c>
      <c r="B238" s="144">
        <v>1630120520</v>
      </c>
      <c r="C238" s="144"/>
      <c r="D238" s="32" t="s">
        <v>366</v>
      </c>
      <c r="E238" s="22">
        <f>E239</f>
        <v>162.8</v>
      </c>
      <c r="F238" s="22">
        <f aca="true" t="shared" si="86" ref="F238:G239">F239</f>
        <v>0</v>
      </c>
      <c r="G238" s="22">
        <f t="shared" si="86"/>
        <v>0</v>
      </c>
    </row>
    <row r="239" spans="1:7" ht="31.5">
      <c r="A239" s="144" t="s">
        <v>71</v>
      </c>
      <c r="B239" s="144">
        <v>1630120520</v>
      </c>
      <c r="C239" s="146" t="s">
        <v>151</v>
      </c>
      <c r="D239" s="145" t="s">
        <v>152</v>
      </c>
      <c r="E239" s="22">
        <f>E240</f>
        <v>162.8</v>
      </c>
      <c r="F239" s="22">
        <f t="shared" si="86"/>
        <v>0</v>
      </c>
      <c r="G239" s="22">
        <f t="shared" si="86"/>
        <v>0</v>
      </c>
    </row>
    <row r="240" spans="1:7" ht="12.75">
      <c r="A240" s="144" t="s">
        <v>71</v>
      </c>
      <c r="B240" s="144">
        <v>1630120520</v>
      </c>
      <c r="C240" s="144">
        <v>610</v>
      </c>
      <c r="D240" s="145" t="s">
        <v>194</v>
      </c>
      <c r="E240" s="22">
        <f>'№5 '!F187</f>
        <v>162.8</v>
      </c>
      <c r="F240" s="22">
        <f>'№5 '!G187</f>
        <v>0</v>
      </c>
      <c r="G240" s="22">
        <f>'№5 '!H187</f>
        <v>0</v>
      </c>
    </row>
    <row r="241" spans="1:7" ht="47.25">
      <c r="A241" s="144" t="s">
        <v>71</v>
      </c>
      <c r="B241" s="144">
        <v>1630200000</v>
      </c>
      <c r="C241" s="144"/>
      <c r="D241" s="32" t="s">
        <v>357</v>
      </c>
      <c r="E241" s="22">
        <f>E242</f>
        <v>15.4</v>
      </c>
      <c r="F241" s="22">
        <f aca="true" t="shared" si="87" ref="F241:G243">F242</f>
        <v>0</v>
      </c>
      <c r="G241" s="22">
        <f t="shared" si="87"/>
        <v>0</v>
      </c>
    </row>
    <row r="242" spans="1:7" ht="31.5">
      <c r="A242" s="144" t="s">
        <v>71</v>
      </c>
      <c r="B242" s="144">
        <v>1630220530</v>
      </c>
      <c r="C242" s="144"/>
      <c r="D242" s="32" t="s">
        <v>358</v>
      </c>
      <c r="E242" s="22">
        <f>E243</f>
        <v>15.4</v>
      </c>
      <c r="F242" s="22">
        <f t="shared" si="87"/>
        <v>0</v>
      </c>
      <c r="G242" s="22">
        <f t="shared" si="87"/>
        <v>0</v>
      </c>
    </row>
    <row r="243" spans="1:7" ht="31.5">
      <c r="A243" s="144" t="s">
        <v>71</v>
      </c>
      <c r="B243" s="144">
        <v>1630220530</v>
      </c>
      <c r="C243" s="146" t="s">
        <v>151</v>
      </c>
      <c r="D243" s="145" t="s">
        <v>152</v>
      </c>
      <c r="E243" s="22">
        <f>E244</f>
        <v>15.4</v>
      </c>
      <c r="F243" s="22">
        <f t="shared" si="87"/>
        <v>0</v>
      </c>
      <c r="G243" s="22">
        <f t="shared" si="87"/>
        <v>0</v>
      </c>
    </row>
    <row r="244" spans="1:7" ht="12.75">
      <c r="A244" s="144" t="s">
        <v>71</v>
      </c>
      <c r="B244" s="144">
        <v>1630220530</v>
      </c>
      <c r="C244" s="144">
        <v>610</v>
      </c>
      <c r="D244" s="145" t="s">
        <v>194</v>
      </c>
      <c r="E244" s="22">
        <f>'№5 '!F191</f>
        <v>15.4</v>
      </c>
      <c r="F244" s="22">
        <f>'№5 '!G191</f>
        <v>0</v>
      </c>
      <c r="G244" s="22">
        <f>'№5 '!H191</f>
        <v>0</v>
      </c>
    </row>
    <row r="245" spans="1:7" ht="12.75">
      <c r="A245" s="6" t="s">
        <v>80</v>
      </c>
      <c r="B245" s="6" t="s">
        <v>89</v>
      </c>
      <c r="C245" s="6" t="s">
        <v>89</v>
      </c>
      <c r="D245" s="27" t="s">
        <v>49</v>
      </c>
      <c r="E245" s="8">
        <f>E246+E263+E253</f>
        <v>18550.2</v>
      </c>
      <c r="F245" s="8">
        <f>F246+F263+F253</f>
        <v>16087</v>
      </c>
      <c r="G245" s="8">
        <f>G246+G263+G253</f>
        <v>16087</v>
      </c>
    </row>
    <row r="246" spans="1:7" ht="12.75">
      <c r="A246" s="146" t="s">
        <v>7</v>
      </c>
      <c r="B246" s="146" t="s">
        <v>89</v>
      </c>
      <c r="C246" s="146" t="s">
        <v>89</v>
      </c>
      <c r="D246" s="145" t="s">
        <v>8</v>
      </c>
      <c r="E246" s="22">
        <f aca="true" t="shared" si="88" ref="E246:G251">E247</f>
        <v>1433.7</v>
      </c>
      <c r="F246" s="22">
        <f t="shared" si="88"/>
        <v>1433.7</v>
      </c>
      <c r="G246" s="22">
        <f t="shared" si="88"/>
        <v>1433.7</v>
      </c>
    </row>
    <row r="247" spans="1:7" ht="47.25">
      <c r="A247" s="146" t="s">
        <v>7</v>
      </c>
      <c r="B247" s="146">
        <v>1600000000</v>
      </c>
      <c r="C247" s="146"/>
      <c r="D247" s="145" t="s">
        <v>204</v>
      </c>
      <c r="E247" s="22">
        <f t="shared" si="88"/>
        <v>1433.7</v>
      </c>
      <c r="F247" s="22">
        <f t="shared" si="88"/>
        <v>1433.7</v>
      </c>
      <c r="G247" s="22">
        <f t="shared" si="88"/>
        <v>1433.7</v>
      </c>
    </row>
    <row r="248" spans="1:7" ht="31.5">
      <c r="A248" s="146" t="s">
        <v>7</v>
      </c>
      <c r="B248" s="146">
        <v>1620000000</v>
      </c>
      <c r="C248" s="146"/>
      <c r="D248" s="145" t="s">
        <v>197</v>
      </c>
      <c r="E248" s="22">
        <f t="shared" si="88"/>
        <v>1433.7</v>
      </c>
      <c r="F248" s="22">
        <f t="shared" si="88"/>
        <v>1433.7</v>
      </c>
      <c r="G248" s="22">
        <f t="shared" si="88"/>
        <v>1433.7</v>
      </c>
    </row>
    <row r="249" spans="1:7" ht="12.75">
      <c r="A249" s="146" t="s">
        <v>7</v>
      </c>
      <c r="B249" s="146">
        <v>1620100000</v>
      </c>
      <c r="C249" s="146"/>
      <c r="D249" s="145" t="s">
        <v>198</v>
      </c>
      <c r="E249" s="22">
        <f t="shared" si="88"/>
        <v>1433.7</v>
      </c>
      <c r="F249" s="22">
        <f t="shared" si="88"/>
        <v>1433.7</v>
      </c>
      <c r="G249" s="22">
        <f t="shared" si="88"/>
        <v>1433.7</v>
      </c>
    </row>
    <row r="250" spans="1:7" ht="47.25">
      <c r="A250" s="146" t="s">
        <v>7</v>
      </c>
      <c r="B250" s="146">
        <v>1620120230</v>
      </c>
      <c r="C250" s="146"/>
      <c r="D250" s="145" t="s">
        <v>203</v>
      </c>
      <c r="E250" s="22">
        <f t="shared" si="88"/>
        <v>1433.7</v>
      </c>
      <c r="F250" s="22">
        <f t="shared" si="88"/>
        <v>1433.7</v>
      </c>
      <c r="G250" s="22">
        <f t="shared" si="88"/>
        <v>1433.7</v>
      </c>
    </row>
    <row r="251" spans="1:7" ht="31.5">
      <c r="A251" s="146" t="s">
        <v>7</v>
      </c>
      <c r="B251" s="146">
        <v>1620120230</v>
      </c>
      <c r="C251" s="146" t="s">
        <v>92</v>
      </c>
      <c r="D251" s="145" t="s">
        <v>149</v>
      </c>
      <c r="E251" s="22">
        <f t="shared" si="88"/>
        <v>1433.7</v>
      </c>
      <c r="F251" s="22">
        <f t="shared" si="88"/>
        <v>1433.7</v>
      </c>
      <c r="G251" s="22">
        <f t="shared" si="88"/>
        <v>1433.7</v>
      </c>
    </row>
    <row r="252" spans="1:7" ht="31.9" customHeight="1">
      <c r="A252" s="146" t="s">
        <v>7</v>
      </c>
      <c r="B252" s="146">
        <v>1620120230</v>
      </c>
      <c r="C252" s="144">
        <v>240</v>
      </c>
      <c r="D252" s="145" t="s">
        <v>189</v>
      </c>
      <c r="E252" s="22">
        <f>'№5 '!F496</f>
        <v>1433.7</v>
      </c>
      <c r="F252" s="22">
        <f>'№5 '!G496</f>
        <v>1433.7</v>
      </c>
      <c r="G252" s="22">
        <f>'№5 '!H496</f>
        <v>1433.7</v>
      </c>
    </row>
    <row r="253" spans="1:7" ht="31.9" customHeight="1">
      <c r="A253" s="30" t="s">
        <v>634</v>
      </c>
      <c r="B253" s="153"/>
      <c r="C253" s="153"/>
      <c r="D253" s="16" t="s">
        <v>635</v>
      </c>
      <c r="E253" s="29">
        <f>E254</f>
        <v>1284.5</v>
      </c>
      <c r="F253" s="29">
        <f aca="true" t="shared" si="89" ref="F253:G255">F254</f>
        <v>0</v>
      </c>
      <c r="G253" s="29">
        <f t="shared" si="89"/>
        <v>0</v>
      </c>
    </row>
    <row r="254" spans="1:7" ht="31.9" customHeight="1">
      <c r="A254" s="30" t="s">
        <v>634</v>
      </c>
      <c r="B254" s="155">
        <v>1400000000</v>
      </c>
      <c r="C254" s="153"/>
      <c r="D254" s="154" t="s">
        <v>315</v>
      </c>
      <c r="E254" s="29">
        <f>E255</f>
        <v>1284.5</v>
      </c>
      <c r="F254" s="29">
        <f t="shared" si="89"/>
        <v>0</v>
      </c>
      <c r="G254" s="29">
        <f t="shared" si="89"/>
        <v>0</v>
      </c>
    </row>
    <row r="255" spans="1:7" ht="31.9" customHeight="1">
      <c r="A255" s="30" t="s">
        <v>634</v>
      </c>
      <c r="B255" s="155">
        <v>1430000000</v>
      </c>
      <c r="C255" s="153"/>
      <c r="D255" s="10" t="s">
        <v>636</v>
      </c>
      <c r="E255" s="29">
        <f>E256</f>
        <v>1284.5</v>
      </c>
      <c r="F255" s="29">
        <f t="shared" si="89"/>
        <v>0</v>
      </c>
      <c r="G255" s="29">
        <f t="shared" si="89"/>
        <v>0</v>
      </c>
    </row>
    <row r="256" spans="1:7" ht="31.9" customHeight="1">
      <c r="A256" s="30" t="s">
        <v>634</v>
      </c>
      <c r="B256" s="153">
        <v>1430300000</v>
      </c>
      <c r="C256" s="153"/>
      <c r="D256" s="10" t="s">
        <v>637</v>
      </c>
      <c r="E256" s="29">
        <f>E257+E260</f>
        <v>1284.5</v>
      </c>
      <c r="F256" s="29">
        <f aca="true" t="shared" si="90" ref="F256:G256">F257+F260</f>
        <v>0</v>
      </c>
      <c r="G256" s="29">
        <f t="shared" si="90"/>
        <v>0</v>
      </c>
    </row>
    <row r="257" spans="1:7" ht="31.9" customHeight="1">
      <c r="A257" s="30" t="s">
        <v>634</v>
      </c>
      <c r="B257" s="153">
        <v>1430320100</v>
      </c>
      <c r="C257" s="153"/>
      <c r="D257" s="10" t="s">
        <v>638</v>
      </c>
      <c r="E257" s="29">
        <f>E258</f>
        <v>85.5</v>
      </c>
      <c r="F257" s="29">
        <f aca="true" t="shared" si="91" ref="F257:G258">F258</f>
        <v>0</v>
      </c>
      <c r="G257" s="29">
        <f t="shared" si="91"/>
        <v>0</v>
      </c>
    </row>
    <row r="258" spans="1:7" ht="31.9" customHeight="1">
      <c r="A258" s="30" t="s">
        <v>634</v>
      </c>
      <c r="B258" s="153">
        <v>1430320100</v>
      </c>
      <c r="C258" s="155" t="s">
        <v>92</v>
      </c>
      <c r="D258" s="154" t="s">
        <v>149</v>
      </c>
      <c r="E258" s="29">
        <f>E259</f>
        <v>85.5</v>
      </c>
      <c r="F258" s="29">
        <f t="shared" si="91"/>
        <v>0</v>
      </c>
      <c r="G258" s="29">
        <f t="shared" si="91"/>
        <v>0</v>
      </c>
    </row>
    <row r="259" spans="1:7" ht="31.9" customHeight="1">
      <c r="A259" s="30" t="s">
        <v>634</v>
      </c>
      <c r="B259" s="153">
        <v>1430320100</v>
      </c>
      <c r="C259" s="153">
        <v>240</v>
      </c>
      <c r="D259" s="154" t="s">
        <v>189</v>
      </c>
      <c r="E259" s="29">
        <f>'№5 '!F199</f>
        <v>85.5</v>
      </c>
      <c r="F259" s="29">
        <f>'№5 '!G199</f>
        <v>0</v>
      </c>
      <c r="G259" s="29">
        <f>'№5 '!H199</f>
        <v>0</v>
      </c>
    </row>
    <row r="260" spans="1:7" ht="31.9" customHeight="1">
      <c r="A260" s="30" t="s">
        <v>634</v>
      </c>
      <c r="B260" s="153" t="s">
        <v>639</v>
      </c>
      <c r="C260" s="153"/>
      <c r="D260" s="161" t="s">
        <v>643</v>
      </c>
      <c r="E260" s="29">
        <f>E261</f>
        <v>1199</v>
      </c>
      <c r="F260" s="29">
        <f aca="true" t="shared" si="92" ref="F260:G261">F261</f>
        <v>0</v>
      </c>
      <c r="G260" s="29">
        <f t="shared" si="92"/>
        <v>0</v>
      </c>
    </row>
    <row r="261" spans="1:7" ht="31.9" customHeight="1">
      <c r="A261" s="30" t="s">
        <v>634</v>
      </c>
      <c r="B261" s="153" t="s">
        <v>639</v>
      </c>
      <c r="C261" s="155" t="s">
        <v>92</v>
      </c>
      <c r="D261" s="154" t="s">
        <v>149</v>
      </c>
      <c r="E261" s="29">
        <f>E262</f>
        <v>1199</v>
      </c>
      <c r="F261" s="29">
        <f t="shared" si="92"/>
        <v>0</v>
      </c>
      <c r="G261" s="29">
        <f t="shared" si="92"/>
        <v>0</v>
      </c>
    </row>
    <row r="262" spans="1:7" ht="31.9" customHeight="1">
      <c r="A262" s="30" t="s">
        <v>634</v>
      </c>
      <c r="B262" s="153" t="s">
        <v>639</v>
      </c>
      <c r="C262" s="153">
        <v>240</v>
      </c>
      <c r="D262" s="154" t="s">
        <v>189</v>
      </c>
      <c r="E262" s="29">
        <f>'№5 '!F202</f>
        <v>1199</v>
      </c>
      <c r="F262" s="29">
        <f>'№5 '!G202</f>
        <v>0</v>
      </c>
      <c r="G262" s="29">
        <f>'№5 '!H202</f>
        <v>0</v>
      </c>
    </row>
    <row r="263" spans="1:7" ht="12.75">
      <c r="A263" s="144" t="s">
        <v>72</v>
      </c>
      <c r="B263" s="144" t="s">
        <v>89</v>
      </c>
      <c r="C263" s="144" t="s">
        <v>89</v>
      </c>
      <c r="D263" s="32" t="s">
        <v>50</v>
      </c>
      <c r="E263" s="22">
        <f>E264</f>
        <v>15832</v>
      </c>
      <c r="F263" s="22">
        <f aca="true" t="shared" si="93" ref="F263:G263">F264</f>
        <v>14653.3</v>
      </c>
      <c r="G263" s="22">
        <f t="shared" si="93"/>
        <v>14653.3</v>
      </c>
    </row>
    <row r="264" spans="1:7" ht="47.25">
      <c r="A264" s="144" t="s">
        <v>72</v>
      </c>
      <c r="B264" s="146">
        <v>1300000000</v>
      </c>
      <c r="C264" s="144"/>
      <c r="D264" s="32" t="s">
        <v>313</v>
      </c>
      <c r="E264" s="22">
        <f>E265+E274+E295</f>
        <v>15832</v>
      </c>
      <c r="F264" s="22">
        <f aca="true" t="shared" si="94" ref="F264:G264">F265+F274+F295</f>
        <v>14653.3</v>
      </c>
      <c r="G264" s="22">
        <f t="shared" si="94"/>
        <v>14653.3</v>
      </c>
    </row>
    <row r="265" spans="1:7" ht="47.25">
      <c r="A265" s="144" t="s">
        <v>72</v>
      </c>
      <c r="B265" s="146">
        <v>1310000000</v>
      </c>
      <c r="C265" s="144"/>
      <c r="D265" s="32" t="s">
        <v>367</v>
      </c>
      <c r="E265" s="29">
        <f>E266+E270</f>
        <v>624</v>
      </c>
      <c r="F265" s="29">
        <f aca="true" t="shared" si="95" ref="F265:G265">F266+F270</f>
        <v>0</v>
      </c>
      <c r="G265" s="29">
        <f t="shared" si="95"/>
        <v>0</v>
      </c>
    </row>
    <row r="266" spans="1:7" ht="31.5">
      <c r="A266" s="144" t="s">
        <v>72</v>
      </c>
      <c r="B266" s="146">
        <v>1310100000</v>
      </c>
      <c r="C266" s="32"/>
      <c r="D266" s="32" t="s">
        <v>222</v>
      </c>
      <c r="E266" s="29">
        <f>E267</f>
        <v>487.8</v>
      </c>
      <c r="F266" s="29">
        <f aca="true" t="shared" si="96" ref="F266:G268">F267</f>
        <v>0</v>
      </c>
      <c r="G266" s="29">
        <f t="shared" si="96"/>
        <v>0</v>
      </c>
    </row>
    <row r="267" spans="1:7" ht="31.5">
      <c r="A267" s="144" t="s">
        <v>72</v>
      </c>
      <c r="B267" s="144" t="s">
        <v>223</v>
      </c>
      <c r="C267" s="144"/>
      <c r="D267" s="150" t="s">
        <v>647</v>
      </c>
      <c r="E267" s="29">
        <f>E268</f>
        <v>487.8</v>
      </c>
      <c r="F267" s="29">
        <f t="shared" si="96"/>
        <v>0</v>
      </c>
      <c r="G267" s="29">
        <f t="shared" si="96"/>
        <v>0</v>
      </c>
    </row>
    <row r="268" spans="1:7" ht="31.5">
      <c r="A268" s="144" t="s">
        <v>72</v>
      </c>
      <c r="B268" s="144" t="s">
        <v>223</v>
      </c>
      <c r="C268" s="146" t="s">
        <v>92</v>
      </c>
      <c r="D268" s="145" t="s">
        <v>149</v>
      </c>
      <c r="E268" s="29">
        <f>E269</f>
        <v>487.8</v>
      </c>
      <c r="F268" s="29">
        <f t="shared" si="96"/>
        <v>0</v>
      </c>
      <c r="G268" s="29">
        <f t="shared" si="96"/>
        <v>0</v>
      </c>
    </row>
    <row r="269" spans="1:7" ht="33" customHeight="1">
      <c r="A269" s="144" t="s">
        <v>72</v>
      </c>
      <c r="B269" s="144" t="s">
        <v>223</v>
      </c>
      <c r="C269" s="144">
        <v>240</v>
      </c>
      <c r="D269" s="145" t="s">
        <v>189</v>
      </c>
      <c r="E269" s="29">
        <f>'№5 '!F209</f>
        <v>487.8</v>
      </c>
      <c r="F269" s="29">
        <f>'№5 '!G209</f>
        <v>0</v>
      </c>
      <c r="G269" s="29">
        <f>'№5 '!H209</f>
        <v>0</v>
      </c>
    </row>
    <row r="270" spans="1:7" ht="45.6" customHeight="1">
      <c r="A270" s="144" t="s">
        <v>72</v>
      </c>
      <c r="B270" s="146">
        <v>1310200000</v>
      </c>
      <c r="C270" s="144"/>
      <c r="D270" s="32" t="s">
        <v>224</v>
      </c>
      <c r="E270" s="29">
        <f>E271</f>
        <v>136.2</v>
      </c>
      <c r="F270" s="29">
        <f aca="true" t="shared" si="97" ref="F270:G272">F271</f>
        <v>0</v>
      </c>
      <c r="G270" s="29">
        <f t="shared" si="97"/>
        <v>0</v>
      </c>
    </row>
    <row r="271" spans="1:7" ht="31.5">
      <c r="A271" s="144" t="s">
        <v>72</v>
      </c>
      <c r="B271" s="144" t="s">
        <v>225</v>
      </c>
      <c r="C271" s="144"/>
      <c r="D271" s="150" t="s">
        <v>647</v>
      </c>
      <c r="E271" s="29">
        <f>E272</f>
        <v>136.2</v>
      </c>
      <c r="F271" s="29">
        <f t="shared" si="97"/>
        <v>0</v>
      </c>
      <c r="G271" s="29">
        <f t="shared" si="97"/>
        <v>0</v>
      </c>
    </row>
    <row r="272" spans="1:7" ht="31.5">
      <c r="A272" s="144" t="s">
        <v>72</v>
      </c>
      <c r="B272" s="144" t="s">
        <v>225</v>
      </c>
      <c r="C272" s="146" t="s">
        <v>92</v>
      </c>
      <c r="D272" s="145" t="s">
        <v>149</v>
      </c>
      <c r="E272" s="29">
        <f>E273</f>
        <v>136.2</v>
      </c>
      <c r="F272" s="29">
        <f t="shared" si="97"/>
        <v>0</v>
      </c>
      <c r="G272" s="29">
        <f t="shared" si="97"/>
        <v>0</v>
      </c>
    </row>
    <row r="273" spans="1:7" ht="31.9" customHeight="1">
      <c r="A273" s="144" t="s">
        <v>72</v>
      </c>
      <c r="B273" s="144" t="s">
        <v>225</v>
      </c>
      <c r="C273" s="144">
        <v>240</v>
      </c>
      <c r="D273" s="145" t="s">
        <v>189</v>
      </c>
      <c r="E273" s="29">
        <f>'№5 '!F213</f>
        <v>136.2</v>
      </c>
      <c r="F273" s="29">
        <f>'№5 '!G213</f>
        <v>0</v>
      </c>
      <c r="G273" s="29">
        <f>'№5 '!H213</f>
        <v>0</v>
      </c>
    </row>
    <row r="274" spans="1:7" ht="22.9" customHeight="1">
      <c r="A274" s="144" t="s">
        <v>72</v>
      </c>
      <c r="B274" s="146">
        <v>1320000000</v>
      </c>
      <c r="C274" s="144"/>
      <c r="D274" s="32" t="s">
        <v>320</v>
      </c>
      <c r="E274" s="29">
        <f>E275+E279</f>
        <v>14942.2</v>
      </c>
      <c r="F274" s="29">
        <f aca="true" t="shared" si="98" ref="F274:G274">F275+F279</f>
        <v>14349.3</v>
      </c>
      <c r="G274" s="29">
        <f t="shared" si="98"/>
        <v>14349.3</v>
      </c>
    </row>
    <row r="275" spans="1:7" ht="31.5">
      <c r="A275" s="144" t="s">
        <v>72</v>
      </c>
      <c r="B275" s="146">
        <v>1320100000</v>
      </c>
      <c r="C275" s="144"/>
      <c r="D275" s="145" t="s">
        <v>321</v>
      </c>
      <c r="E275" s="29">
        <f>E276</f>
        <v>1315.2</v>
      </c>
      <c r="F275" s="29">
        <f aca="true" t="shared" si="99" ref="F275:G277">F276</f>
        <v>0</v>
      </c>
      <c r="G275" s="29">
        <f t="shared" si="99"/>
        <v>0</v>
      </c>
    </row>
    <row r="276" spans="1:7" ht="31.5">
      <c r="A276" s="144" t="s">
        <v>72</v>
      </c>
      <c r="B276" s="144" t="s">
        <v>226</v>
      </c>
      <c r="C276" s="144"/>
      <c r="D276" s="150" t="s">
        <v>612</v>
      </c>
      <c r="E276" s="29">
        <f>E277</f>
        <v>1315.2</v>
      </c>
      <c r="F276" s="29">
        <f t="shared" si="99"/>
        <v>0</v>
      </c>
      <c r="G276" s="29">
        <f t="shared" si="99"/>
        <v>0</v>
      </c>
    </row>
    <row r="277" spans="1:7" ht="31.5">
      <c r="A277" s="144" t="s">
        <v>72</v>
      </c>
      <c r="B277" s="144" t="s">
        <v>226</v>
      </c>
      <c r="C277" s="146" t="s">
        <v>92</v>
      </c>
      <c r="D277" s="145" t="s">
        <v>149</v>
      </c>
      <c r="E277" s="22">
        <f>E278</f>
        <v>1315.2</v>
      </c>
      <c r="F277" s="22">
        <f t="shared" si="99"/>
        <v>0</v>
      </c>
      <c r="G277" s="22">
        <f t="shared" si="99"/>
        <v>0</v>
      </c>
    </row>
    <row r="278" spans="1:7" ht="33.6" customHeight="1">
      <c r="A278" s="144" t="s">
        <v>72</v>
      </c>
      <c r="B278" s="144" t="s">
        <v>226</v>
      </c>
      <c r="C278" s="144">
        <v>240</v>
      </c>
      <c r="D278" s="145" t="s">
        <v>189</v>
      </c>
      <c r="E278" s="22">
        <f>'№5 '!F218</f>
        <v>1315.2</v>
      </c>
      <c r="F278" s="22">
        <f>'№5 '!G218</f>
        <v>0</v>
      </c>
      <c r="G278" s="22">
        <f>'№5 '!H218</f>
        <v>0</v>
      </c>
    </row>
    <row r="279" spans="1:7" ht="12.75">
      <c r="A279" s="144" t="s">
        <v>72</v>
      </c>
      <c r="B279" s="146">
        <v>1320200000</v>
      </c>
      <c r="C279" s="144"/>
      <c r="D279" s="145" t="s">
        <v>227</v>
      </c>
      <c r="E279" s="22">
        <f>E280+E283+E286+E289+E292</f>
        <v>13627</v>
      </c>
      <c r="F279" s="22">
        <f aca="true" t="shared" si="100" ref="F279:G279">F280+F283+F286+F289+F292</f>
        <v>14349.3</v>
      </c>
      <c r="G279" s="22">
        <f t="shared" si="100"/>
        <v>14349.3</v>
      </c>
    </row>
    <row r="280" spans="1:7" ht="12.75">
      <c r="A280" s="144" t="s">
        <v>72</v>
      </c>
      <c r="B280" s="144">
        <v>1320220050</v>
      </c>
      <c r="C280" s="144"/>
      <c r="D280" s="145" t="s">
        <v>228</v>
      </c>
      <c r="E280" s="22">
        <f>E281</f>
        <v>11166</v>
      </c>
      <c r="F280" s="22">
        <f aca="true" t="shared" si="101" ref="F280:G281">F281</f>
        <v>11250</v>
      </c>
      <c r="G280" s="22">
        <f t="shared" si="101"/>
        <v>11250</v>
      </c>
    </row>
    <row r="281" spans="1:7" ht="31.5">
      <c r="A281" s="144" t="s">
        <v>72</v>
      </c>
      <c r="B281" s="144">
        <v>1320220050</v>
      </c>
      <c r="C281" s="146" t="s">
        <v>92</v>
      </c>
      <c r="D281" s="145" t="s">
        <v>149</v>
      </c>
      <c r="E281" s="22">
        <f>E282</f>
        <v>11166</v>
      </c>
      <c r="F281" s="22">
        <f t="shared" si="101"/>
        <v>11250</v>
      </c>
      <c r="G281" s="22">
        <f t="shared" si="101"/>
        <v>11250</v>
      </c>
    </row>
    <row r="282" spans="1:7" ht="31.9" customHeight="1">
      <c r="A282" s="144" t="s">
        <v>72</v>
      </c>
      <c r="B282" s="144">
        <v>1320220050</v>
      </c>
      <c r="C282" s="144">
        <v>240</v>
      </c>
      <c r="D282" s="145" t="s">
        <v>189</v>
      </c>
      <c r="E282" s="22">
        <f>'№5 '!F222</f>
        <v>11166</v>
      </c>
      <c r="F282" s="22">
        <f>'№5 '!G222</f>
        <v>11250</v>
      </c>
      <c r="G282" s="22">
        <f>'№5 '!H222</f>
        <v>11250</v>
      </c>
    </row>
    <row r="283" spans="1:7" ht="12.75">
      <c r="A283" s="144" t="s">
        <v>72</v>
      </c>
      <c r="B283" s="144">
        <v>1320220060</v>
      </c>
      <c r="C283" s="144"/>
      <c r="D283" s="145" t="s">
        <v>229</v>
      </c>
      <c r="E283" s="22">
        <f>E284</f>
        <v>193</v>
      </c>
      <c r="F283" s="22">
        <f aca="true" t="shared" si="102" ref="F283:G284">F284</f>
        <v>900</v>
      </c>
      <c r="G283" s="22">
        <f t="shared" si="102"/>
        <v>900</v>
      </c>
    </row>
    <row r="284" spans="1:7" ht="31.5">
      <c r="A284" s="144" t="s">
        <v>72</v>
      </c>
      <c r="B284" s="144">
        <v>1320220060</v>
      </c>
      <c r="C284" s="146" t="s">
        <v>92</v>
      </c>
      <c r="D284" s="145" t="s">
        <v>149</v>
      </c>
      <c r="E284" s="22">
        <f>E285</f>
        <v>193</v>
      </c>
      <c r="F284" s="22">
        <f t="shared" si="102"/>
        <v>900</v>
      </c>
      <c r="G284" s="22">
        <f t="shared" si="102"/>
        <v>900</v>
      </c>
    </row>
    <row r="285" spans="1:7" ht="34.9" customHeight="1">
      <c r="A285" s="144" t="s">
        <v>72</v>
      </c>
      <c r="B285" s="144">
        <v>1320220060</v>
      </c>
      <c r="C285" s="144">
        <v>240</v>
      </c>
      <c r="D285" s="145" t="s">
        <v>189</v>
      </c>
      <c r="E285" s="22">
        <f>'№5 '!F225</f>
        <v>193</v>
      </c>
      <c r="F285" s="22">
        <f>'№5 '!G225</f>
        <v>900</v>
      </c>
      <c r="G285" s="22">
        <f>'№5 '!H225</f>
        <v>900</v>
      </c>
    </row>
    <row r="286" spans="1:7" ht="12.75">
      <c r="A286" s="144" t="s">
        <v>72</v>
      </c>
      <c r="B286" s="144">
        <v>1320220070</v>
      </c>
      <c r="C286" s="144"/>
      <c r="D286" s="145" t="s">
        <v>230</v>
      </c>
      <c r="E286" s="22">
        <f>E287</f>
        <v>2122.1</v>
      </c>
      <c r="F286" s="22">
        <f aca="true" t="shared" si="103" ref="F286:G287">F287</f>
        <v>1795.4</v>
      </c>
      <c r="G286" s="22">
        <f t="shared" si="103"/>
        <v>1795.4</v>
      </c>
    </row>
    <row r="287" spans="1:7" ht="31.5">
      <c r="A287" s="144" t="s">
        <v>72</v>
      </c>
      <c r="B287" s="144">
        <v>1320220070</v>
      </c>
      <c r="C287" s="146" t="s">
        <v>92</v>
      </c>
      <c r="D287" s="145" t="s">
        <v>149</v>
      </c>
      <c r="E287" s="22">
        <f>E288</f>
        <v>2122.1</v>
      </c>
      <c r="F287" s="22">
        <f t="shared" si="103"/>
        <v>1795.4</v>
      </c>
      <c r="G287" s="22">
        <f t="shared" si="103"/>
        <v>1795.4</v>
      </c>
    </row>
    <row r="288" spans="1:7" ht="33" customHeight="1">
      <c r="A288" s="144" t="s">
        <v>72</v>
      </c>
      <c r="B288" s="144">
        <v>1320220070</v>
      </c>
      <c r="C288" s="144">
        <v>240</v>
      </c>
      <c r="D288" s="145" t="s">
        <v>189</v>
      </c>
      <c r="E288" s="22">
        <f>'№5 '!F228</f>
        <v>2122.1</v>
      </c>
      <c r="F288" s="22">
        <f>'№5 '!G228</f>
        <v>1795.4</v>
      </c>
      <c r="G288" s="22">
        <f>'№5 '!H228</f>
        <v>1795.4</v>
      </c>
    </row>
    <row r="289" spans="1:7" ht="12.75">
      <c r="A289" s="144" t="s">
        <v>72</v>
      </c>
      <c r="B289" s="144">
        <v>1320220080</v>
      </c>
      <c r="C289" s="144"/>
      <c r="D289" s="145" t="s">
        <v>231</v>
      </c>
      <c r="E289" s="22">
        <f>E290</f>
        <v>145.9</v>
      </c>
      <c r="F289" s="22">
        <f aca="true" t="shared" si="104" ref="F289:G290">F290</f>
        <v>145.9</v>
      </c>
      <c r="G289" s="22">
        <f t="shared" si="104"/>
        <v>145.9</v>
      </c>
    </row>
    <row r="290" spans="1:7" ht="31.5">
      <c r="A290" s="144" t="s">
        <v>72</v>
      </c>
      <c r="B290" s="144">
        <v>1320220080</v>
      </c>
      <c r="C290" s="146" t="s">
        <v>92</v>
      </c>
      <c r="D290" s="145" t="s">
        <v>149</v>
      </c>
      <c r="E290" s="22">
        <f>E291</f>
        <v>145.9</v>
      </c>
      <c r="F290" s="22">
        <f t="shared" si="104"/>
        <v>145.9</v>
      </c>
      <c r="G290" s="22">
        <f t="shared" si="104"/>
        <v>145.9</v>
      </c>
    </row>
    <row r="291" spans="1:7" ht="31.9" customHeight="1">
      <c r="A291" s="144" t="s">
        <v>72</v>
      </c>
      <c r="B291" s="144">
        <v>1320220080</v>
      </c>
      <c r="C291" s="144">
        <v>240</v>
      </c>
      <c r="D291" s="145" t="s">
        <v>189</v>
      </c>
      <c r="E291" s="22">
        <f>'№5 '!F231</f>
        <v>145.9</v>
      </c>
      <c r="F291" s="22">
        <f>'№5 '!G231</f>
        <v>145.9</v>
      </c>
      <c r="G291" s="22">
        <f>'№5 '!H231</f>
        <v>145.9</v>
      </c>
    </row>
    <row r="292" spans="1:7" ht="31.5">
      <c r="A292" s="144" t="s">
        <v>72</v>
      </c>
      <c r="B292" s="144" t="s">
        <v>233</v>
      </c>
      <c r="C292" s="144"/>
      <c r="D292" s="145" t="s">
        <v>232</v>
      </c>
      <c r="E292" s="22">
        <f>E293</f>
        <v>0</v>
      </c>
      <c r="F292" s="22">
        <f aca="true" t="shared" si="105" ref="F292:G293">F293</f>
        <v>258</v>
      </c>
      <c r="G292" s="22">
        <f t="shared" si="105"/>
        <v>258</v>
      </c>
    </row>
    <row r="293" spans="1:7" ht="31.5">
      <c r="A293" s="144" t="s">
        <v>72</v>
      </c>
      <c r="B293" s="144" t="s">
        <v>233</v>
      </c>
      <c r="C293" s="146" t="s">
        <v>92</v>
      </c>
      <c r="D293" s="145" t="s">
        <v>149</v>
      </c>
      <c r="E293" s="22">
        <f>E294</f>
        <v>0</v>
      </c>
      <c r="F293" s="22">
        <f t="shared" si="105"/>
        <v>258</v>
      </c>
      <c r="G293" s="22">
        <f t="shared" si="105"/>
        <v>258</v>
      </c>
    </row>
    <row r="294" spans="1:7" ht="31.9" customHeight="1">
      <c r="A294" s="144" t="s">
        <v>72</v>
      </c>
      <c r="B294" s="144" t="s">
        <v>233</v>
      </c>
      <c r="C294" s="144">
        <v>240</v>
      </c>
      <c r="D294" s="145" t="s">
        <v>189</v>
      </c>
      <c r="E294" s="22">
        <f>'№5 '!F234</f>
        <v>0</v>
      </c>
      <c r="F294" s="22">
        <f>'№5 '!G234</f>
        <v>258</v>
      </c>
      <c r="G294" s="22">
        <f>'№5 '!H234</f>
        <v>258</v>
      </c>
    </row>
    <row r="295" spans="1:7" ht="31.5">
      <c r="A295" s="144" t="s">
        <v>72</v>
      </c>
      <c r="B295" s="146">
        <v>1330000000</v>
      </c>
      <c r="C295" s="144"/>
      <c r="D295" s="145" t="s">
        <v>216</v>
      </c>
      <c r="E295" s="22">
        <f>E296</f>
        <v>265.8</v>
      </c>
      <c r="F295" s="22">
        <f aca="true" t="shared" si="106" ref="F295:G298">F296</f>
        <v>304</v>
      </c>
      <c r="G295" s="22">
        <f t="shared" si="106"/>
        <v>304</v>
      </c>
    </row>
    <row r="296" spans="1:7" ht="47.25">
      <c r="A296" s="144" t="s">
        <v>72</v>
      </c>
      <c r="B296" s="146">
        <v>1330200000</v>
      </c>
      <c r="C296" s="144"/>
      <c r="D296" s="145" t="s">
        <v>322</v>
      </c>
      <c r="E296" s="22">
        <f>E297</f>
        <v>265.8</v>
      </c>
      <c r="F296" s="22">
        <f t="shared" si="106"/>
        <v>304</v>
      </c>
      <c r="G296" s="22">
        <f t="shared" si="106"/>
        <v>304</v>
      </c>
    </row>
    <row r="297" spans="1:7" ht="12.75">
      <c r="A297" s="144" t="s">
        <v>72</v>
      </c>
      <c r="B297" s="146">
        <v>1330220090</v>
      </c>
      <c r="C297" s="144"/>
      <c r="D297" s="145" t="s">
        <v>234</v>
      </c>
      <c r="E297" s="22">
        <f>E298</f>
        <v>265.8</v>
      </c>
      <c r="F297" s="22">
        <f t="shared" si="106"/>
        <v>304</v>
      </c>
      <c r="G297" s="22">
        <f t="shared" si="106"/>
        <v>304</v>
      </c>
    </row>
    <row r="298" spans="1:7" ht="31.5">
      <c r="A298" s="144" t="s">
        <v>72</v>
      </c>
      <c r="B298" s="146">
        <v>1330220090</v>
      </c>
      <c r="C298" s="146" t="s">
        <v>92</v>
      </c>
      <c r="D298" s="145" t="s">
        <v>149</v>
      </c>
      <c r="E298" s="22">
        <f>E299</f>
        <v>265.8</v>
      </c>
      <c r="F298" s="22">
        <f t="shared" si="106"/>
        <v>304</v>
      </c>
      <c r="G298" s="22">
        <f t="shared" si="106"/>
        <v>304</v>
      </c>
    </row>
    <row r="299" spans="1:7" ht="34.9" customHeight="1">
      <c r="A299" s="144" t="s">
        <v>72</v>
      </c>
      <c r="B299" s="146">
        <v>1330220090</v>
      </c>
      <c r="C299" s="144">
        <v>240</v>
      </c>
      <c r="D299" s="145" t="s">
        <v>189</v>
      </c>
      <c r="E299" s="22">
        <f>'№5 '!F239</f>
        <v>265.8</v>
      </c>
      <c r="F299" s="22">
        <f>'№5 '!G239</f>
        <v>304</v>
      </c>
      <c r="G299" s="22">
        <f>'№5 '!H239</f>
        <v>304</v>
      </c>
    </row>
    <row r="300" spans="1:7" ht="12.75">
      <c r="A300" s="6" t="s">
        <v>59</v>
      </c>
      <c r="B300" s="6" t="s">
        <v>89</v>
      </c>
      <c r="C300" s="6" t="s">
        <v>89</v>
      </c>
      <c r="D300" s="7" t="s">
        <v>51</v>
      </c>
      <c r="E300" s="8">
        <f>E301+E315+E395+E431+E365+E388</f>
        <v>464655.50000000006</v>
      </c>
      <c r="F300" s="8">
        <f>F301+F315+F395+F431+F365+F388</f>
        <v>429228.50000000006</v>
      </c>
      <c r="G300" s="8">
        <f>G301+G315+G395+G431+G365+G388</f>
        <v>429228.50000000006</v>
      </c>
    </row>
    <row r="301" spans="1:7" ht="12.75">
      <c r="A301" s="147" t="s">
        <v>73</v>
      </c>
      <c r="B301" s="147" t="s">
        <v>89</v>
      </c>
      <c r="C301" s="147" t="s">
        <v>89</v>
      </c>
      <c r="D301" s="16" t="s">
        <v>14</v>
      </c>
      <c r="E301" s="9">
        <f>E302</f>
        <v>164529.2</v>
      </c>
      <c r="F301" s="9">
        <f aca="true" t="shared" si="107" ref="F301:G302">F302</f>
        <v>161779</v>
      </c>
      <c r="G301" s="9">
        <f t="shared" si="107"/>
        <v>161779</v>
      </c>
    </row>
    <row r="302" spans="1:7" ht="47.25">
      <c r="A302" s="144" t="s">
        <v>73</v>
      </c>
      <c r="B302" s="146">
        <v>1100000000</v>
      </c>
      <c r="C302" s="144"/>
      <c r="D302" s="145" t="s">
        <v>312</v>
      </c>
      <c r="E302" s="22">
        <f>E303</f>
        <v>164529.2</v>
      </c>
      <c r="F302" s="22">
        <f t="shared" si="107"/>
        <v>161779</v>
      </c>
      <c r="G302" s="22">
        <f t="shared" si="107"/>
        <v>161779</v>
      </c>
    </row>
    <row r="303" spans="1:7" ht="12.75">
      <c r="A303" s="144" t="s">
        <v>73</v>
      </c>
      <c r="B303" s="144">
        <v>1110000000</v>
      </c>
      <c r="C303" s="144"/>
      <c r="D303" s="32" t="s">
        <v>289</v>
      </c>
      <c r="E303" s="22">
        <f>E304+E311</f>
        <v>164529.2</v>
      </c>
      <c r="F303" s="22">
        <f aca="true" t="shared" si="108" ref="F303:G303">F304+F311</f>
        <v>161779</v>
      </c>
      <c r="G303" s="22">
        <f t="shared" si="108"/>
        <v>161779</v>
      </c>
    </row>
    <row r="304" spans="1:7" ht="47.25">
      <c r="A304" s="144" t="s">
        <v>73</v>
      </c>
      <c r="B304" s="144">
        <v>1110100000</v>
      </c>
      <c r="C304" s="32"/>
      <c r="D304" s="32" t="s">
        <v>290</v>
      </c>
      <c r="E304" s="22">
        <f>E308+E305</f>
        <v>164111</v>
      </c>
      <c r="F304" s="22">
        <f>F308+F305</f>
        <v>161779</v>
      </c>
      <c r="G304" s="22">
        <f>G308+G305</f>
        <v>161779</v>
      </c>
    </row>
    <row r="305" spans="1:7" ht="63">
      <c r="A305" s="4" t="s">
        <v>73</v>
      </c>
      <c r="B305" s="12" t="s">
        <v>292</v>
      </c>
      <c r="C305" s="14"/>
      <c r="D305" s="10" t="s">
        <v>193</v>
      </c>
      <c r="E305" s="22">
        <f>E306</f>
        <v>88890.3</v>
      </c>
      <c r="F305" s="22">
        <f aca="true" t="shared" si="109" ref="F305:G306">F306</f>
        <v>87964.5</v>
      </c>
      <c r="G305" s="22">
        <f t="shared" si="109"/>
        <v>87964.5</v>
      </c>
    </row>
    <row r="306" spans="1:7" ht="31.5">
      <c r="A306" s="4" t="s">
        <v>73</v>
      </c>
      <c r="B306" s="12" t="s">
        <v>292</v>
      </c>
      <c r="C306" s="146" t="s">
        <v>151</v>
      </c>
      <c r="D306" s="145" t="s">
        <v>152</v>
      </c>
      <c r="E306" s="22">
        <f>E307</f>
        <v>88890.3</v>
      </c>
      <c r="F306" s="22">
        <f t="shared" si="109"/>
        <v>87964.5</v>
      </c>
      <c r="G306" s="22">
        <f t="shared" si="109"/>
        <v>87964.5</v>
      </c>
    </row>
    <row r="307" spans="1:7" ht="12.75">
      <c r="A307" s="4" t="s">
        <v>73</v>
      </c>
      <c r="B307" s="12" t="s">
        <v>292</v>
      </c>
      <c r="C307" s="144">
        <v>610</v>
      </c>
      <c r="D307" s="145" t="s">
        <v>194</v>
      </c>
      <c r="E307" s="22">
        <f>'№5 '!F652</f>
        <v>88890.3</v>
      </c>
      <c r="F307" s="22">
        <f>'№5 '!G652</f>
        <v>87964.5</v>
      </c>
      <c r="G307" s="22">
        <f>'№5 '!H652</f>
        <v>87964.5</v>
      </c>
    </row>
    <row r="308" spans="1:7" ht="31.5">
      <c r="A308" s="4" t="s">
        <v>73</v>
      </c>
      <c r="B308" s="12" t="s">
        <v>291</v>
      </c>
      <c r="C308" s="12"/>
      <c r="D308" s="10" t="s">
        <v>215</v>
      </c>
      <c r="E308" s="22">
        <f>E309</f>
        <v>75220.7</v>
      </c>
      <c r="F308" s="22">
        <f aca="true" t="shared" si="110" ref="F308:G309">F309</f>
        <v>73814.5</v>
      </c>
      <c r="G308" s="22">
        <f t="shared" si="110"/>
        <v>73814.5</v>
      </c>
    </row>
    <row r="309" spans="1:7" ht="31.5">
      <c r="A309" s="4" t="s">
        <v>73</v>
      </c>
      <c r="B309" s="12" t="s">
        <v>291</v>
      </c>
      <c r="C309" s="146" t="s">
        <v>151</v>
      </c>
      <c r="D309" s="145" t="s">
        <v>152</v>
      </c>
      <c r="E309" s="22">
        <f>E310</f>
        <v>75220.7</v>
      </c>
      <c r="F309" s="22">
        <f t="shared" si="110"/>
        <v>73814.5</v>
      </c>
      <c r="G309" s="22">
        <f t="shared" si="110"/>
        <v>73814.5</v>
      </c>
    </row>
    <row r="310" spans="1:7" ht="12.75">
      <c r="A310" s="4" t="s">
        <v>73</v>
      </c>
      <c r="B310" s="12" t="s">
        <v>291</v>
      </c>
      <c r="C310" s="144">
        <v>610</v>
      </c>
      <c r="D310" s="145" t="s">
        <v>194</v>
      </c>
      <c r="E310" s="22">
        <f>'№5 '!F655</f>
        <v>75220.7</v>
      </c>
      <c r="F310" s="22">
        <f>'№5 '!G655</f>
        <v>73814.5</v>
      </c>
      <c r="G310" s="22">
        <f>'№5 '!H655</f>
        <v>73814.5</v>
      </c>
    </row>
    <row r="311" spans="1:7" ht="63">
      <c r="A311" s="4" t="s">
        <v>73</v>
      </c>
      <c r="B311" s="153">
        <v>1110500000</v>
      </c>
      <c r="C311" s="153"/>
      <c r="D311" s="154" t="s">
        <v>297</v>
      </c>
      <c r="E311" s="22">
        <f>E312</f>
        <v>418.2</v>
      </c>
      <c r="F311" s="22">
        <f aca="true" t="shared" si="111" ref="F311:G313">F312</f>
        <v>0</v>
      </c>
      <c r="G311" s="22">
        <f t="shared" si="111"/>
        <v>0</v>
      </c>
    </row>
    <row r="312" spans="1:7" ht="31.5">
      <c r="A312" s="4" t="s">
        <v>73</v>
      </c>
      <c r="B312" s="12" t="s">
        <v>628</v>
      </c>
      <c r="C312" s="153"/>
      <c r="D312" s="154" t="s">
        <v>629</v>
      </c>
      <c r="E312" s="22">
        <f>E313</f>
        <v>418.2</v>
      </c>
      <c r="F312" s="22">
        <f t="shared" si="111"/>
        <v>0</v>
      </c>
      <c r="G312" s="22">
        <f t="shared" si="111"/>
        <v>0</v>
      </c>
    </row>
    <row r="313" spans="1:7" ht="31.5">
      <c r="A313" s="4" t="s">
        <v>73</v>
      </c>
      <c r="B313" s="12" t="s">
        <v>628</v>
      </c>
      <c r="C313" s="155" t="s">
        <v>151</v>
      </c>
      <c r="D313" s="154" t="s">
        <v>152</v>
      </c>
      <c r="E313" s="22">
        <f>E314</f>
        <v>418.2</v>
      </c>
      <c r="F313" s="22">
        <f t="shared" si="111"/>
        <v>0</v>
      </c>
      <c r="G313" s="22">
        <f t="shared" si="111"/>
        <v>0</v>
      </c>
    </row>
    <row r="314" spans="1:7" ht="12.75">
      <c r="A314" s="4" t="s">
        <v>73</v>
      </c>
      <c r="B314" s="12" t="s">
        <v>628</v>
      </c>
      <c r="C314" s="153">
        <v>610</v>
      </c>
      <c r="D314" s="154" t="s">
        <v>194</v>
      </c>
      <c r="E314" s="22">
        <f>'№5 '!F659</f>
        <v>418.2</v>
      </c>
      <c r="F314" s="22">
        <f>'№5 '!G659</f>
        <v>0</v>
      </c>
      <c r="G314" s="22">
        <f>'№5 '!H659</f>
        <v>0</v>
      </c>
    </row>
    <row r="315" spans="1:7" ht="12.75">
      <c r="A315" s="144" t="s">
        <v>74</v>
      </c>
      <c r="B315" s="144" t="s">
        <v>89</v>
      </c>
      <c r="C315" s="144" t="s">
        <v>89</v>
      </c>
      <c r="D315" s="32" t="s">
        <v>15</v>
      </c>
      <c r="E315" s="22">
        <f>E316+E359</f>
        <v>246637</v>
      </c>
      <c r="F315" s="22">
        <f>F316+F359</f>
        <v>224204.30000000002</v>
      </c>
      <c r="G315" s="22">
        <f>G316+G359</f>
        <v>224204.30000000002</v>
      </c>
    </row>
    <row r="316" spans="1:7" ht="47.25">
      <c r="A316" s="144" t="s">
        <v>74</v>
      </c>
      <c r="B316" s="146">
        <v>1100000000</v>
      </c>
      <c r="C316" s="144"/>
      <c r="D316" s="145" t="s">
        <v>312</v>
      </c>
      <c r="E316" s="22">
        <f>E317+E346+E351</f>
        <v>246487.5</v>
      </c>
      <c r="F316" s="22">
        <f>F317+F346+F351</f>
        <v>224204.30000000002</v>
      </c>
      <c r="G316" s="22">
        <f>G317+G346+G351</f>
        <v>224204.30000000002</v>
      </c>
    </row>
    <row r="317" spans="1:7" ht="12.75">
      <c r="A317" s="144" t="s">
        <v>74</v>
      </c>
      <c r="B317" s="144">
        <v>1110000000</v>
      </c>
      <c r="C317" s="144"/>
      <c r="D317" s="32" t="s">
        <v>289</v>
      </c>
      <c r="E317" s="22">
        <f>E318+E325+E332+E339</f>
        <v>242619</v>
      </c>
      <c r="F317" s="22">
        <f>F318+F325+F332+F339</f>
        <v>220489.80000000002</v>
      </c>
      <c r="G317" s="22">
        <f>G318+G325+G332+G339</f>
        <v>220489.80000000002</v>
      </c>
    </row>
    <row r="318" spans="1:7" ht="47.25">
      <c r="A318" s="144" t="s">
        <v>74</v>
      </c>
      <c r="B318" s="144">
        <v>1110100000</v>
      </c>
      <c r="C318" s="32"/>
      <c r="D318" s="32" t="s">
        <v>290</v>
      </c>
      <c r="E318" s="22">
        <f>E322+E319</f>
        <v>220226.5</v>
      </c>
      <c r="F318" s="22">
        <f>F322+F319</f>
        <v>216144.5</v>
      </c>
      <c r="G318" s="22">
        <f>G322+G319</f>
        <v>216144.5</v>
      </c>
    </row>
    <row r="319" spans="1:7" ht="94.5">
      <c r="A319" s="144" t="s">
        <v>74</v>
      </c>
      <c r="B319" s="144">
        <v>1110110750</v>
      </c>
      <c r="C319" s="144"/>
      <c r="D319" s="32" t="s">
        <v>293</v>
      </c>
      <c r="E319" s="22">
        <f>E320</f>
        <v>180708.3</v>
      </c>
      <c r="F319" s="22">
        <f aca="true" t="shared" si="112" ref="F319:G320">F320</f>
        <v>176961.6</v>
      </c>
      <c r="G319" s="22">
        <f t="shared" si="112"/>
        <v>176961.6</v>
      </c>
    </row>
    <row r="320" spans="1:7" ht="31.5">
      <c r="A320" s="144" t="s">
        <v>74</v>
      </c>
      <c r="B320" s="144">
        <v>1110110750</v>
      </c>
      <c r="C320" s="146" t="s">
        <v>151</v>
      </c>
      <c r="D320" s="145" t="s">
        <v>152</v>
      </c>
      <c r="E320" s="22">
        <f>E321</f>
        <v>180708.3</v>
      </c>
      <c r="F320" s="22">
        <f t="shared" si="112"/>
        <v>176961.6</v>
      </c>
      <c r="G320" s="22">
        <f t="shared" si="112"/>
        <v>176961.6</v>
      </c>
    </row>
    <row r="321" spans="1:7" ht="12.75">
      <c r="A321" s="144" t="s">
        <v>74</v>
      </c>
      <c r="B321" s="144">
        <v>1110110750</v>
      </c>
      <c r="C321" s="144">
        <v>610</v>
      </c>
      <c r="D321" s="145" t="s">
        <v>194</v>
      </c>
      <c r="E321" s="22">
        <f>'№5 '!F666</f>
        <v>180708.3</v>
      </c>
      <c r="F321" s="22">
        <f>'№5 '!G666</f>
        <v>176961.6</v>
      </c>
      <c r="G321" s="22">
        <f>'№5 '!H666</f>
        <v>176961.6</v>
      </c>
    </row>
    <row r="322" spans="1:7" ht="31.5">
      <c r="A322" s="144" t="s">
        <v>74</v>
      </c>
      <c r="B322" s="12" t="s">
        <v>291</v>
      </c>
      <c r="C322" s="12"/>
      <c r="D322" s="10" t="s">
        <v>215</v>
      </c>
      <c r="E322" s="22">
        <f>E323</f>
        <v>39518.200000000004</v>
      </c>
      <c r="F322" s="22">
        <f aca="true" t="shared" si="113" ref="F322:G323">F323</f>
        <v>39182.9</v>
      </c>
      <c r="G322" s="22">
        <f t="shared" si="113"/>
        <v>39182.9</v>
      </c>
    </row>
    <row r="323" spans="1:7" ht="31.5">
      <c r="A323" s="144" t="s">
        <v>74</v>
      </c>
      <c r="B323" s="12" t="s">
        <v>291</v>
      </c>
      <c r="C323" s="146" t="s">
        <v>151</v>
      </c>
      <c r="D323" s="145" t="s">
        <v>152</v>
      </c>
      <c r="E323" s="22">
        <f>E324</f>
        <v>39518.200000000004</v>
      </c>
      <c r="F323" s="22">
        <f t="shared" si="113"/>
        <v>39182.9</v>
      </c>
      <c r="G323" s="22">
        <f t="shared" si="113"/>
        <v>39182.9</v>
      </c>
    </row>
    <row r="324" spans="1:7" ht="12.75">
      <c r="A324" s="144" t="s">
        <v>74</v>
      </c>
      <c r="B324" s="12" t="s">
        <v>291</v>
      </c>
      <c r="C324" s="144">
        <v>610</v>
      </c>
      <c r="D324" s="145" t="s">
        <v>194</v>
      </c>
      <c r="E324" s="22">
        <f>'№5 '!F669</f>
        <v>39518.200000000004</v>
      </c>
      <c r="F324" s="22">
        <f>'№5 '!G669</f>
        <v>39182.9</v>
      </c>
      <c r="G324" s="22">
        <f>'№5 '!H669</f>
        <v>39182.9</v>
      </c>
    </row>
    <row r="325" spans="1:7" ht="31.5">
      <c r="A325" s="144" t="s">
        <v>74</v>
      </c>
      <c r="B325" s="144">
        <v>1110300000</v>
      </c>
      <c r="C325" s="144"/>
      <c r="D325" s="32" t="s">
        <v>294</v>
      </c>
      <c r="E325" s="22">
        <f>E329+E326</f>
        <v>8326</v>
      </c>
      <c r="F325" s="22">
        <f aca="true" t="shared" si="114" ref="F325:G325">F329+F326</f>
        <v>4201.2</v>
      </c>
      <c r="G325" s="22">
        <f t="shared" si="114"/>
        <v>4201.2</v>
      </c>
    </row>
    <row r="326" spans="1:7" ht="47.25">
      <c r="A326" s="144" t="s">
        <v>74</v>
      </c>
      <c r="B326" s="144">
        <v>1110310230</v>
      </c>
      <c r="C326" s="144"/>
      <c r="D326" s="145" t="s">
        <v>599</v>
      </c>
      <c r="E326" s="22">
        <f>E327</f>
        <v>4163</v>
      </c>
      <c r="F326" s="22">
        <f aca="true" t="shared" si="115" ref="F326:G327">F327</f>
        <v>0</v>
      </c>
      <c r="G326" s="22">
        <f t="shared" si="115"/>
        <v>0</v>
      </c>
    </row>
    <row r="327" spans="1:7" ht="31.5">
      <c r="A327" s="144" t="s">
        <v>74</v>
      </c>
      <c r="B327" s="144">
        <v>1110310230</v>
      </c>
      <c r="C327" s="146" t="s">
        <v>151</v>
      </c>
      <c r="D327" s="145" t="s">
        <v>152</v>
      </c>
      <c r="E327" s="22">
        <f>E328</f>
        <v>4163</v>
      </c>
      <c r="F327" s="22">
        <f t="shared" si="115"/>
        <v>0</v>
      </c>
      <c r="G327" s="22">
        <f t="shared" si="115"/>
        <v>0</v>
      </c>
    </row>
    <row r="328" spans="1:7" ht="12.75">
      <c r="A328" s="144" t="s">
        <v>74</v>
      </c>
      <c r="B328" s="144">
        <v>1110310230</v>
      </c>
      <c r="C328" s="144">
        <v>610</v>
      </c>
      <c r="D328" s="145" t="s">
        <v>194</v>
      </c>
      <c r="E328" s="22">
        <f>'№5 '!F673</f>
        <v>4163</v>
      </c>
      <c r="F328" s="22">
        <f>'№5 '!G673</f>
        <v>0</v>
      </c>
      <c r="G328" s="22">
        <f>'№5 '!H673</f>
        <v>0</v>
      </c>
    </row>
    <row r="329" spans="1:7" ht="47.25">
      <c r="A329" s="144" t="s">
        <v>74</v>
      </c>
      <c r="B329" s="144" t="s">
        <v>296</v>
      </c>
      <c r="C329" s="144"/>
      <c r="D329" s="32" t="s">
        <v>295</v>
      </c>
      <c r="E329" s="22">
        <f>E330</f>
        <v>4163</v>
      </c>
      <c r="F329" s="22">
        <f aca="true" t="shared" si="116" ref="F329:G330">F330</f>
        <v>4201.2</v>
      </c>
      <c r="G329" s="22">
        <f t="shared" si="116"/>
        <v>4201.2</v>
      </c>
    </row>
    <row r="330" spans="1:7" ht="31.5">
      <c r="A330" s="144" t="s">
        <v>74</v>
      </c>
      <c r="B330" s="144" t="s">
        <v>296</v>
      </c>
      <c r="C330" s="146" t="s">
        <v>151</v>
      </c>
      <c r="D330" s="145" t="s">
        <v>152</v>
      </c>
      <c r="E330" s="22">
        <f>E331</f>
        <v>4163</v>
      </c>
      <c r="F330" s="22">
        <f t="shared" si="116"/>
        <v>4201.2</v>
      </c>
      <c r="G330" s="22">
        <f t="shared" si="116"/>
        <v>4201.2</v>
      </c>
    </row>
    <row r="331" spans="1:7" ht="12.75">
      <c r="A331" s="144" t="s">
        <v>74</v>
      </c>
      <c r="B331" s="144" t="s">
        <v>296</v>
      </c>
      <c r="C331" s="144">
        <v>610</v>
      </c>
      <c r="D331" s="145" t="s">
        <v>194</v>
      </c>
      <c r="E331" s="22">
        <f>'№5 '!F676</f>
        <v>4163</v>
      </c>
      <c r="F331" s="22">
        <f>'№5 '!G676</f>
        <v>4201.2</v>
      </c>
      <c r="G331" s="22">
        <f>'№5 '!H676</f>
        <v>4201.2</v>
      </c>
    </row>
    <row r="332" spans="1:7" ht="63">
      <c r="A332" s="144" t="s">
        <v>74</v>
      </c>
      <c r="B332" s="144">
        <v>1110500000</v>
      </c>
      <c r="C332" s="144"/>
      <c r="D332" s="32" t="s">
        <v>297</v>
      </c>
      <c r="E332" s="22">
        <f>E336+E333</f>
        <v>13778.3</v>
      </c>
      <c r="F332" s="22">
        <f aca="true" t="shared" si="117" ref="F332:G332">F336+F333</f>
        <v>0</v>
      </c>
      <c r="G332" s="22">
        <f t="shared" si="117"/>
        <v>0</v>
      </c>
    </row>
    <row r="333" spans="1:7" ht="47.25">
      <c r="A333" s="144" t="s">
        <v>74</v>
      </c>
      <c r="B333" s="144">
        <v>1110510440</v>
      </c>
      <c r="C333" s="144"/>
      <c r="D333" s="145" t="s">
        <v>617</v>
      </c>
      <c r="E333" s="22">
        <f>E334</f>
        <v>8404.3</v>
      </c>
      <c r="F333" s="22">
        <f aca="true" t="shared" si="118" ref="F333:G334">F334</f>
        <v>0</v>
      </c>
      <c r="G333" s="22">
        <f t="shared" si="118"/>
        <v>0</v>
      </c>
    </row>
    <row r="334" spans="1:7" ht="31.5">
      <c r="A334" s="144" t="s">
        <v>74</v>
      </c>
      <c r="B334" s="144">
        <v>1110510440</v>
      </c>
      <c r="C334" s="146" t="s">
        <v>151</v>
      </c>
      <c r="D334" s="145" t="s">
        <v>152</v>
      </c>
      <c r="E334" s="22">
        <f>E335</f>
        <v>8404.3</v>
      </c>
      <c r="F334" s="22">
        <f t="shared" si="118"/>
        <v>0</v>
      </c>
      <c r="G334" s="22">
        <f t="shared" si="118"/>
        <v>0</v>
      </c>
    </row>
    <row r="335" spans="1:7" ht="12.75">
      <c r="A335" s="144" t="s">
        <v>74</v>
      </c>
      <c r="B335" s="144">
        <v>1110510440</v>
      </c>
      <c r="C335" s="144">
        <v>610</v>
      </c>
      <c r="D335" s="145" t="s">
        <v>194</v>
      </c>
      <c r="E335" s="22">
        <f>'№5 '!F680</f>
        <v>8404.3</v>
      </c>
      <c r="F335" s="22">
        <f>'№5 '!G680</f>
        <v>0</v>
      </c>
      <c r="G335" s="22">
        <f>'№5 '!H680</f>
        <v>0</v>
      </c>
    </row>
    <row r="336" spans="1:7" ht="31.5">
      <c r="A336" s="144" t="s">
        <v>74</v>
      </c>
      <c r="B336" s="144" t="s">
        <v>298</v>
      </c>
      <c r="C336" s="144"/>
      <c r="D336" s="145" t="s">
        <v>606</v>
      </c>
      <c r="E336" s="22">
        <f>E337</f>
        <v>5374</v>
      </c>
      <c r="F336" s="22">
        <f aca="true" t="shared" si="119" ref="F336:G337">F337</f>
        <v>0</v>
      </c>
      <c r="G336" s="22">
        <f t="shared" si="119"/>
        <v>0</v>
      </c>
    </row>
    <row r="337" spans="1:7" ht="31.5">
      <c r="A337" s="144" t="s">
        <v>74</v>
      </c>
      <c r="B337" s="144" t="s">
        <v>298</v>
      </c>
      <c r="C337" s="146" t="s">
        <v>151</v>
      </c>
      <c r="D337" s="145" t="s">
        <v>152</v>
      </c>
      <c r="E337" s="22">
        <f>E338</f>
        <v>5374</v>
      </c>
      <c r="F337" s="22">
        <f t="shared" si="119"/>
        <v>0</v>
      </c>
      <c r="G337" s="22">
        <f t="shared" si="119"/>
        <v>0</v>
      </c>
    </row>
    <row r="338" spans="1:7" ht="12.75">
      <c r="A338" s="144" t="s">
        <v>74</v>
      </c>
      <c r="B338" s="144" t="s">
        <v>298</v>
      </c>
      <c r="C338" s="144">
        <v>610</v>
      </c>
      <c r="D338" s="145" t="s">
        <v>194</v>
      </c>
      <c r="E338" s="22">
        <f>'№5 '!F683</f>
        <v>5374</v>
      </c>
      <c r="F338" s="22">
        <f>'№5 '!G683</f>
        <v>0</v>
      </c>
      <c r="G338" s="22">
        <f>'№5 '!H683</f>
        <v>0</v>
      </c>
    </row>
    <row r="339" spans="1:7" ht="63">
      <c r="A339" s="144" t="s">
        <v>74</v>
      </c>
      <c r="B339" s="144">
        <v>1110600000</v>
      </c>
      <c r="C339" s="144"/>
      <c r="D339" s="145" t="s">
        <v>578</v>
      </c>
      <c r="E339" s="22">
        <f>E340+E343</f>
        <v>288.2</v>
      </c>
      <c r="F339" s="22">
        <f aca="true" t="shared" si="120" ref="F339:G339">F340+F343</f>
        <v>144.1</v>
      </c>
      <c r="G339" s="22">
        <f t="shared" si="120"/>
        <v>144.1</v>
      </c>
    </row>
    <row r="340" spans="1:7" ht="31.5">
      <c r="A340" s="144" t="s">
        <v>74</v>
      </c>
      <c r="B340" s="144">
        <v>1110610440</v>
      </c>
      <c r="C340" s="144"/>
      <c r="D340" s="145" t="s">
        <v>606</v>
      </c>
      <c r="E340" s="22">
        <f>E341</f>
        <v>144.1</v>
      </c>
      <c r="F340" s="22">
        <f aca="true" t="shared" si="121" ref="F340:G341">F341</f>
        <v>0</v>
      </c>
      <c r="G340" s="22">
        <f t="shared" si="121"/>
        <v>0</v>
      </c>
    </row>
    <row r="341" spans="1:7" ht="31.5">
      <c r="A341" s="144" t="s">
        <v>74</v>
      </c>
      <c r="B341" s="144">
        <v>1110610440</v>
      </c>
      <c r="C341" s="146" t="s">
        <v>151</v>
      </c>
      <c r="D341" s="145" t="s">
        <v>152</v>
      </c>
      <c r="E341" s="22">
        <f>E342</f>
        <v>144.1</v>
      </c>
      <c r="F341" s="22">
        <f t="shared" si="121"/>
        <v>0</v>
      </c>
      <c r="G341" s="22">
        <f t="shared" si="121"/>
        <v>0</v>
      </c>
    </row>
    <row r="342" spans="1:7" ht="12.75">
      <c r="A342" s="144" t="s">
        <v>74</v>
      </c>
      <c r="B342" s="144">
        <v>1110610440</v>
      </c>
      <c r="C342" s="144">
        <v>610</v>
      </c>
      <c r="D342" s="145" t="s">
        <v>194</v>
      </c>
      <c r="E342" s="22">
        <f>'№5 '!F687</f>
        <v>144.1</v>
      </c>
      <c r="F342" s="22">
        <f>'№5 '!G687</f>
        <v>0</v>
      </c>
      <c r="G342" s="22">
        <f>'№5 '!H687</f>
        <v>0</v>
      </c>
    </row>
    <row r="343" spans="1:7" ht="31.5">
      <c r="A343" s="144" t="s">
        <v>74</v>
      </c>
      <c r="B343" s="144" t="s">
        <v>577</v>
      </c>
      <c r="C343" s="144"/>
      <c r="D343" s="145" t="s">
        <v>606</v>
      </c>
      <c r="E343" s="22">
        <f>E344</f>
        <v>144.1</v>
      </c>
      <c r="F343" s="22">
        <f aca="true" t="shared" si="122" ref="F343:G344">F344</f>
        <v>144.1</v>
      </c>
      <c r="G343" s="22">
        <f t="shared" si="122"/>
        <v>144.1</v>
      </c>
    </row>
    <row r="344" spans="1:7" ht="31.5">
      <c r="A344" s="144" t="s">
        <v>74</v>
      </c>
      <c r="B344" s="144" t="s">
        <v>577</v>
      </c>
      <c r="C344" s="146" t="s">
        <v>151</v>
      </c>
      <c r="D344" s="145" t="s">
        <v>152</v>
      </c>
      <c r="E344" s="22">
        <f>E345</f>
        <v>144.1</v>
      </c>
      <c r="F344" s="22">
        <f t="shared" si="122"/>
        <v>144.1</v>
      </c>
      <c r="G344" s="22">
        <f t="shared" si="122"/>
        <v>144.1</v>
      </c>
    </row>
    <row r="345" spans="1:7" ht="12.75">
      <c r="A345" s="144" t="s">
        <v>74</v>
      </c>
      <c r="B345" s="144" t="s">
        <v>577</v>
      </c>
      <c r="C345" s="144">
        <v>610</v>
      </c>
      <c r="D345" s="145" t="s">
        <v>194</v>
      </c>
      <c r="E345" s="22">
        <f>'№5 '!F690</f>
        <v>144.1</v>
      </c>
      <c r="F345" s="22">
        <f>'№5 '!G690</f>
        <v>144.1</v>
      </c>
      <c r="G345" s="22">
        <f>'№5 '!H690</f>
        <v>144.1</v>
      </c>
    </row>
    <row r="346" spans="1:7" ht="12.75">
      <c r="A346" s="144" t="s">
        <v>74</v>
      </c>
      <c r="B346" s="144">
        <v>1120000000</v>
      </c>
      <c r="C346" s="144"/>
      <c r="D346" s="145" t="s">
        <v>213</v>
      </c>
      <c r="E346" s="22">
        <f>E347</f>
        <v>3760.5</v>
      </c>
      <c r="F346" s="22">
        <f aca="true" t="shared" si="123" ref="F346:G349">F347</f>
        <v>3714.5</v>
      </c>
      <c r="G346" s="22">
        <f t="shared" si="123"/>
        <v>3714.5</v>
      </c>
    </row>
    <row r="347" spans="1:7" ht="47.25">
      <c r="A347" s="144" t="s">
        <v>74</v>
      </c>
      <c r="B347" s="144">
        <v>1120100000</v>
      </c>
      <c r="C347" s="144"/>
      <c r="D347" s="145" t="s">
        <v>214</v>
      </c>
      <c r="E347" s="22">
        <f>E348</f>
        <v>3760.5</v>
      </c>
      <c r="F347" s="22">
        <f t="shared" si="123"/>
        <v>3714.5</v>
      </c>
      <c r="G347" s="22">
        <f t="shared" si="123"/>
        <v>3714.5</v>
      </c>
    </row>
    <row r="348" spans="1:7" ht="31.5">
      <c r="A348" s="144" t="s">
        <v>74</v>
      </c>
      <c r="B348" s="144">
        <v>1120120010</v>
      </c>
      <c r="C348" s="144"/>
      <c r="D348" s="145" t="s">
        <v>215</v>
      </c>
      <c r="E348" s="22">
        <f>E349</f>
        <v>3760.5</v>
      </c>
      <c r="F348" s="22">
        <f t="shared" si="123"/>
        <v>3714.5</v>
      </c>
      <c r="G348" s="22">
        <f t="shared" si="123"/>
        <v>3714.5</v>
      </c>
    </row>
    <row r="349" spans="1:7" ht="31.5">
      <c r="A349" s="144" t="s">
        <v>74</v>
      </c>
      <c r="B349" s="144">
        <v>1120120010</v>
      </c>
      <c r="C349" s="146" t="s">
        <v>151</v>
      </c>
      <c r="D349" s="145" t="s">
        <v>152</v>
      </c>
      <c r="E349" s="22">
        <f>E350</f>
        <v>3760.5</v>
      </c>
      <c r="F349" s="22">
        <f t="shared" si="123"/>
        <v>3714.5</v>
      </c>
      <c r="G349" s="22">
        <f t="shared" si="123"/>
        <v>3714.5</v>
      </c>
    </row>
    <row r="350" spans="1:7" ht="12.75">
      <c r="A350" s="144" t="s">
        <v>74</v>
      </c>
      <c r="B350" s="144">
        <v>1120120010</v>
      </c>
      <c r="C350" s="144">
        <v>610</v>
      </c>
      <c r="D350" s="145" t="s">
        <v>194</v>
      </c>
      <c r="E350" s="22">
        <f>'№5 '!F695</f>
        <v>3760.5</v>
      </c>
      <c r="F350" s="22">
        <f>'№5 '!G695</f>
        <v>3714.5</v>
      </c>
      <c r="G350" s="22">
        <f>'№5 '!H695</f>
        <v>3714.5</v>
      </c>
    </row>
    <row r="351" spans="1:7" ht="31.5">
      <c r="A351" s="144" t="s">
        <v>74</v>
      </c>
      <c r="B351" s="144">
        <v>1130000000</v>
      </c>
      <c r="C351" s="144"/>
      <c r="D351" s="145" t="s">
        <v>206</v>
      </c>
      <c r="E351" s="22">
        <f>E352</f>
        <v>108</v>
      </c>
      <c r="F351" s="22">
        <f aca="true" t="shared" si="124" ref="F351:G357">F352</f>
        <v>0</v>
      </c>
      <c r="G351" s="22">
        <f t="shared" si="124"/>
        <v>0</v>
      </c>
    </row>
    <row r="352" spans="1:7" ht="31.5">
      <c r="A352" s="144" t="s">
        <v>74</v>
      </c>
      <c r="B352" s="144">
        <v>1130100000</v>
      </c>
      <c r="C352" s="144"/>
      <c r="D352" s="145" t="s">
        <v>361</v>
      </c>
      <c r="E352" s="22">
        <f>E356+E353</f>
        <v>108</v>
      </c>
      <c r="F352" s="22">
        <f aca="true" t="shared" si="125" ref="F352:G352">F356+F353</f>
        <v>0</v>
      </c>
      <c r="G352" s="22">
        <f t="shared" si="125"/>
        <v>0</v>
      </c>
    </row>
    <row r="353" spans="1:7" ht="78.75">
      <c r="A353" s="144" t="s">
        <v>74</v>
      </c>
      <c r="B353" s="144">
        <v>1130110660</v>
      </c>
      <c r="C353" s="144"/>
      <c r="D353" s="145" t="s">
        <v>608</v>
      </c>
      <c r="E353" s="22">
        <f>E354</f>
        <v>97.2</v>
      </c>
      <c r="F353" s="22">
        <f aca="true" t="shared" si="126" ref="F353:G354">F354</f>
        <v>0</v>
      </c>
      <c r="G353" s="22">
        <f t="shared" si="126"/>
        <v>0</v>
      </c>
    </row>
    <row r="354" spans="1:7" ht="31.5">
      <c r="A354" s="144" t="s">
        <v>74</v>
      </c>
      <c r="B354" s="144">
        <v>1130110660</v>
      </c>
      <c r="C354" s="146" t="s">
        <v>151</v>
      </c>
      <c r="D354" s="145" t="s">
        <v>152</v>
      </c>
      <c r="E354" s="22">
        <f>E355</f>
        <v>97.2</v>
      </c>
      <c r="F354" s="22">
        <f t="shared" si="126"/>
        <v>0</v>
      </c>
      <c r="G354" s="22">
        <f t="shared" si="126"/>
        <v>0</v>
      </c>
    </row>
    <row r="355" spans="1:7" ht="12.75">
      <c r="A355" s="144" t="s">
        <v>74</v>
      </c>
      <c r="B355" s="144">
        <v>1130110660</v>
      </c>
      <c r="C355" s="144">
        <v>610</v>
      </c>
      <c r="D355" s="145" t="s">
        <v>194</v>
      </c>
      <c r="E355" s="22">
        <f>'№5 '!F700</f>
        <v>97.2</v>
      </c>
      <c r="F355" s="22">
        <f>'№5 '!G700</f>
        <v>0</v>
      </c>
      <c r="G355" s="22">
        <f>'№5 '!H700</f>
        <v>0</v>
      </c>
    </row>
    <row r="356" spans="1:7" ht="78.75">
      <c r="A356" s="144" t="s">
        <v>74</v>
      </c>
      <c r="B356" s="144" t="s">
        <v>362</v>
      </c>
      <c r="C356" s="144"/>
      <c r="D356" s="145" t="s">
        <v>609</v>
      </c>
      <c r="E356" s="22">
        <f>E357</f>
        <v>10.799999999999999</v>
      </c>
      <c r="F356" s="22">
        <f t="shared" si="124"/>
        <v>0</v>
      </c>
      <c r="G356" s="22">
        <f t="shared" si="124"/>
        <v>0</v>
      </c>
    </row>
    <row r="357" spans="1:7" ht="31.5">
      <c r="A357" s="144" t="s">
        <v>74</v>
      </c>
      <c r="B357" s="144" t="s">
        <v>362</v>
      </c>
      <c r="C357" s="146" t="s">
        <v>151</v>
      </c>
      <c r="D357" s="145" t="s">
        <v>152</v>
      </c>
      <c r="E357" s="22">
        <f>E358</f>
        <v>10.799999999999999</v>
      </c>
      <c r="F357" s="22">
        <f t="shared" si="124"/>
        <v>0</v>
      </c>
      <c r="G357" s="22">
        <f t="shared" si="124"/>
        <v>0</v>
      </c>
    </row>
    <row r="358" spans="1:7" ht="12.75">
      <c r="A358" s="144" t="s">
        <v>74</v>
      </c>
      <c r="B358" s="144" t="s">
        <v>362</v>
      </c>
      <c r="C358" s="144">
        <v>610</v>
      </c>
      <c r="D358" s="145" t="s">
        <v>194</v>
      </c>
      <c r="E358" s="22">
        <f>'№5 '!F703</f>
        <v>10.799999999999999</v>
      </c>
      <c r="F358" s="22">
        <f>'№5 '!G703</f>
        <v>0</v>
      </c>
      <c r="G358" s="22">
        <f>'№5 '!H703</f>
        <v>0</v>
      </c>
    </row>
    <row r="359" spans="1:7" ht="31.5">
      <c r="A359" s="144" t="s">
        <v>74</v>
      </c>
      <c r="B359" s="146">
        <v>1500000000</v>
      </c>
      <c r="C359" s="144"/>
      <c r="D359" s="32" t="s">
        <v>308</v>
      </c>
      <c r="E359" s="22">
        <f>E360</f>
        <v>149.5</v>
      </c>
      <c r="F359" s="22">
        <f aca="true" t="shared" si="127" ref="F359:G363">F360</f>
        <v>0</v>
      </c>
      <c r="G359" s="22">
        <f t="shared" si="127"/>
        <v>0</v>
      </c>
    </row>
    <row r="360" spans="1:7" ht="31.5">
      <c r="A360" s="144" t="s">
        <v>74</v>
      </c>
      <c r="B360" s="146">
        <v>1520000000</v>
      </c>
      <c r="C360" s="144"/>
      <c r="D360" s="145" t="s">
        <v>299</v>
      </c>
      <c r="E360" s="22">
        <f>E361</f>
        <v>149.5</v>
      </c>
      <c r="F360" s="22">
        <f t="shared" si="127"/>
        <v>0</v>
      </c>
      <c r="G360" s="22">
        <f t="shared" si="127"/>
        <v>0</v>
      </c>
    </row>
    <row r="361" spans="1:7" ht="63">
      <c r="A361" s="144" t="s">
        <v>74</v>
      </c>
      <c r="B361" s="144">
        <v>1520100000</v>
      </c>
      <c r="C361" s="144"/>
      <c r="D361" s="145" t="s">
        <v>587</v>
      </c>
      <c r="E361" s="22">
        <f>E362</f>
        <v>149.5</v>
      </c>
      <c r="F361" s="22">
        <f t="shared" si="127"/>
        <v>0</v>
      </c>
      <c r="G361" s="22">
        <f t="shared" si="127"/>
        <v>0</v>
      </c>
    </row>
    <row r="362" spans="1:7" ht="63">
      <c r="A362" s="144" t="s">
        <v>74</v>
      </c>
      <c r="B362" s="144" t="s">
        <v>300</v>
      </c>
      <c r="C362" s="144"/>
      <c r="D362" s="145" t="s">
        <v>614</v>
      </c>
      <c r="E362" s="22">
        <f>E363</f>
        <v>149.5</v>
      </c>
      <c r="F362" s="22">
        <f t="shared" si="127"/>
        <v>0</v>
      </c>
      <c r="G362" s="22">
        <f t="shared" si="127"/>
        <v>0</v>
      </c>
    </row>
    <row r="363" spans="1:7" ht="31.5">
      <c r="A363" s="144" t="s">
        <v>74</v>
      </c>
      <c r="B363" s="144" t="s">
        <v>300</v>
      </c>
      <c r="C363" s="146" t="s">
        <v>151</v>
      </c>
      <c r="D363" s="145" t="s">
        <v>152</v>
      </c>
      <c r="E363" s="22">
        <f>E364</f>
        <v>149.5</v>
      </c>
      <c r="F363" s="22">
        <f t="shared" si="127"/>
        <v>0</v>
      </c>
      <c r="G363" s="22">
        <f t="shared" si="127"/>
        <v>0</v>
      </c>
    </row>
    <row r="364" spans="1:7" ht="12.75">
      <c r="A364" s="144" t="s">
        <v>74</v>
      </c>
      <c r="B364" s="144" t="s">
        <v>300</v>
      </c>
      <c r="C364" s="144">
        <v>610</v>
      </c>
      <c r="D364" s="145" t="s">
        <v>194</v>
      </c>
      <c r="E364" s="22">
        <f>'№5 '!F709</f>
        <v>149.5</v>
      </c>
      <c r="F364" s="22">
        <f>'№5 '!G709</f>
        <v>0</v>
      </c>
      <c r="G364" s="22">
        <f>'№5 '!H709</f>
        <v>0</v>
      </c>
    </row>
    <row r="365" spans="1:7" ht="12.75">
      <c r="A365" s="144" t="s">
        <v>141</v>
      </c>
      <c r="B365" s="144" t="s">
        <v>89</v>
      </c>
      <c r="C365" s="144" t="s">
        <v>89</v>
      </c>
      <c r="D365" s="32" t="s">
        <v>142</v>
      </c>
      <c r="E365" s="22">
        <f aca="true" t="shared" si="128" ref="E365:G373">E366</f>
        <v>42148.9</v>
      </c>
      <c r="F365" s="22">
        <f t="shared" si="128"/>
        <v>36452.7</v>
      </c>
      <c r="G365" s="22">
        <f t="shared" si="128"/>
        <v>36452.7</v>
      </c>
    </row>
    <row r="366" spans="1:7" ht="47.25">
      <c r="A366" s="144" t="s">
        <v>141</v>
      </c>
      <c r="B366" s="146">
        <v>1100000000</v>
      </c>
      <c r="C366" s="144"/>
      <c r="D366" s="145" t="s">
        <v>312</v>
      </c>
      <c r="E366" s="22">
        <f t="shared" si="128"/>
        <v>42148.9</v>
      </c>
      <c r="F366" s="22">
        <f t="shared" si="128"/>
        <v>36452.7</v>
      </c>
      <c r="G366" s="22">
        <f t="shared" si="128"/>
        <v>36452.7</v>
      </c>
    </row>
    <row r="367" spans="1:7" ht="12.75">
      <c r="A367" s="144" t="s">
        <v>141</v>
      </c>
      <c r="B367" s="144">
        <v>1120000000</v>
      </c>
      <c r="C367" s="144"/>
      <c r="D367" s="145" t="s">
        <v>213</v>
      </c>
      <c r="E367" s="22">
        <f>E368+E378</f>
        <v>42148.9</v>
      </c>
      <c r="F367" s="22">
        <f aca="true" t="shared" si="129" ref="F367:G367">F368+F378</f>
        <v>36452.7</v>
      </c>
      <c r="G367" s="22">
        <f t="shared" si="129"/>
        <v>36452.7</v>
      </c>
    </row>
    <row r="368" spans="1:7" ht="47.25">
      <c r="A368" s="144" t="s">
        <v>141</v>
      </c>
      <c r="B368" s="144">
        <v>1120100000</v>
      </c>
      <c r="C368" s="144"/>
      <c r="D368" s="145" t="s">
        <v>214</v>
      </c>
      <c r="E368" s="22">
        <f>E372+E369+E375</f>
        <v>41489</v>
      </c>
      <c r="F368" s="22">
        <f aca="true" t="shared" si="130" ref="F368:G368">F372+F369+F375</f>
        <v>36452.7</v>
      </c>
      <c r="G368" s="22">
        <f t="shared" si="130"/>
        <v>36452.7</v>
      </c>
    </row>
    <row r="369" spans="1:7" ht="47.25">
      <c r="A369" s="144" t="s">
        <v>141</v>
      </c>
      <c r="B369" s="144">
        <v>1120110690</v>
      </c>
      <c r="C369" s="144"/>
      <c r="D369" s="145" t="s">
        <v>603</v>
      </c>
      <c r="E369" s="29">
        <f>E370</f>
        <v>4632.700000000001</v>
      </c>
      <c r="F369" s="29">
        <f aca="true" t="shared" si="131" ref="F369:G370">F370</f>
        <v>0</v>
      </c>
      <c r="G369" s="29">
        <f t="shared" si="131"/>
        <v>0</v>
      </c>
    </row>
    <row r="370" spans="1:7" ht="31.5">
      <c r="A370" s="144" t="s">
        <v>141</v>
      </c>
      <c r="B370" s="144">
        <v>1120110690</v>
      </c>
      <c r="C370" s="146" t="s">
        <v>151</v>
      </c>
      <c r="D370" s="145" t="s">
        <v>152</v>
      </c>
      <c r="E370" s="29">
        <f>E371</f>
        <v>4632.700000000001</v>
      </c>
      <c r="F370" s="29">
        <f t="shared" si="131"/>
        <v>0</v>
      </c>
      <c r="G370" s="29">
        <f t="shared" si="131"/>
        <v>0</v>
      </c>
    </row>
    <row r="371" spans="1:7" ht="12.75">
      <c r="A371" s="144" t="s">
        <v>141</v>
      </c>
      <c r="B371" s="144">
        <v>1120110690</v>
      </c>
      <c r="C371" s="144">
        <v>610</v>
      </c>
      <c r="D371" s="145" t="s">
        <v>194</v>
      </c>
      <c r="E371" s="29">
        <f>'№5 '!F247+'№5 '!F542+'№5 '!F716</f>
        <v>4632.700000000001</v>
      </c>
      <c r="F371" s="29">
        <f>'№5 '!G247+'№5 '!G542+'№5 '!G716</f>
        <v>0</v>
      </c>
      <c r="G371" s="29">
        <f>'№5 '!H247+'№5 '!H542+'№5 '!H716</f>
        <v>0</v>
      </c>
    </row>
    <row r="372" spans="1:7" ht="31.5">
      <c r="A372" s="144" t="s">
        <v>141</v>
      </c>
      <c r="B372" s="144">
        <v>1120120010</v>
      </c>
      <c r="C372" s="144"/>
      <c r="D372" s="145" t="s">
        <v>215</v>
      </c>
      <c r="E372" s="22">
        <f t="shared" si="128"/>
        <v>36578.299999999996</v>
      </c>
      <c r="F372" s="22">
        <f t="shared" si="128"/>
        <v>36452.7</v>
      </c>
      <c r="G372" s="22">
        <f t="shared" si="128"/>
        <v>36452.7</v>
      </c>
    </row>
    <row r="373" spans="1:7" ht="31.5">
      <c r="A373" s="144" t="s">
        <v>141</v>
      </c>
      <c r="B373" s="144">
        <v>1120120010</v>
      </c>
      <c r="C373" s="146" t="s">
        <v>151</v>
      </c>
      <c r="D373" s="145" t="s">
        <v>152</v>
      </c>
      <c r="E373" s="22">
        <f t="shared" si="128"/>
        <v>36578.299999999996</v>
      </c>
      <c r="F373" s="22">
        <f t="shared" si="128"/>
        <v>36452.7</v>
      </c>
      <c r="G373" s="22">
        <f t="shared" si="128"/>
        <v>36452.7</v>
      </c>
    </row>
    <row r="374" spans="1:7" ht="12.75">
      <c r="A374" s="144" t="s">
        <v>141</v>
      </c>
      <c r="B374" s="144">
        <v>1120120010</v>
      </c>
      <c r="C374" s="144">
        <v>610</v>
      </c>
      <c r="D374" s="145" t="s">
        <v>194</v>
      </c>
      <c r="E374" s="22">
        <f>'№5 '!F545+'№5 '!F719+'№5 '!F250</f>
        <v>36578.299999999996</v>
      </c>
      <c r="F374" s="22">
        <f>'№5 '!G545+'№5 '!G719+'№5 '!G250</f>
        <v>36452.7</v>
      </c>
      <c r="G374" s="22">
        <f>'№5 '!H545+'№5 '!H719+'№5 '!H250</f>
        <v>36452.7</v>
      </c>
    </row>
    <row r="375" spans="1:7" ht="47.25">
      <c r="A375" s="144" t="s">
        <v>141</v>
      </c>
      <c r="B375" s="144" t="s">
        <v>602</v>
      </c>
      <c r="C375" s="144"/>
      <c r="D375" s="145" t="s">
        <v>604</v>
      </c>
      <c r="E375" s="29">
        <f>E376</f>
        <v>278</v>
      </c>
      <c r="F375" s="29">
        <f aca="true" t="shared" si="132" ref="F375:G376">F376</f>
        <v>0</v>
      </c>
      <c r="G375" s="29">
        <f t="shared" si="132"/>
        <v>0</v>
      </c>
    </row>
    <row r="376" spans="1:7" ht="31.5">
      <c r="A376" s="144" t="s">
        <v>141</v>
      </c>
      <c r="B376" s="144" t="s">
        <v>602</v>
      </c>
      <c r="C376" s="146" t="s">
        <v>151</v>
      </c>
      <c r="D376" s="145" t="s">
        <v>152</v>
      </c>
      <c r="E376" s="29">
        <f>E377</f>
        <v>278</v>
      </c>
      <c r="F376" s="29">
        <f t="shared" si="132"/>
        <v>0</v>
      </c>
      <c r="G376" s="29">
        <f t="shared" si="132"/>
        <v>0</v>
      </c>
    </row>
    <row r="377" spans="1:7" ht="12.75">
      <c r="A377" s="144" t="s">
        <v>141</v>
      </c>
      <c r="B377" s="144" t="s">
        <v>602</v>
      </c>
      <c r="C377" s="144">
        <v>610</v>
      </c>
      <c r="D377" s="145" t="s">
        <v>194</v>
      </c>
      <c r="E377" s="29">
        <f>'№5 '!F722+'№5 '!F548+'№5 '!F253</f>
        <v>278</v>
      </c>
      <c r="F377" s="29">
        <f>'№5 '!G722+'№5 '!G548+'№5 '!G253</f>
        <v>0</v>
      </c>
      <c r="G377" s="29">
        <f>'№5 '!H722+'№5 '!H548+'№5 '!H253</f>
        <v>0</v>
      </c>
    </row>
    <row r="378" spans="1:7" ht="47.25">
      <c r="A378" s="144" t="s">
        <v>141</v>
      </c>
      <c r="B378" s="146">
        <v>1120200000</v>
      </c>
      <c r="C378" s="144"/>
      <c r="D378" s="145" t="s">
        <v>359</v>
      </c>
      <c r="E378" s="22">
        <f>E379+E382+E385</f>
        <v>659.9000000000001</v>
      </c>
      <c r="F378" s="22">
        <f aca="true" t="shared" si="133" ref="F378:G378">F379+F382+F385</f>
        <v>0</v>
      </c>
      <c r="G378" s="22">
        <f t="shared" si="133"/>
        <v>0</v>
      </c>
    </row>
    <row r="379" spans="1:7" ht="31.5">
      <c r="A379" s="144" t="s">
        <v>141</v>
      </c>
      <c r="B379" s="146">
        <v>1120220030</v>
      </c>
      <c r="C379" s="144"/>
      <c r="D379" s="145" t="s">
        <v>360</v>
      </c>
      <c r="E379" s="22">
        <f>E380</f>
        <v>391.6</v>
      </c>
      <c r="F379" s="22">
        <f aca="true" t="shared" si="134" ref="F379:G380">F380</f>
        <v>0</v>
      </c>
      <c r="G379" s="22">
        <f t="shared" si="134"/>
        <v>0</v>
      </c>
    </row>
    <row r="380" spans="1:7" ht="31.5">
      <c r="A380" s="144" t="s">
        <v>141</v>
      </c>
      <c r="B380" s="146">
        <v>1120220030</v>
      </c>
      <c r="C380" s="146" t="s">
        <v>151</v>
      </c>
      <c r="D380" s="145" t="s">
        <v>152</v>
      </c>
      <c r="E380" s="22">
        <f>E381</f>
        <v>391.6</v>
      </c>
      <c r="F380" s="22">
        <f t="shared" si="134"/>
        <v>0</v>
      </c>
      <c r="G380" s="22">
        <f t="shared" si="134"/>
        <v>0</v>
      </c>
    </row>
    <row r="381" spans="1:7" ht="12.75">
      <c r="A381" s="144" t="s">
        <v>141</v>
      </c>
      <c r="B381" s="146">
        <v>1120220030</v>
      </c>
      <c r="C381" s="144">
        <v>610</v>
      </c>
      <c r="D381" s="145" t="s">
        <v>194</v>
      </c>
      <c r="E381" s="22">
        <f>'№5 '!F552</f>
        <v>391.6</v>
      </c>
      <c r="F381" s="22">
        <f>'№5 '!G552</f>
        <v>0</v>
      </c>
      <c r="G381" s="22">
        <f>'№5 '!H552</f>
        <v>0</v>
      </c>
    </row>
    <row r="382" spans="1:7" ht="31.5">
      <c r="A382" s="144" t="s">
        <v>141</v>
      </c>
      <c r="B382" s="144" t="s">
        <v>370</v>
      </c>
      <c r="C382" s="144"/>
      <c r="D382" s="145" t="s">
        <v>607</v>
      </c>
      <c r="E382" s="22">
        <f>E383</f>
        <v>34</v>
      </c>
      <c r="F382" s="22">
        <f aca="true" t="shared" si="135" ref="F382:G383">F383</f>
        <v>0</v>
      </c>
      <c r="G382" s="22">
        <f t="shared" si="135"/>
        <v>0</v>
      </c>
    </row>
    <row r="383" spans="1:7" ht="31.5">
      <c r="A383" s="144" t="s">
        <v>141</v>
      </c>
      <c r="B383" s="144" t="s">
        <v>370</v>
      </c>
      <c r="C383" s="146" t="s">
        <v>151</v>
      </c>
      <c r="D383" s="145" t="s">
        <v>152</v>
      </c>
      <c r="E383" s="22">
        <f>E384</f>
        <v>34</v>
      </c>
      <c r="F383" s="22">
        <f t="shared" si="135"/>
        <v>0</v>
      </c>
      <c r="G383" s="22">
        <f t="shared" si="135"/>
        <v>0</v>
      </c>
    </row>
    <row r="384" spans="1:7" ht="12.75">
      <c r="A384" s="144" t="s">
        <v>141</v>
      </c>
      <c r="B384" s="144" t="s">
        <v>370</v>
      </c>
      <c r="C384" s="144">
        <v>610</v>
      </c>
      <c r="D384" s="145" t="s">
        <v>194</v>
      </c>
      <c r="E384" s="22">
        <f>'№5 '!F726</f>
        <v>34</v>
      </c>
      <c r="F384" s="22">
        <f>'№5 '!G726</f>
        <v>0</v>
      </c>
      <c r="G384" s="22">
        <f>'№5 '!H726</f>
        <v>0</v>
      </c>
    </row>
    <row r="385" spans="1:7" ht="31.5">
      <c r="A385" s="153" t="s">
        <v>141</v>
      </c>
      <c r="B385" s="153" t="s">
        <v>630</v>
      </c>
      <c r="C385" s="153"/>
      <c r="D385" s="154" t="s">
        <v>631</v>
      </c>
      <c r="E385" s="22">
        <f>E386</f>
        <v>234.3</v>
      </c>
      <c r="F385" s="22">
        <f aca="true" t="shared" si="136" ref="F385:G386">F386</f>
        <v>0</v>
      </c>
      <c r="G385" s="22">
        <f t="shared" si="136"/>
        <v>0</v>
      </c>
    </row>
    <row r="386" spans="1:7" ht="31.5">
      <c r="A386" s="153" t="s">
        <v>141</v>
      </c>
      <c r="B386" s="153" t="s">
        <v>630</v>
      </c>
      <c r="C386" s="155" t="s">
        <v>151</v>
      </c>
      <c r="D386" s="154" t="s">
        <v>152</v>
      </c>
      <c r="E386" s="22">
        <f>E387</f>
        <v>234.3</v>
      </c>
      <c r="F386" s="22">
        <f t="shared" si="136"/>
        <v>0</v>
      </c>
      <c r="G386" s="22">
        <f t="shared" si="136"/>
        <v>0</v>
      </c>
    </row>
    <row r="387" spans="1:7" ht="12.75">
      <c r="A387" s="153" t="s">
        <v>141</v>
      </c>
      <c r="B387" s="153" t="s">
        <v>630</v>
      </c>
      <c r="C387" s="153">
        <v>610</v>
      </c>
      <c r="D387" s="154" t="s">
        <v>194</v>
      </c>
      <c r="E387" s="22">
        <f>'№5 '!F257</f>
        <v>234.3</v>
      </c>
      <c r="F387" s="22">
        <f>'№5 '!G257</f>
        <v>0</v>
      </c>
      <c r="G387" s="22">
        <f>'№5 '!H257</f>
        <v>0</v>
      </c>
    </row>
    <row r="388" spans="1:7" ht="32.45" customHeight="1">
      <c r="A388" s="30" t="s">
        <v>341</v>
      </c>
      <c r="B388" s="144"/>
      <c r="C388" s="144"/>
      <c r="D388" s="16" t="s">
        <v>345</v>
      </c>
      <c r="E388" s="22">
        <f aca="true" t="shared" si="137" ref="E388:G393">E389</f>
        <v>479</v>
      </c>
      <c r="F388" s="22">
        <f t="shared" si="137"/>
        <v>479</v>
      </c>
      <c r="G388" s="22">
        <f t="shared" si="137"/>
        <v>479</v>
      </c>
    </row>
    <row r="389" spans="1:7" ht="32.45" customHeight="1">
      <c r="A389" s="30" t="s">
        <v>341</v>
      </c>
      <c r="B389" s="146">
        <v>1600000000</v>
      </c>
      <c r="C389" s="146"/>
      <c r="D389" s="145" t="s">
        <v>204</v>
      </c>
      <c r="E389" s="22">
        <f t="shared" si="137"/>
        <v>479</v>
      </c>
      <c r="F389" s="22">
        <f t="shared" si="137"/>
        <v>479</v>
      </c>
      <c r="G389" s="22">
        <f t="shared" si="137"/>
        <v>479</v>
      </c>
    </row>
    <row r="390" spans="1:7" ht="32.45" customHeight="1">
      <c r="A390" s="30" t="s">
        <v>341</v>
      </c>
      <c r="B390" s="146">
        <v>1640000000</v>
      </c>
      <c r="C390" s="2"/>
      <c r="D390" s="24" t="s">
        <v>347</v>
      </c>
      <c r="E390" s="22">
        <f t="shared" si="137"/>
        <v>479</v>
      </c>
      <c r="F390" s="22">
        <f t="shared" si="137"/>
        <v>479</v>
      </c>
      <c r="G390" s="22">
        <f t="shared" si="137"/>
        <v>479</v>
      </c>
    </row>
    <row r="391" spans="1:7" ht="32.45" customHeight="1">
      <c r="A391" s="30" t="s">
        <v>341</v>
      </c>
      <c r="B391" s="146">
        <v>1640100000</v>
      </c>
      <c r="C391" s="144"/>
      <c r="D391" s="145" t="s">
        <v>349</v>
      </c>
      <c r="E391" s="22">
        <f t="shared" si="137"/>
        <v>479</v>
      </c>
      <c r="F391" s="22">
        <f t="shared" si="137"/>
        <v>479</v>
      </c>
      <c r="G391" s="22">
        <f t="shared" si="137"/>
        <v>479</v>
      </c>
    </row>
    <row r="392" spans="1:7" ht="19.15" customHeight="1">
      <c r="A392" s="30" t="s">
        <v>341</v>
      </c>
      <c r="B392" s="146">
        <v>1640120510</v>
      </c>
      <c r="C392" s="144"/>
      <c r="D392" s="145" t="s">
        <v>351</v>
      </c>
      <c r="E392" s="22">
        <f t="shared" si="137"/>
        <v>479</v>
      </c>
      <c r="F392" s="22">
        <f t="shared" si="137"/>
        <v>479</v>
      </c>
      <c r="G392" s="22">
        <f t="shared" si="137"/>
        <v>479</v>
      </c>
    </row>
    <row r="393" spans="1:7" ht="32.45" customHeight="1">
      <c r="A393" s="30" t="s">
        <v>341</v>
      </c>
      <c r="B393" s="146">
        <v>1640120510</v>
      </c>
      <c r="C393" s="146" t="s">
        <v>92</v>
      </c>
      <c r="D393" s="145" t="s">
        <v>149</v>
      </c>
      <c r="E393" s="22">
        <f t="shared" si="137"/>
        <v>479</v>
      </c>
      <c r="F393" s="22">
        <f t="shared" si="137"/>
        <v>479</v>
      </c>
      <c r="G393" s="22">
        <f t="shared" si="137"/>
        <v>479</v>
      </c>
    </row>
    <row r="394" spans="1:7" ht="32.45" customHeight="1">
      <c r="A394" s="30" t="s">
        <v>341</v>
      </c>
      <c r="B394" s="146">
        <v>1640120510</v>
      </c>
      <c r="C394" s="144">
        <v>240</v>
      </c>
      <c r="D394" s="145" t="s">
        <v>189</v>
      </c>
      <c r="E394" s="22">
        <f>'№5 '!F733+'№5 '!F444+'№5 '!F264</f>
        <v>479</v>
      </c>
      <c r="F394" s="22">
        <f>'№5 '!G733+'№5 '!G444+'№5 '!G264</f>
        <v>479</v>
      </c>
      <c r="G394" s="22">
        <f>'№5 '!H733+'№5 '!H444+'№5 '!H264</f>
        <v>479</v>
      </c>
    </row>
    <row r="395" spans="1:7" ht="12.75">
      <c r="A395" s="144" t="s">
        <v>60</v>
      </c>
      <c r="B395" s="144" t="s">
        <v>89</v>
      </c>
      <c r="C395" s="144" t="s">
        <v>89</v>
      </c>
      <c r="D395" s="32" t="s">
        <v>179</v>
      </c>
      <c r="E395" s="29">
        <f>E396+E416</f>
        <v>3588.8999999999996</v>
      </c>
      <c r="F395" s="29">
        <f>F396+F416</f>
        <v>386.79999999999995</v>
      </c>
      <c r="G395" s="29">
        <f>G396+G416</f>
        <v>386.79999999999995</v>
      </c>
    </row>
    <row r="396" spans="1:7" ht="47.25">
      <c r="A396" s="144" t="s">
        <v>60</v>
      </c>
      <c r="B396" s="146">
        <v>1100000000</v>
      </c>
      <c r="C396" s="144"/>
      <c r="D396" s="145" t="s">
        <v>312</v>
      </c>
      <c r="E396" s="22">
        <f>E407+E397</f>
        <v>3467.2999999999997</v>
      </c>
      <c r="F396" s="22">
        <f>F407+F397</f>
        <v>262.4</v>
      </c>
      <c r="G396" s="22">
        <f>G407+G397</f>
        <v>262.4</v>
      </c>
    </row>
    <row r="397" spans="1:7" ht="12.75">
      <c r="A397" s="144" t="s">
        <v>60</v>
      </c>
      <c r="B397" s="144">
        <v>1110000000</v>
      </c>
      <c r="C397" s="144"/>
      <c r="D397" s="32" t="s">
        <v>289</v>
      </c>
      <c r="E397" s="22">
        <f>E398</f>
        <v>3377.8999999999996</v>
      </c>
      <c r="F397" s="22">
        <f aca="true" t="shared" si="138" ref="F397:G405">F398</f>
        <v>168.7</v>
      </c>
      <c r="G397" s="22">
        <f t="shared" si="138"/>
        <v>168.7</v>
      </c>
    </row>
    <row r="398" spans="1:7" ht="21.6" customHeight="1">
      <c r="A398" s="144" t="s">
        <v>60</v>
      </c>
      <c r="B398" s="144">
        <v>1110400000</v>
      </c>
      <c r="C398" s="144"/>
      <c r="D398" s="32" t="s">
        <v>301</v>
      </c>
      <c r="E398" s="22">
        <f>E404+E399</f>
        <v>3377.8999999999996</v>
      </c>
      <c r="F398" s="22">
        <f aca="true" t="shared" si="139" ref="F398:G398">F404+F399</f>
        <v>168.7</v>
      </c>
      <c r="G398" s="22">
        <f t="shared" si="139"/>
        <v>168.7</v>
      </c>
    </row>
    <row r="399" spans="1:7" ht="31.5">
      <c r="A399" s="144" t="s">
        <v>60</v>
      </c>
      <c r="B399" s="144">
        <v>1110410240</v>
      </c>
      <c r="C399" s="144"/>
      <c r="D399" s="145" t="s">
        <v>588</v>
      </c>
      <c r="E399" s="22">
        <f>E400+E402</f>
        <v>3209.2</v>
      </c>
      <c r="F399" s="22">
        <f aca="true" t="shared" si="140" ref="F399:G399">F400+F402</f>
        <v>0</v>
      </c>
      <c r="G399" s="22">
        <f t="shared" si="140"/>
        <v>0</v>
      </c>
    </row>
    <row r="400" spans="1:7" ht="12.75">
      <c r="A400" s="144" t="s">
        <v>60</v>
      </c>
      <c r="B400" s="144">
        <v>1110410240</v>
      </c>
      <c r="C400" s="2" t="s">
        <v>96</v>
      </c>
      <c r="D400" s="43" t="s">
        <v>97</v>
      </c>
      <c r="E400" s="22">
        <f>E401</f>
        <v>214.9</v>
      </c>
      <c r="F400" s="22">
        <f aca="true" t="shared" si="141" ref="F400:G400">F401</f>
        <v>0</v>
      </c>
      <c r="G400" s="22">
        <f t="shared" si="141"/>
        <v>0</v>
      </c>
    </row>
    <row r="401" spans="1:7" ht="31.5">
      <c r="A401" s="144" t="s">
        <v>60</v>
      </c>
      <c r="B401" s="144">
        <v>1110410240</v>
      </c>
      <c r="C401" s="144">
        <v>320</v>
      </c>
      <c r="D401" s="145" t="s">
        <v>192</v>
      </c>
      <c r="E401" s="22">
        <f>'№5 '!F740</f>
        <v>214.9</v>
      </c>
      <c r="F401" s="22">
        <f>'№5 '!G740</f>
        <v>0</v>
      </c>
      <c r="G401" s="22">
        <f>'№5 '!H740</f>
        <v>0</v>
      </c>
    </row>
    <row r="402" spans="1:7" ht="31.5">
      <c r="A402" s="144" t="s">
        <v>60</v>
      </c>
      <c r="B402" s="144">
        <v>1110410240</v>
      </c>
      <c r="C402" s="146" t="s">
        <v>151</v>
      </c>
      <c r="D402" s="145" t="s">
        <v>152</v>
      </c>
      <c r="E402" s="22">
        <f>E403</f>
        <v>2994.2999999999997</v>
      </c>
      <c r="F402" s="22">
        <f aca="true" t="shared" si="142" ref="F402:G402">F403</f>
        <v>0</v>
      </c>
      <c r="G402" s="22">
        <f t="shared" si="142"/>
        <v>0</v>
      </c>
    </row>
    <row r="403" spans="1:7" ht="12.75">
      <c r="A403" s="144" t="s">
        <v>60</v>
      </c>
      <c r="B403" s="144">
        <v>1110410240</v>
      </c>
      <c r="C403" s="144">
        <v>610</v>
      </c>
      <c r="D403" s="145" t="s">
        <v>194</v>
      </c>
      <c r="E403" s="22">
        <f>'№5 '!F559+'№5 '!F742</f>
        <v>2994.2999999999997</v>
      </c>
      <c r="F403" s="22">
        <f>'№5 '!G559+'№5 '!G742</f>
        <v>0</v>
      </c>
      <c r="G403" s="22">
        <f>'№5 '!H559+'№5 '!H742</f>
        <v>0</v>
      </c>
    </row>
    <row r="404" spans="1:7" ht="31.5">
      <c r="A404" s="144" t="s">
        <v>60</v>
      </c>
      <c r="B404" s="144" t="s">
        <v>303</v>
      </c>
      <c r="C404" s="144"/>
      <c r="D404" s="32" t="s">
        <v>302</v>
      </c>
      <c r="E404" s="22">
        <f>E405</f>
        <v>168.7</v>
      </c>
      <c r="F404" s="22">
        <f t="shared" si="138"/>
        <v>168.7</v>
      </c>
      <c r="G404" s="22">
        <f t="shared" si="138"/>
        <v>168.7</v>
      </c>
    </row>
    <row r="405" spans="1:7" ht="12.75">
      <c r="A405" s="144" t="s">
        <v>60</v>
      </c>
      <c r="B405" s="144" t="s">
        <v>303</v>
      </c>
      <c r="C405" s="2" t="s">
        <v>96</v>
      </c>
      <c r="D405" s="3" t="s">
        <v>97</v>
      </c>
      <c r="E405" s="22">
        <f>E406</f>
        <v>168.7</v>
      </c>
      <c r="F405" s="22">
        <f t="shared" si="138"/>
        <v>168.7</v>
      </c>
      <c r="G405" s="22">
        <f t="shared" si="138"/>
        <v>168.7</v>
      </c>
    </row>
    <row r="406" spans="1:7" ht="31.5">
      <c r="A406" s="144" t="s">
        <v>60</v>
      </c>
      <c r="B406" s="144" t="s">
        <v>303</v>
      </c>
      <c r="C406" s="144">
        <v>320</v>
      </c>
      <c r="D406" s="145" t="s">
        <v>192</v>
      </c>
      <c r="E406" s="22">
        <f>'№5 '!F745</f>
        <v>168.7</v>
      </c>
      <c r="F406" s="22">
        <f>'№5 '!G745</f>
        <v>168.7</v>
      </c>
      <c r="G406" s="22">
        <f>'№5 '!H745</f>
        <v>168.7</v>
      </c>
    </row>
    <row r="407" spans="1:7" ht="31.5">
      <c r="A407" s="144" t="s">
        <v>60</v>
      </c>
      <c r="B407" s="146">
        <v>1130000000</v>
      </c>
      <c r="C407" s="144"/>
      <c r="D407" s="32" t="s">
        <v>206</v>
      </c>
      <c r="E407" s="22">
        <f>E408+E412</f>
        <v>89.4</v>
      </c>
      <c r="F407" s="22">
        <f aca="true" t="shared" si="143" ref="F407:G407">F408+F412</f>
        <v>93.69999999999999</v>
      </c>
      <c r="G407" s="22">
        <f t="shared" si="143"/>
        <v>93.69999999999999</v>
      </c>
    </row>
    <row r="408" spans="1:7" ht="31.5">
      <c r="A408" s="144" t="s">
        <v>60</v>
      </c>
      <c r="B408" s="144">
        <v>1130200000</v>
      </c>
      <c r="C408" s="144"/>
      <c r="D408" s="32" t="s">
        <v>304</v>
      </c>
      <c r="E408" s="22">
        <f>E409</f>
        <v>21.9</v>
      </c>
      <c r="F408" s="22">
        <f aca="true" t="shared" si="144" ref="F408:G409">F409</f>
        <v>23.9</v>
      </c>
      <c r="G408" s="22">
        <f t="shared" si="144"/>
        <v>23.9</v>
      </c>
    </row>
    <row r="409" spans="1:7" ht="39" customHeight="1">
      <c r="A409" s="144" t="s">
        <v>60</v>
      </c>
      <c r="B409" s="144">
        <v>1130220270</v>
      </c>
      <c r="C409" s="144"/>
      <c r="D409" s="32" t="s">
        <v>305</v>
      </c>
      <c r="E409" s="22">
        <f>E410</f>
        <v>21.9</v>
      </c>
      <c r="F409" s="22">
        <f t="shared" si="144"/>
        <v>23.9</v>
      </c>
      <c r="G409" s="22">
        <f t="shared" si="144"/>
        <v>23.9</v>
      </c>
    </row>
    <row r="410" spans="1:7" ht="12.75">
      <c r="A410" s="144" t="s">
        <v>60</v>
      </c>
      <c r="B410" s="144">
        <v>1130220270</v>
      </c>
      <c r="C410" s="146" t="s">
        <v>96</v>
      </c>
      <c r="D410" s="145" t="s">
        <v>97</v>
      </c>
      <c r="E410" s="22">
        <f>'№5 '!F271+'№5 '!F564</f>
        <v>21.9</v>
      </c>
      <c r="F410" s="22">
        <f>'№5 '!G271+'№5 '!G564</f>
        <v>23.9</v>
      </c>
      <c r="G410" s="22">
        <f>'№5 '!H271+'№5 '!H564</f>
        <v>23.9</v>
      </c>
    </row>
    <row r="411" spans="1:7" ht="12.75">
      <c r="A411" s="144" t="s">
        <v>60</v>
      </c>
      <c r="B411" s="144">
        <v>1130220270</v>
      </c>
      <c r="C411" s="144">
        <v>350</v>
      </c>
      <c r="D411" s="32" t="s">
        <v>268</v>
      </c>
      <c r="E411" s="22">
        <f>'№5 '!F564+'№5 '!F271</f>
        <v>21.9</v>
      </c>
      <c r="F411" s="22">
        <f>'№5 '!G564+'№5 '!G271</f>
        <v>23.9</v>
      </c>
      <c r="G411" s="22">
        <f>'№5 '!H564+'№5 '!H271</f>
        <v>23.9</v>
      </c>
    </row>
    <row r="412" spans="1:7" ht="31.5">
      <c r="A412" s="144" t="s">
        <v>60</v>
      </c>
      <c r="B412" s="144">
        <v>1130400000</v>
      </c>
      <c r="C412" s="144"/>
      <c r="D412" s="32" t="s">
        <v>245</v>
      </c>
      <c r="E412" s="22">
        <f>E413</f>
        <v>67.5</v>
      </c>
      <c r="F412" s="22">
        <f aca="true" t="shared" si="145" ref="F412:G414">F413</f>
        <v>69.8</v>
      </c>
      <c r="G412" s="22">
        <f t="shared" si="145"/>
        <v>69.8</v>
      </c>
    </row>
    <row r="413" spans="1:7" ht="31.5">
      <c r="A413" s="144" t="s">
        <v>60</v>
      </c>
      <c r="B413" s="144">
        <v>1130420290</v>
      </c>
      <c r="C413" s="144"/>
      <c r="D413" s="32" t="s">
        <v>246</v>
      </c>
      <c r="E413" s="22">
        <f>E414</f>
        <v>67.5</v>
      </c>
      <c r="F413" s="22">
        <f t="shared" si="145"/>
        <v>69.8</v>
      </c>
      <c r="G413" s="22">
        <f t="shared" si="145"/>
        <v>69.8</v>
      </c>
    </row>
    <row r="414" spans="1:7" ht="31.5">
      <c r="A414" s="144" t="s">
        <v>60</v>
      </c>
      <c r="B414" s="144">
        <v>1130420290</v>
      </c>
      <c r="C414" s="146" t="s">
        <v>151</v>
      </c>
      <c r="D414" s="145" t="s">
        <v>152</v>
      </c>
      <c r="E414" s="22">
        <f>E415</f>
        <v>67.5</v>
      </c>
      <c r="F414" s="22">
        <f t="shared" si="145"/>
        <v>69.8</v>
      </c>
      <c r="G414" s="22">
        <f t="shared" si="145"/>
        <v>69.8</v>
      </c>
    </row>
    <row r="415" spans="1:7" ht="12.75">
      <c r="A415" s="144" t="s">
        <v>60</v>
      </c>
      <c r="B415" s="144">
        <v>1130420290</v>
      </c>
      <c r="C415" s="144">
        <v>610</v>
      </c>
      <c r="D415" s="145" t="s">
        <v>194</v>
      </c>
      <c r="E415" s="22">
        <f>'№5 '!F275</f>
        <v>67.5</v>
      </c>
      <c r="F415" s="22">
        <f>'№5 '!G275</f>
        <v>69.8</v>
      </c>
      <c r="G415" s="22">
        <f>'№5 '!H275</f>
        <v>69.8</v>
      </c>
    </row>
    <row r="416" spans="1:7" ht="47.25">
      <c r="A416" s="144" t="s">
        <v>60</v>
      </c>
      <c r="B416" s="146">
        <v>1200000000</v>
      </c>
      <c r="C416" s="144"/>
      <c r="D416" s="32" t="s">
        <v>307</v>
      </c>
      <c r="E416" s="22">
        <f>E417</f>
        <v>121.6</v>
      </c>
      <c r="F416" s="22">
        <f aca="true" t="shared" si="146" ref="F416:G417">F417</f>
        <v>124.4</v>
      </c>
      <c r="G416" s="22">
        <f t="shared" si="146"/>
        <v>124.4</v>
      </c>
    </row>
    <row r="417" spans="1:7" ht="31.5">
      <c r="A417" s="144" t="s">
        <v>60</v>
      </c>
      <c r="B417" s="146">
        <v>1240000000</v>
      </c>
      <c r="C417" s="12"/>
      <c r="D417" s="32" t="s">
        <v>235</v>
      </c>
      <c r="E417" s="22">
        <f>E418</f>
        <v>121.6</v>
      </c>
      <c r="F417" s="22">
        <f t="shared" si="146"/>
        <v>124.4</v>
      </c>
      <c r="G417" s="22">
        <f t="shared" si="146"/>
        <v>124.4</v>
      </c>
    </row>
    <row r="418" spans="1:7" ht="31.5">
      <c r="A418" s="144" t="s">
        <v>60</v>
      </c>
      <c r="B418" s="12" t="s">
        <v>237</v>
      </c>
      <c r="C418" s="12"/>
      <c r="D418" s="32" t="s">
        <v>236</v>
      </c>
      <c r="E418" s="22">
        <f>E422+E425+E428+E419</f>
        <v>121.6</v>
      </c>
      <c r="F418" s="22">
        <f aca="true" t="shared" si="147" ref="F418:G418">F422+F425+F428+F419</f>
        <v>124.4</v>
      </c>
      <c r="G418" s="22">
        <f t="shared" si="147"/>
        <v>124.4</v>
      </c>
    </row>
    <row r="419" spans="1:7" ht="12.75">
      <c r="A419" s="4" t="s">
        <v>60</v>
      </c>
      <c r="B419" s="12" t="s">
        <v>340</v>
      </c>
      <c r="C419" s="14"/>
      <c r="D419" s="32" t="s">
        <v>250</v>
      </c>
      <c r="E419" s="22">
        <f>E420</f>
        <v>49.3</v>
      </c>
      <c r="F419" s="22">
        <f aca="true" t="shared" si="148" ref="F419:G420">F420</f>
        <v>51</v>
      </c>
      <c r="G419" s="22">
        <f t="shared" si="148"/>
        <v>51</v>
      </c>
    </row>
    <row r="420" spans="1:7" ht="31.5">
      <c r="A420" s="4" t="s">
        <v>60</v>
      </c>
      <c r="B420" s="12" t="s">
        <v>340</v>
      </c>
      <c r="C420" s="146" t="s">
        <v>151</v>
      </c>
      <c r="D420" s="145" t="s">
        <v>152</v>
      </c>
      <c r="E420" s="22">
        <f>E421</f>
        <v>49.3</v>
      </c>
      <c r="F420" s="22">
        <f t="shared" si="148"/>
        <v>51</v>
      </c>
      <c r="G420" s="22">
        <f t="shared" si="148"/>
        <v>51</v>
      </c>
    </row>
    <row r="421" spans="1:7" ht="12.75">
      <c r="A421" s="4" t="s">
        <v>60</v>
      </c>
      <c r="B421" s="12" t="s">
        <v>340</v>
      </c>
      <c r="C421" s="144">
        <v>610</v>
      </c>
      <c r="D421" s="145" t="s">
        <v>194</v>
      </c>
      <c r="E421" s="22">
        <f>'№5 '!F281</f>
        <v>49.3</v>
      </c>
      <c r="F421" s="22">
        <f>'№5 '!G281</f>
        <v>51</v>
      </c>
      <c r="G421" s="22">
        <f>'№5 '!H281</f>
        <v>51</v>
      </c>
    </row>
    <row r="422" spans="1:7" ht="31.5">
      <c r="A422" s="144" t="s">
        <v>60</v>
      </c>
      <c r="B422" s="12" t="s">
        <v>239</v>
      </c>
      <c r="C422" s="12"/>
      <c r="D422" s="32" t="s">
        <v>238</v>
      </c>
      <c r="E422" s="22">
        <f>E423</f>
        <v>22.3</v>
      </c>
      <c r="F422" s="22">
        <f aca="true" t="shared" si="149" ref="F422:G423">F423</f>
        <v>22.9</v>
      </c>
      <c r="G422" s="22">
        <f t="shared" si="149"/>
        <v>22.9</v>
      </c>
    </row>
    <row r="423" spans="1:7" ht="31.5">
      <c r="A423" s="144" t="s">
        <v>60</v>
      </c>
      <c r="B423" s="12" t="s">
        <v>239</v>
      </c>
      <c r="C423" s="146" t="s">
        <v>92</v>
      </c>
      <c r="D423" s="145" t="s">
        <v>149</v>
      </c>
      <c r="E423" s="22">
        <f>E424</f>
        <v>22.3</v>
      </c>
      <c r="F423" s="22">
        <f t="shared" si="149"/>
        <v>22.9</v>
      </c>
      <c r="G423" s="22">
        <f t="shared" si="149"/>
        <v>22.9</v>
      </c>
    </row>
    <row r="424" spans="1:7" ht="33" customHeight="1">
      <c r="A424" s="144" t="s">
        <v>60</v>
      </c>
      <c r="B424" s="12" t="s">
        <v>239</v>
      </c>
      <c r="C424" s="144">
        <v>240</v>
      </c>
      <c r="D424" s="145" t="s">
        <v>189</v>
      </c>
      <c r="E424" s="22">
        <f>'№5 '!F570+'№5 '!F284</f>
        <v>22.3</v>
      </c>
      <c r="F424" s="22">
        <f>'№5 '!G570+'№5 '!G284</f>
        <v>22.9</v>
      </c>
      <c r="G424" s="22">
        <f>'№5 '!H570+'№5 '!H284</f>
        <v>22.9</v>
      </c>
    </row>
    <row r="425" spans="1:7" ht="31.5">
      <c r="A425" s="144" t="s">
        <v>60</v>
      </c>
      <c r="B425" s="12" t="s">
        <v>241</v>
      </c>
      <c r="C425" s="12"/>
      <c r="D425" s="32" t="s">
        <v>240</v>
      </c>
      <c r="E425" s="22">
        <f>E426</f>
        <v>14</v>
      </c>
      <c r="F425" s="22">
        <f aca="true" t="shared" si="150" ref="F425:G426">F426</f>
        <v>14.5</v>
      </c>
      <c r="G425" s="22">
        <f t="shared" si="150"/>
        <v>14.5</v>
      </c>
    </row>
    <row r="426" spans="1:7" ht="31.5">
      <c r="A426" s="144" t="s">
        <v>60</v>
      </c>
      <c r="B426" s="12" t="s">
        <v>241</v>
      </c>
      <c r="C426" s="146" t="s">
        <v>92</v>
      </c>
      <c r="D426" s="145" t="s">
        <v>149</v>
      </c>
      <c r="E426" s="22">
        <f>E427</f>
        <v>14</v>
      </c>
      <c r="F426" s="22">
        <f t="shared" si="150"/>
        <v>14.5</v>
      </c>
      <c r="G426" s="22">
        <f t="shared" si="150"/>
        <v>14.5</v>
      </c>
    </row>
    <row r="427" spans="1:7" ht="35.45" customHeight="1">
      <c r="A427" s="144" t="s">
        <v>60</v>
      </c>
      <c r="B427" s="12" t="s">
        <v>241</v>
      </c>
      <c r="C427" s="144">
        <v>240</v>
      </c>
      <c r="D427" s="145" t="s">
        <v>189</v>
      </c>
      <c r="E427" s="22">
        <f>'№5 '!F287+'№5 '!F573</f>
        <v>14</v>
      </c>
      <c r="F427" s="22">
        <f>'№5 '!G287+'№5 '!G573</f>
        <v>14.5</v>
      </c>
      <c r="G427" s="22">
        <f>'№5 '!H287+'№5 '!H573</f>
        <v>14.5</v>
      </c>
    </row>
    <row r="428" spans="1:7" ht="12.75">
      <c r="A428" s="144" t="s">
        <v>60</v>
      </c>
      <c r="B428" s="12" t="s">
        <v>346</v>
      </c>
      <c r="C428" s="12"/>
      <c r="D428" s="32" t="s">
        <v>242</v>
      </c>
      <c r="E428" s="22">
        <f>E429</f>
        <v>36</v>
      </c>
      <c r="F428" s="22">
        <f aca="true" t="shared" si="151" ref="F428:G429">F429</f>
        <v>36</v>
      </c>
      <c r="G428" s="22">
        <f t="shared" si="151"/>
        <v>36</v>
      </c>
    </row>
    <row r="429" spans="1:7" ht="12.75">
      <c r="A429" s="144" t="s">
        <v>60</v>
      </c>
      <c r="B429" s="12" t="s">
        <v>346</v>
      </c>
      <c r="C429" s="146" t="s">
        <v>96</v>
      </c>
      <c r="D429" s="145" t="s">
        <v>97</v>
      </c>
      <c r="E429" s="22">
        <f>E430</f>
        <v>36</v>
      </c>
      <c r="F429" s="22">
        <f t="shared" si="151"/>
        <v>36</v>
      </c>
      <c r="G429" s="22">
        <f t="shared" si="151"/>
        <v>36</v>
      </c>
    </row>
    <row r="430" spans="1:7" ht="12.75">
      <c r="A430" s="144" t="s">
        <v>60</v>
      </c>
      <c r="B430" s="12" t="s">
        <v>346</v>
      </c>
      <c r="C430" s="12" t="s">
        <v>243</v>
      </c>
      <c r="D430" s="32" t="s">
        <v>244</v>
      </c>
      <c r="E430" s="22">
        <f>'№5 '!F576+'№5 '!F290</f>
        <v>36</v>
      </c>
      <c r="F430" s="22">
        <f>'№5 '!G576+'№5 '!G290</f>
        <v>36</v>
      </c>
      <c r="G430" s="22">
        <f>'№5 '!H576+'№5 '!H290</f>
        <v>36</v>
      </c>
    </row>
    <row r="431" spans="1:7" ht="12.75">
      <c r="A431" s="144" t="s">
        <v>75</v>
      </c>
      <c r="B431" s="144" t="s">
        <v>89</v>
      </c>
      <c r="C431" s="144" t="s">
        <v>89</v>
      </c>
      <c r="D431" s="32" t="s">
        <v>16</v>
      </c>
      <c r="E431" s="22">
        <f>E432+E444</f>
        <v>7272.5</v>
      </c>
      <c r="F431" s="22">
        <f>F432+F444</f>
        <v>5926.7</v>
      </c>
      <c r="G431" s="22">
        <f>G432+G444</f>
        <v>5926.7</v>
      </c>
    </row>
    <row r="432" spans="1:7" ht="47.25">
      <c r="A432" s="144" t="s">
        <v>75</v>
      </c>
      <c r="B432" s="146">
        <v>1100000000</v>
      </c>
      <c r="C432" s="144"/>
      <c r="D432" s="145" t="s">
        <v>312</v>
      </c>
      <c r="E432" s="22">
        <f>E433</f>
        <v>396.79999999999995</v>
      </c>
      <c r="F432" s="22">
        <f aca="true" t="shared" si="152" ref="F432:G442">F433</f>
        <v>396.79999999999995</v>
      </c>
      <c r="G432" s="22">
        <f t="shared" si="152"/>
        <v>396.79999999999995</v>
      </c>
    </row>
    <row r="433" spans="1:7" ht="31.5">
      <c r="A433" s="144" t="s">
        <v>75</v>
      </c>
      <c r="B433" s="146">
        <v>1130000000</v>
      </c>
      <c r="C433" s="32"/>
      <c r="D433" s="32" t="s">
        <v>206</v>
      </c>
      <c r="E433" s="22">
        <f>E440+E434</f>
        <v>396.79999999999995</v>
      </c>
      <c r="F433" s="22">
        <f>F440+F434</f>
        <v>396.79999999999995</v>
      </c>
      <c r="G433" s="22">
        <f>G440+G434</f>
        <v>396.79999999999995</v>
      </c>
    </row>
    <row r="434" spans="1:7" ht="31.5">
      <c r="A434" s="144" t="s">
        <v>75</v>
      </c>
      <c r="B434" s="144">
        <v>1130100000</v>
      </c>
      <c r="C434" s="32"/>
      <c r="D434" s="32" t="s">
        <v>361</v>
      </c>
      <c r="E434" s="22">
        <f>E435</f>
        <v>259.9</v>
      </c>
      <c r="F434" s="22">
        <f aca="true" t="shared" si="153" ref="F434:G436">F435</f>
        <v>259.9</v>
      </c>
      <c r="G434" s="22">
        <f t="shared" si="153"/>
        <v>259.9</v>
      </c>
    </row>
    <row r="435" spans="1:7" ht="31.5">
      <c r="A435" s="144" t="s">
        <v>75</v>
      </c>
      <c r="B435" s="146">
        <v>1130120260</v>
      </c>
      <c r="C435" s="32"/>
      <c r="D435" s="32" t="s">
        <v>363</v>
      </c>
      <c r="E435" s="22">
        <f>E436+E438</f>
        <v>259.9</v>
      </c>
      <c r="F435" s="22">
        <f aca="true" t="shared" si="154" ref="F435:G435">F436+F438</f>
        <v>259.9</v>
      </c>
      <c r="G435" s="22">
        <f t="shared" si="154"/>
        <v>259.9</v>
      </c>
    </row>
    <row r="436" spans="1:7" ht="31.5">
      <c r="A436" s="144" t="s">
        <v>75</v>
      </c>
      <c r="B436" s="146">
        <v>1130120260</v>
      </c>
      <c r="C436" s="144" t="s">
        <v>92</v>
      </c>
      <c r="D436" s="32" t="s">
        <v>149</v>
      </c>
      <c r="E436" s="22">
        <f>E437</f>
        <v>169.59999999999997</v>
      </c>
      <c r="F436" s="22">
        <f t="shared" si="153"/>
        <v>169.59999999999997</v>
      </c>
      <c r="G436" s="22">
        <f t="shared" si="153"/>
        <v>169.59999999999997</v>
      </c>
    </row>
    <row r="437" spans="1:7" ht="31.15" customHeight="1">
      <c r="A437" s="144" t="s">
        <v>75</v>
      </c>
      <c r="B437" s="146">
        <v>1130120260</v>
      </c>
      <c r="C437" s="144">
        <v>240</v>
      </c>
      <c r="D437" s="32" t="s">
        <v>189</v>
      </c>
      <c r="E437" s="22">
        <f>'№5 '!F752</f>
        <v>169.59999999999997</v>
      </c>
      <c r="F437" s="22">
        <f>'№5 '!G752</f>
        <v>169.59999999999997</v>
      </c>
      <c r="G437" s="22">
        <f>'№5 '!H752</f>
        <v>169.59999999999997</v>
      </c>
    </row>
    <row r="438" spans="1:7" ht="27" customHeight="1">
      <c r="A438" s="144" t="s">
        <v>75</v>
      </c>
      <c r="B438" s="146">
        <v>1130120260</v>
      </c>
      <c r="C438" s="2" t="s">
        <v>96</v>
      </c>
      <c r="D438" s="43" t="s">
        <v>97</v>
      </c>
      <c r="E438" s="22">
        <f>E439</f>
        <v>90.3</v>
      </c>
      <c r="F438" s="22">
        <f aca="true" t="shared" si="155" ref="F438:G438">F439</f>
        <v>90.3</v>
      </c>
      <c r="G438" s="22">
        <f t="shared" si="155"/>
        <v>90.3</v>
      </c>
    </row>
    <row r="439" spans="1:7" ht="25.9" customHeight="1">
      <c r="A439" s="144" t="s">
        <v>75</v>
      </c>
      <c r="B439" s="146">
        <v>1130120260</v>
      </c>
      <c r="C439" s="144">
        <v>350</v>
      </c>
      <c r="D439" s="145" t="s">
        <v>268</v>
      </c>
      <c r="E439" s="22">
        <f>'№5 '!F754</f>
        <v>90.3</v>
      </c>
      <c r="F439" s="22">
        <f>'№5 '!G754</f>
        <v>90.3</v>
      </c>
      <c r="G439" s="22">
        <f>'№5 '!H754</f>
        <v>90.3</v>
      </c>
    </row>
    <row r="440" spans="1:7" ht="31.5">
      <c r="A440" s="144" t="s">
        <v>75</v>
      </c>
      <c r="B440" s="144">
        <v>1130200000</v>
      </c>
      <c r="C440" s="144"/>
      <c r="D440" s="32" t="s">
        <v>304</v>
      </c>
      <c r="E440" s="22">
        <f>E441</f>
        <v>136.9</v>
      </c>
      <c r="F440" s="22">
        <f t="shared" si="152"/>
        <v>136.9</v>
      </c>
      <c r="G440" s="22">
        <f t="shared" si="152"/>
        <v>136.9</v>
      </c>
    </row>
    <row r="441" spans="1:7" ht="31.5">
      <c r="A441" s="144" t="s">
        <v>75</v>
      </c>
      <c r="B441" s="144">
        <v>1130220270</v>
      </c>
      <c r="C441" s="144"/>
      <c r="D441" s="32" t="s">
        <v>305</v>
      </c>
      <c r="E441" s="22">
        <f>E442</f>
        <v>136.9</v>
      </c>
      <c r="F441" s="22">
        <f t="shared" si="152"/>
        <v>136.9</v>
      </c>
      <c r="G441" s="22">
        <f t="shared" si="152"/>
        <v>136.9</v>
      </c>
    </row>
    <row r="442" spans="1:7" ht="31.5">
      <c r="A442" s="144" t="s">
        <v>75</v>
      </c>
      <c r="B442" s="144">
        <v>1130220270</v>
      </c>
      <c r="C442" s="144" t="s">
        <v>92</v>
      </c>
      <c r="D442" s="32" t="s">
        <v>149</v>
      </c>
      <c r="E442" s="22">
        <f>E443</f>
        <v>136.9</v>
      </c>
      <c r="F442" s="22">
        <f t="shared" si="152"/>
        <v>136.9</v>
      </c>
      <c r="G442" s="22">
        <f t="shared" si="152"/>
        <v>136.9</v>
      </c>
    </row>
    <row r="443" spans="1:7" ht="34.9" customHeight="1">
      <c r="A443" s="144" t="s">
        <v>75</v>
      </c>
      <c r="B443" s="144">
        <v>1130220270</v>
      </c>
      <c r="C443" s="144">
        <v>240</v>
      </c>
      <c r="D443" s="32" t="s">
        <v>189</v>
      </c>
      <c r="E443" s="22">
        <f>'№5 '!F758</f>
        <v>136.9</v>
      </c>
      <c r="F443" s="22">
        <f>'№5 '!G758</f>
        <v>136.9</v>
      </c>
      <c r="G443" s="22">
        <f>'№5 '!H758</f>
        <v>136.9</v>
      </c>
    </row>
    <row r="444" spans="1:7" ht="12.75">
      <c r="A444" s="144" t="s">
        <v>75</v>
      </c>
      <c r="B444" s="144">
        <v>9900000000</v>
      </c>
      <c r="C444" s="144"/>
      <c r="D444" s="32" t="s">
        <v>195</v>
      </c>
      <c r="E444" s="22">
        <f>E445</f>
        <v>6875.7</v>
      </c>
      <c r="F444" s="22">
        <f aca="true" t="shared" si="156" ref="F444:G444">F445</f>
        <v>5529.9</v>
      </c>
      <c r="G444" s="22">
        <f t="shared" si="156"/>
        <v>5529.9</v>
      </c>
    </row>
    <row r="445" spans="1:7" ht="31.5">
      <c r="A445" s="144" t="s">
        <v>75</v>
      </c>
      <c r="B445" s="144">
        <v>9990000000</v>
      </c>
      <c r="C445" s="144"/>
      <c r="D445" s="32" t="s">
        <v>263</v>
      </c>
      <c r="E445" s="22">
        <f>E446+E450</f>
        <v>6875.7</v>
      </c>
      <c r="F445" s="22">
        <f aca="true" t="shared" si="157" ref="F445:G445">F446+F450</f>
        <v>5529.9</v>
      </c>
      <c r="G445" s="22">
        <f t="shared" si="157"/>
        <v>5529.9</v>
      </c>
    </row>
    <row r="446" spans="1:7" ht="31.5">
      <c r="A446" s="144" t="s">
        <v>75</v>
      </c>
      <c r="B446" s="144">
        <v>9990200000</v>
      </c>
      <c r="C446" s="32"/>
      <c r="D446" s="32" t="s">
        <v>209</v>
      </c>
      <c r="E446" s="22">
        <f>E447</f>
        <v>4585.7</v>
      </c>
      <c r="F446" s="22">
        <f aca="true" t="shared" si="158" ref="F446:G448">F447</f>
        <v>5529.9</v>
      </c>
      <c r="G446" s="22">
        <f t="shared" si="158"/>
        <v>5529.9</v>
      </c>
    </row>
    <row r="447" spans="1:7" ht="47.25">
      <c r="A447" s="144" t="s">
        <v>75</v>
      </c>
      <c r="B447" s="144">
        <v>9990225000</v>
      </c>
      <c r="C447" s="144"/>
      <c r="D447" s="32" t="s">
        <v>210</v>
      </c>
      <c r="E447" s="22">
        <f>E448</f>
        <v>4585.7</v>
      </c>
      <c r="F447" s="22">
        <f t="shared" si="158"/>
        <v>5529.9</v>
      </c>
      <c r="G447" s="22">
        <f t="shared" si="158"/>
        <v>5529.9</v>
      </c>
    </row>
    <row r="448" spans="1:7" ht="63">
      <c r="A448" s="144" t="s">
        <v>75</v>
      </c>
      <c r="B448" s="144">
        <v>9990225000</v>
      </c>
      <c r="C448" s="144" t="s">
        <v>91</v>
      </c>
      <c r="D448" s="32" t="s">
        <v>2</v>
      </c>
      <c r="E448" s="22">
        <f>E449</f>
        <v>4585.7</v>
      </c>
      <c r="F448" s="22">
        <f t="shared" si="158"/>
        <v>5529.9</v>
      </c>
      <c r="G448" s="22">
        <f t="shared" si="158"/>
        <v>5529.9</v>
      </c>
    </row>
    <row r="449" spans="1:7" ht="34.9" customHeight="1">
      <c r="A449" s="144" t="s">
        <v>75</v>
      </c>
      <c r="B449" s="144">
        <v>9990225000</v>
      </c>
      <c r="C449" s="144">
        <v>120</v>
      </c>
      <c r="D449" s="32" t="s">
        <v>188</v>
      </c>
      <c r="E449" s="22">
        <f>'№5 '!F764</f>
        <v>4585.7</v>
      </c>
      <c r="F449" s="22">
        <f>'№5 '!G764</f>
        <v>5529.9</v>
      </c>
      <c r="G449" s="22">
        <f>'№5 '!H764</f>
        <v>5529.9</v>
      </c>
    </row>
    <row r="450" spans="1:7" ht="31.5">
      <c r="A450" s="144" t="s">
        <v>75</v>
      </c>
      <c r="B450" s="144">
        <v>9990300000</v>
      </c>
      <c r="C450" s="144"/>
      <c r="D450" s="32" t="s">
        <v>278</v>
      </c>
      <c r="E450" s="22">
        <f>E451+E453+E455</f>
        <v>2290</v>
      </c>
      <c r="F450" s="22">
        <f aca="true" t="shared" si="159" ref="F450:G450">F451+F453+F455</f>
        <v>0</v>
      </c>
      <c r="G450" s="22">
        <f t="shared" si="159"/>
        <v>0</v>
      </c>
    </row>
    <row r="451" spans="1:7" ht="63">
      <c r="A451" s="144" t="s">
        <v>75</v>
      </c>
      <c r="B451" s="144">
        <v>9990300000</v>
      </c>
      <c r="C451" s="144" t="s">
        <v>91</v>
      </c>
      <c r="D451" s="32" t="s">
        <v>2</v>
      </c>
      <c r="E451" s="22">
        <f>E452</f>
        <v>1649.8</v>
      </c>
      <c r="F451" s="22">
        <f aca="true" t="shared" si="160" ref="F451:G451">F452</f>
        <v>0</v>
      </c>
      <c r="G451" s="22">
        <f t="shared" si="160"/>
        <v>0</v>
      </c>
    </row>
    <row r="452" spans="1:7" ht="12.75">
      <c r="A452" s="144" t="s">
        <v>75</v>
      </c>
      <c r="B452" s="144">
        <v>9990300000</v>
      </c>
      <c r="C452" s="144">
        <v>110</v>
      </c>
      <c r="D452" s="24" t="s">
        <v>279</v>
      </c>
      <c r="E452" s="22">
        <f>'№5 '!F767</f>
        <v>1649.8</v>
      </c>
      <c r="F452" s="22">
        <f>'№5 '!G767</f>
        <v>0</v>
      </c>
      <c r="G452" s="22">
        <f>'№5 '!H767</f>
        <v>0</v>
      </c>
    </row>
    <row r="453" spans="1:7" ht="31.5">
      <c r="A453" s="144" t="s">
        <v>75</v>
      </c>
      <c r="B453" s="144">
        <v>9990300000</v>
      </c>
      <c r="C453" s="144" t="s">
        <v>92</v>
      </c>
      <c r="D453" s="32" t="s">
        <v>149</v>
      </c>
      <c r="E453" s="22">
        <f>E454</f>
        <v>632.1</v>
      </c>
      <c r="F453" s="22">
        <f aca="true" t="shared" si="161" ref="F453:G453">F454</f>
        <v>0</v>
      </c>
      <c r="G453" s="22">
        <f t="shared" si="161"/>
        <v>0</v>
      </c>
    </row>
    <row r="454" spans="1:7" ht="33.6" customHeight="1">
      <c r="A454" s="144" t="s">
        <v>75</v>
      </c>
      <c r="B454" s="144">
        <v>9990300000</v>
      </c>
      <c r="C454" s="144">
        <v>240</v>
      </c>
      <c r="D454" s="32" t="s">
        <v>189</v>
      </c>
      <c r="E454" s="22">
        <f>'№5 '!F769</f>
        <v>632.1</v>
      </c>
      <c r="F454" s="22">
        <f>'№5 '!G769</f>
        <v>0</v>
      </c>
      <c r="G454" s="22">
        <f>'№5 '!H769</f>
        <v>0</v>
      </c>
    </row>
    <row r="455" spans="1:7" ht="12.75">
      <c r="A455" s="144" t="s">
        <v>75</v>
      </c>
      <c r="B455" s="144">
        <v>9990300000</v>
      </c>
      <c r="C455" s="144" t="s">
        <v>93</v>
      </c>
      <c r="D455" s="32" t="s">
        <v>94</v>
      </c>
      <c r="E455" s="22">
        <f>E456</f>
        <v>8.100000000000001</v>
      </c>
      <c r="F455" s="22">
        <f aca="true" t="shared" si="162" ref="F455:G455">F456</f>
        <v>0</v>
      </c>
      <c r="G455" s="22">
        <f t="shared" si="162"/>
        <v>0</v>
      </c>
    </row>
    <row r="456" spans="1:7" ht="12.75">
      <c r="A456" s="144" t="s">
        <v>75</v>
      </c>
      <c r="B456" s="144">
        <v>9990300000</v>
      </c>
      <c r="C456" s="144">
        <v>850</v>
      </c>
      <c r="D456" s="32" t="s">
        <v>190</v>
      </c>
      <c r="E456" s="22">
        <f>'№5 '!F771</f>
        <v>8.100000000000001</v>
      </c>
      <c r="F456" s="22">
        <f>'№5 '!G771</f>
        <v>0</v>
      </c>
      <c r="G456" s="22">
        <f>'№5 '!H771</f>
        <v>0</v>
      </c>
    </row>
    <row r="457" spans="1:7" ht="12.75">
      <c r="A457" s="6" t="s">
        <v>63</v>
      </c>
      <c r="B457" s="6" t="s">
        <v>89</v>
      </c>
      <c r="C457" s="6" t="s">
        <v>89</v>
      </c>
      <c r="D457" s="27" t="s">
        <v>105</v>
      </c>
      <c r="E457" s="8">
        <f>E458</f>
        <v>33034.8</v>
      </c>
      <c r="F457" s="8">
        <f aca="true" t="shared" si="163" ref="F457:G458">F458</f>
        <v>29347.9</v>
      </c>
      <c r="G457" s="8">
        <f t="shared" si="163"/>
        <v>29347.9</v>
      </c>
    </row>
    <row r="458" spans="1:7" ht="12.75">
      <c r="A458" s="147" t="s">
        <v>64</v>
      </c>
      <c r="B458" s="147" t="s">
        <v>89</v>
      </c>
      <c r="C458" s="147" t="s">
        <v>89</v>
      </c>
      <c r="D458" s="16" t="s">
        <v>17</v>
      </c>
      <c r="E458" s="9">
        <f>E459</f>
        <v>33034.8</v>
      </c>
      <c r="F458" s="9">
        <f t="shared" si="163"/>
        <v>29347.9</v>
      </c>
      <c r="G458" s="9">
        <f t="shared" si="163"/>
        <v>29347.9</v>
      </c>
    </row>
    <row r="459" spans="1:7" ht="47.25">
      <c r="A459" s="144" t="s">
        <v>64</v>
      </c>
      <c r="B459" s="146">
        <v>1200000000</v>
      </c>
      <c r="C459" s="144"/>
      <c r="D459" s="32" t="s">
        <v>307</v>
      </c>
      <c r="E459" s="22">
        <f>E460+E475</f>
        <v>33034.8</v>
      </c>
      <c r="F459" s="22">
        <f>F460+F475</f>
        <v>29347.9</v>
      </c>
      <c r="G459" s="22">
        <f>G460+G475</f>
        <v>29347.9</v>
      </c>
    </row>
    <row r="460" spans="1:7" ht="31.5">
      <c r="A460" s="144" t="s">
        <v>64</v>
      </c>
      <c r="B460" s="146">
        <v>1210000000</v>
      </c>
      <c r="C460" s="144"/>
      <c r="D460" s="32" t="s">
        <v>323</v>
      </c>
      <c r="E460" s="22">
        <f>E461+E471</f>
        <v>11507.2</v>
      </c>
      <c r="F460" s="22">
        <f>F461+F471</f>
        <v>9867.1</v>
      </c>
      <c r="G460" s="22">
        <f>G461+G471</f>
        <v>9867.1</v>
      </c>
    </row>
    <row r="461" spans="1:7" ht="31.5">
      <c r="A461" s="144" t="s">
        <v>64</v>
      </c>
      <c r="B461" s="146">
        <v>1210100000</v>
      </c>
      <c r="C461" s="144"/>
      <c r="D461" s="32" t="s">
        <v>324</v>
      </c>
      <c r="E461" s="22">
        <f>E465+E462+E468</f>
        <v>11432.2</v>
      </c>
      <c r="F461" s="22">
        <f aca="true" t="shared" si="164" ref="F461:G461">F465+F462+F468</f>
        <v>9787.1</v>
      </c>
      <c r="G461" s="22">
        <f t="shared" si="164"/>
        <v>9787.1</v>
      </c>
    </row>
    <row r="462" spans="1:7" ht="47.25">
      <c r="A462" s="144" t="s">
        <v>64</v>
      </c>
      <c r="B462" s="146">
        <v>1210110680</v>
      </c>
      <c r="C462" s="144"/>
      <c r="D462" s="150" t="s">
        <v>611</v>
      </c>
      <c r="E462" s="29">
        <f>E463</f>
        <v>1816.1</v>
      </c>
      <c r="F462" s="29">
        <f aca="true" t="shared" si="165" ref="F462:G463">F463</f>
        <v>0</v>
      </c>
      <c r="G462" s="29">
        <f t="shared" si="165"/>
        <v>0</v>
      </c>
    </row>
    <row r="463" spans="1:7" ht="31.5">
      <c r="A463" s="144" t="s">
        <v>64</v>
      </c>
      <c r="B463" s="146">
        <v>1210110680</v>
      </c>
      <c r="C463" s="146" t="s">
        <v>151</v>
      </c>
      <c r="D463" s="145" t="s">
        <v>152</v>
      </c>
      <c r="E463" s="29">
        <f>E464</f>
        <v>1816.1</v>
      </c>
      <c r="F463" s="29">
        <f t="shared" si="165"/>
        <v>0</v>
      </c>
      <c r="G463" s="29">
        <f t="shared" si="165"/>
        <v>0</v>
      </c>
    </row>
    <row r="464" spans="1:7" ht="12.75">
      <c r="A464" s="144" t="s">
        <v>64</v>
      </c>
      <c r="B464" s="146">
        <v>1210110680</v>
      </c>
      <c r="C464" s="144">
        <v>610</v>
      </c>
      <c r="D464" s="145" t="s">
        <v>194</v>
      </c>
      <c r="E464" s="29">
        <f>'№5 '!F298</f>
        <v>1816.1</v>
      </c>
      <c r="F464" s="29">
        <f>'№5 '!G298</f>
        <v>0</v>
      </c>
      <c r="G464" s="29">
        <f>'№5 '!H298</f>
        <v>0</v>
      </c>
    </row>
    <row r="465" spans="1:7" ht="31.5">
      <c r="A465" s="144" t="s">
        <v>64</v>
      </c>
      <c r="B465" s="146">
        <v>1210120010</v>
      </c>
      <c r="C465" s="144"/>
      <c r="D465" s="32" t="s">
        <v>215</v>
      </c>
      <c r="E465" s="22">
        <f>E466</f>
        <v>9597.9</v>
      </c>
      <c r="F465" s="22">
        <f aca="true" t="shared" si="166" ref="F465:G466">F466</f>
        <v>9787.1</v>
      </c>
      <c r="G465" s="22">
        <f t="shared" si="166"/>
        <v>9787.1</v>
      </c>
    </row>
    <row r="466" spans="1:7" ht="31.5">
      <c r="A466" s="144" t="s">
        <v>64</v>
      </c>
      <c r="B466" s="146">
        <v>1210120010</v>
      </c>
      <c r="C466" s="146" t="s">
        <v>151</v>
      </c>
      <c r="D466" s="145" t="s">
        <v>152</v>
      </c>
      <c r="E466" s="22">
        <f>E467</f>
        <v>9597.9</v>
      </c>
      <c r="F466" s="22">
        <f t="shared" si="166"/>
        <v>9787.1</v>
      </c>
      <c r="G466" s="22">
        <f t="shared" si="166"/>
        <v>9787.1</v>
      </c>
    </row>
    <row r="467" spans="1:7" ht="12.75">
      <c r="A467" s="144" t="s">
        <v>64</v>
      </c>
      <c r="B467" s="146">
        <v>1210120010</v>
      </c>
      <c r="C467" s="144">
        <v>610</v>
      </c>
      <c r="D467" s="145" t="s">
        <v>194</v>
      </c>
      <c r="E467" s="22">
        <f>'№5 '!F301</f>
        <v>9597.9</v>
      </c>
      <c r="F467" s="22">
        <f>'№5 '!G301</f>
        <v>9787.1</v>
      </c>
      <c r="G467" s="22">
        <f>'№5 '!H301</f>
        <v>9787.1</v>
      </c>
    </row>
    <row r="468" spans="1:7" ht="47.25">
      <c r="A468" s="144" t="s">
        <v>64</v>
      </c>
      <c r="B468" s="146" t="s">
        <v>600</v>
      </c>
      <c r="C468" s="144"/>
      <c r="D468" s="150" t="s">
        <v>610</v>
      </c>
      <c r="E468" s="29">
        <f>E469</f>
        <v>18.2</v>
      </c>
      <c r="F468" s="29">
        <f aca="true" t="shared" si="167" ref="F468:G469">F469</f>
        <v>0</v>
      </c>
      <c r="G468" s="29">
        <f t="shared" si="167"/>
        <v>0</v>
      </c>
    </row>
    <row r="469" spans="1:7" ht="31.5">
      <c r="A469" s="144" t="s">
        <v>64</v>
      </c>
      <c r="B469" s="146" t="s">
        <v>600</v>
      </c>
      <c r="C469" s="146" t="s">
        <v>151</v>
      </c>
      <c r="D469" s="145" t="s">
        <v>152</v>
      </c>
      <c r="E469" s="29">
        <f>E470</f>
        <v>18.2</v>
      </c>
      <c r="F469" s="29">
        <f t="shared" si="167"/>
        <v>0</v>
      </c>
      <c r="G469" s="29">
        <f t="shared" si="167"/>
        <v>0</v>
      </c>
    </row>
    <row r="470" spans="1:7" ht="12.75">
      <c r="A470" s="144" t="s">
        <v>64</v>
      </c>
      <c r="B470" s="146" t="s">
        <v>600</v>
      </c>
      <c r="C470" s="144">
        <v>610</v>
      </c>
      <c r="D470" s="145" t="s">
        <v>194</v>
      </c>
      <c r="E470" s="29">
        <f>'№5 '!F304</f>
        <v>18.2</v>
      </c>
      <c r="F470" s="29">
        <f>'№5 '!G304</f>
        <v>0</v>
      </c>
      <c r="G470" s="29">
        <f>'№5 '!H304</f>
        <v>0</v>
      </c>
    </row>
    <row r="471" spans="1:7" ht="31.5">
      <c r="A471" s="144" t="s">
        <v>64</v>
      </c>
      <c r="B471" s="146">
        <v>1210300000</v>
      </c>
      <c r="C471" s="144"/>
      <c r="D471" s="32" t="s">
        <v>325</v>
      </c>
      <c r="E471" s="22">
        <f>E472</f>
        <v>75</v>
      </c>
      <c r="F471" s="22">
        <f aca="true" t="shared" si="168" ref="F471:G473">F472</f>
        <v>80</v>
      </c>
      <c r="G471" s="22">
        <f t="shared" si="168"/>
        <v>80</v>
      </c>
    </row>
    <row r="472" spans="1:7" ht="12.75">
      <c r="A472" s="144" t="s">
        <v>64</v>
      </c>
      <c r="B472" s="144" t="s">
        <v>247</v>
      </c>
      <c r="C472" s="144"/>
      <c r="D472" s="32" t="s">
        <v>645</v>
      </c>
      <c r="E472" s="22">
        <f>E473</f>
        <v>75</v>
      </c>
      <c r="F472" s="22">
        <f t="shared" si="168"/>
        <v>80</v>
      </c>
      <c r="G472" s="22">
        <f t="shared" si="168"/>
        <v>80</v>
      </c>
    </row>
    <row r="473" spans="1:7" ht="31.5">
      <c r="A473" s="144" t="s">
        <v>64</v>
      </c>
      <c r="B473" s="144" t="s">
        <v>247</v>
      </c>
      <c r="C473" s="146" t="s">
        <v>151</v>
      </c>
      <c r="D473" s="145" t="s">
        <v>152</v>
      </c>
      <c r="E473" s="22">
        <f>E474</f>
        <v>75</v>
      </c>
      <c r="F473" s="22">
        <f t="shared" si="168"/>
        <v>80</v>
      </c>
      <c r="G473" s="22">
        <f t="shared" si="168"/>
        <v>80</v>
      </c>
    </row>
    <row r="474" spans="1:7" ht="12.75">
      <c r="A474" s="144" t="s">
        <v>64</v>
      </c>
      <c r="B474" s="144" t="s">
        <v>247</v>
      </c>
      <c r="C474" s="144">
        <v>610</v>
      </c>
      <c r="D474" s="145" t="s">
        <v>194</v>
      </c>
      <c r="E474" s="22">
        <f>'№5 '!F308</f>
        <v>75</v>
      </c>
      <c r="F474" s="22">
        <f>'№5 '!G308</f>
        <v>80</v>
      </c>
      <c r="G474" s="22">
        <f>'№5 '!H308</f>
        <v>80</v>
      </c>
    </row>
    <row r="475" spans="1:7" ht="31.5">
      <c r="A475" s="144" t="s">
        <v>64</v>
      </c>
      <c r="B475" s="146">
        <v>1220000000</v>
      </c>
      <c r="C475" s="144"/>
      <c r="D475" s="32" t="s">
        <v>248</v>
      </c>
      <c r="E475" s="22">
        <f>E476+E490+E494+E486</f>
        <v>21527.600000000002</v>
      </c>
      <c r="F475" s="22">
        <f>F476+F490+F494+F486</f>
        <v>19480.8</v>
      </c>
      <c r="G475" s="22">
        <f>G476+G490+G494+G486</f>
        <v>19480.8</v>
      </c>
    </row>
    <row r="476" spans="1:7" ht="39.6" customHeight="1">
      <c r="A476" s="144" t="s">
        <v>64</v>
      </c>
      <c r="B476" s="144">
        <v>1220100000</v>
      </c>
      <c r="C476" s="144"/>
      <c r="D476" s="32" t="s">
        <v>326</v>
      </c>
      <c r="E476" s="22">
        <f>E480+E477+E483</f>
        <v>21434.4</v>
      </c>
      <c r="F476" s="22">
        <f aca="true" t="shared" si="169" ref="F476:G476">F480+F477+F483</f>
        <v>19446.5</v>
      </c>
      <c r="G476" s="22">
        <f t="shared" si="169"/>
        <v>19446.5</v>
      </c>
    </row>
    <row r="477" spans="1:7" ht="47.25">
      <c r="A477" s="144" t="s">
        <v>64</v>
      </c>
      <c r="B477" s="144">
        <v>1220110680</v>
      </c>
      <c r="C477" s="144"/>
      <c r="D477" s="150" t="s">
        <v>611</v>
      </c>
      <c r="E477" s="29">
        <f>E478</f>
        <v>1415.9</v>
      </c>
      <c r="F477" s="29">
        <f aca="true" t="shared" si="170" ref="F477:G478">F478</f>
        <v>0</v>
      </c>
      <c r="G477" s="29">
        <f t="shared" si="170"/>
        <v>0</v>
      </c>
    </row>
    <row r="478" spans="1:7" ht="31.5">
      <c r="A478" s="144" t="s">
        <v>64</v>
      </c>
      <c r="B478" s="144">
        <v>1220110680</v>
      </c>
      <c r="C478" s="146" t="s">
        <v>151</v>
      </c>
      <c r="D478" s="145" t="s">
        <v>152</v>
      </c>
      <c r="E478" s="29">
        <f>E479</f>
        <v>1415.9</v>
      </c>
      <c r="F478" s="29">
        <f t="shared" si="170"/>
        <v>0</v>
      </c>
      <c r="G478" s="29">
        <f t="shared" si="170"/>
        <v>0</v>
      </c>
    </row>
    <row r="479" spans="1:7" ht="12.75">
      <c r="A479" s="144" t="s">
        <v>64</v>
      </c>
      <c r="B479" s="144">
        <v>1220110680</v>
      </c>
      <c r="C479" s="144">
        <v>610</v>
      </c>
      <c r="D479" s="145" t="s">
        <v>194</v>
      </c>
      <c r="E479" s="29">
        <f>'№5 '!F313</f>
        <v>1415.9</v>
      </c>
      <c r="F479" s="29">
        <f>'№5 '!G313</f>
        <v>0</v>
      </c>
      <c r="G479" s="29">
        <f>'№5 '!H313</f>
        <v>0</v>
      </c>
    </row>
    <row r="480" spans="1:7" ht="31.5">
      <c r="A480" s="144" t="s">
        <v>64</v>
      </c>
      <c r="B480" s="144">
        <v>1220120010</v>
      </c>
      <c r="C480" s="144"/>
      <c r="D480" s="32" t="s">
        <v>215</v>
      </c>
      <c r="E480" s="22">
        <f>E481</f>
        <v>20004.3</v>
      </c>
      <c r="F480" s="22">
        <f aca="true" t="shared" si="171" ref="F480:G481">F481</f>
        <v>19446.5</v>
      </c>
      <c r="G480" s="22">
        <f t="shared" si="171"/>
        <v>19446.5</v>
      </c>
    </row>
    <row r="481" spans="1:7" ht="31.5">
      <c r="A481" s="144" t="s">
        <v>64</v>
      </c>
      <c r="B481" s="144">
        <v>1220120010</v>
      </c>
      <c r="C481" s="146" t="s">
        <v>151</v>
      </c>
      <c r="D481" s="145" t="s">
        <v>152</v>
      </c>
      <c r="E481" s="22">
        <f>E482</f>
        <v>20004.3</v>
      </c>
      <c r="F481" s="22">
        <f t="shared" si="171"/>
        <v>19446.5</v>
      </c>
      <c r="G481" s="22">
        <f t="shared" si="171"/>
        <v>19446.5</v>
      </c>
    </row>
    <row r="482" spans="1:7" ht="12.75">
      <c r="A482" s="144" t="s">
        <v>64</v>
      </c>
      <c r="B482" s="144">
        <v>1220120010</v>
      </c>
      <c r="C482" s="144">
        <v>610</v>
      </c>
      <c r="D482" s="145" t="s">
        <v>194</v>
      </c>
      <c r="E482" s="22">
        <f>'№5 '!F316</f>
        <v>20004.3</v>
      </c>
      <c r="F482" s="22">
        <f>'№5 '!G316</f>
        <v>19446.5</v>
      </c>
      <c r="G482" s="22">
        <f>'№5 '!H316</f>
        <v>19446.5</v>
      </c>
    </row>
    <row r="483" spans="1:7" ht="47.25">
      <c r="A483" s="144" t="s">
        <v>64</v>
      </c>
      <c r="B483" s="144" t="s">
        <v>601</v>
      </c>
      <c r="C483" s="144"/>
      <c r="D483" s="150" t="s">
        <v>610</v>
      </c>
      <c r="E483" s="22">
        <f>E484</f>
        <v>14.2</v>
      </c>
      <c r="F483" s="22">
        <f aca="true" t="shared" si="172" ref="F483:G484">F484</f>
        <v>0</v>
      </c>
      <c r="G483" s="22">
        <f t="shared" si="172"/>
        <v>0</v>
      </c>
    </row>
    <row r="484" spans="1:7" ht="31.5">
      <c r="A484" s="144" t="s">
        <v>64</v>
      </c>
      <c r="B484" s="144" t="s">
        <v>601</v>
      </c>
      <c r="C484" s="146" t="s">
        <v>151</v>
      </c>
      <c r="D484" s="145" t="s">
        <v>152</v>
      </c>
      <c r="E484" s="22">
        <f>E485</f>
        <v>14.2</v>
      </c>
      <c r="F484" s="22">
        <f t="shared" si="172"/>
        <v>0</v>
      </c>
      <c r="G484" s="22">
        <f t="shared" si="172"/>
        <v>0</v>
      </c>
    </row>
    <row r="485" spans="1:7" ht="12.75">
      <c r="A485" s="144" t="s">
        <v>64</v>
      </c>
      <c r="B485" s="144" t="s">
        <v>601</v>
      </c>
      <c r="C485" s="144">
        <v>610</v>
      </c>
      <c r="D485" s="145" t="s">
        <v>194</v>
      </c>
      <c r="E485" s="22">
        <f>'№5 '!F319</f>
        <v>14.2</v>
      </c>
      <c r="F485" s="22">
        <f>'№5 '!G319</f>
        <v>0</v>
      </c>
      <c r="G485" s="22">
        <f>'№5 '!H319</f>
        <v>0</v>
      </c>
    </row>
    <row r="486" spans="1:7" ht="47.25">
      <c r="A486" s="153" t="s">
        <v>64</v>
      </c>
      <c r="B486" s="153">
        <v>1220300000</v>
      </c>
      <c r="C486" s="153"/>
      <c r="D486" s="154" t="s">
        <v>624</v>
      </c>
      <c r="E486" s="22">
        <f>E487</f>
        <v>36</v>
      </c>
      <c r="F486" s="22">
        <f aca="true" t="shared" si="173" ref="F486:G488">F487</f>
        <v>0</v>
      </c>
      <c r="G486" s="22">
        <f t="shared" si="173"/>
        <v>0</v>
      </c>
    </row>
    <row r="487" spans="1:7" ht="31.5">
      <c r="A487" s="153" t="s">
        <v>64</v>
      </c>
      <c r="B487" s="153" t="s">
        <v>625</v>
      </c>
      <c r="C487" s="153"/>
      <c r="D487" s="154" t="s">
        <v>646</v>
      </c>
      <c r="E487" s="22">
        <f>E488</f>
        <v>36</v>
      </c>
      <c r="F487" s="22">
        <f t="shared" si="173"/>
        <v>0</v>
      </c>
      <c r="G487" s="22">
        <f t="shared" si="173"/>
        <v>0</v>
      </c>
    </row>
    <row r="488" spans="1:7" ht="31.5">
      <c r="A488" s="153" t="s">
        <v>64</v>
      </c>
      <c r="B488" s="153" t="s">
        <v>625</v>
      </c>
      <c r="C488" s="155" t="s">
        <v>151</v>
      </c>
      <c r="D488" s="154" t="s">
        <v>152</v>
      </c>
      <c r="E488" s="22">
        <f>E489</f>
        <v>36</v>
      </c>
      <c r="F488" s="22">
        <f t="shared" si="173"/>
        <v>0</v>
      </c>
      <c r="G488" s="22">
        <f t="shared" si="173"/>
        <v>0</v>
      </c>
    </row>
    <row r="489" spans="1:7" ht="12.75">
      <c r="A489" s="153" t="s">
        <v>64</v>
      </c>
      <c r="B489" s="153" t="s">
        <v>625</v>
      </c>
      <c r="C489" s="153">
        <v>610</v>
      </c>
      <c r="D489" s="154" t="s">
        <v>194</v>
      </c>
      <c r="E489" s="22">
        <f>'№5 '!F323</f>
        <v>36</v>
      </c>
      <c r="F489" s="22">
        <f>'№5 '!G323</f>
        <v>0</v>
      </c>
      <c r="G489" s="22">
        <f>'№5 '!H323</f>
        <v>0</v>
      </c>
    </row>
    <row r="490" spans="1:7" ht="31.5">
      <c r="A490" s="144" t="s">
        <v>64</v>
      </c>
      <c r="B490" s="144">
        <v>1220400000</v>
      </c>
      <c r="C490" s="144"/>
      <c r="D490" s="32" t="s">
        <v>327</v>
      </c>
      <c r="E490" s="22">
        <f>E491</f>
        <v>24</v>
      </c>
      <c r="F490" s="22">
        <f aca="true" t="shared" si="174" ref="F490:G492">F491</f>
        <v>0</v>
      </c>
      <c r="G490" s="22">
        <f t="shared" si="174"/>
        <v>0</v>
      </c>
    </row>
    <row r="491" spans="1:7" ht="31.5">
      <c r="A491" s="144" t="s">
        <v>64</v>
      </c>
      <c r="B491" s="144">
        <v>1220420450</v>
      </c>
      <c r="C491" s="144"/>
      <c r="D491" s="32" t="s">
        <v>249</v>
      </c>
      <c r="E491" s="22">
        <f>E492</f>
        <v>24</v>
      </c>
      <c r="F491" s="22">
        <f t="shared" si="174"/>
        <v>0</v>
      </c>
      <c r="G491" s="22">
        <f t="shared" si="174"/>
        <v>0</v>
      </c>
    </row>
    <row r="492" spans="1:7" ht="31.5">
      <c r="A492" s="144" t="s">
        <v>64</v>
      </c>
      <c r="B492" s="144">
        <v>1220420450</v>
      </c>
      <c r="C492" s="146" t="s">
        <v>92</v>
      </c>
      <c r="D492" s="145" t="s">
        <v>149</v>
      </c>
      <c r="E492" s="22">
        <f>E493</f>
        <v>24</v>
      </c>
      <c r="F492" s="22">
        <f t="shared" si="174"/>
        <v>0</v>
      </c>
      <c r="G492" s="22">
        <f t="shared" si="174"/>
        <v>0</v>
      </c>
    </row>
    <row r="493" spans="1:7" ht="31.15" customHeight="1">
      <c r="A493" s="144" t="s">
        <v>64</v>
      </c>
      <c r="B493" s="144">
        <v>1220420450</v>
      </c>
      <c r="C493" s="144">
        <v>240</v>
      </c>
      <c r="D493" s="145" t="s">
        <v>189</v>
      </c>
      <c r="E493" s="22">
        <f>'№5 '!F327</f>
        <v>24</v>
      </c>
      <c r="F493" s="22">
        <f>'№5 '!G327</f>
        <v>0</v>
      </c>
      <c r="G493" s="22">
        <f>'№5 '!H327</f>
        <v>0</v>
      </c>
    </row>
    <row r="494" spans="1:7" ht="31.5">
      <c r="A494" s="144" t="s">
        <v>64</v>
      </c>
      <c r="B494" s="144">
        <v>1220500000</v>
      </c>
      <c r="C494" s="144"/>
      <c r="D494" s="32" t="s">
        <v>328</v>
      </c>
      <c r="E494" s="22">
        <f>E495</f>
        <v>33.2</v>
      </c>
      <c r="F494" s="22">
        <f aca="true" t="shared" si="175" ref="F494:G496">F495</f>
        <v>34.3</v>
      </c>
      <c r="G494" s="22">
        <f t="shared" si="175"/>
        <v>34.3</v>
      </c>
    </row>
    <row r="495" spans="1:7" ht="12.75">
      <c r="A495" s="144" t="s">
        <v>64</v>
      </c>
      <c r="B495" s="144">
        <v>1220520320</v>
      </c>
      <c r="C495" s="144"/>
      <c r="D495" s="32" t="s">
        <v>250</v>
      </c>
      <c r="E495" s="22">
        <f>E496</f>
        <v>33.2</v>
      </c>
      <c r="F495" s="22">
        <f t="shared" si="175"/>
        <v>34.3</v>
      </c>
      <c r="G495" s="22">
        <f t="shared" si="175"/>
        <v>34.3</v>
      </c>
    </row>
    <row r="496" spans="1:7" ht="31.5">
      <c r="A496" s="144" t="s">
        <v>64</v>
      </c>
      <c r="B496" s="144">
        <v>1220520320</v>
      </c>
      <c r="C496" s="146" t="s">
        <v>151</v>
      </c>
      <c r="D496" s="145" t="s">
        <v>152</v>
      </c>
      <c r="E496" s="22">
        <f>E497</f>
        <v>33.2</v>
      </c>
      <c r="F496" s="22">
        <f t="shared" si="175"/>
        <v>34.3</v>
      </c>
      <c r="G496" s="22">
        <f t="shared" si="175"/>
        <v>34.3</v>
      </c>
    </row>
    <row r="497" spans="1:7" ht="12.75">
      <c r="A497" s="144" t="s">
        <v>64</v>
      </c>
      <c r="B497" s="144">
        <v>1220520320</v>
      </c>
      <c r="C497" s="144">
        <v>610</v>
      </c>
      <c r="D497" s="145" t="s">
        <v>194</v>
      </c>
      <c r="E497" s="22">
        <f>'№5 '!F331</f>
        <v>33.2</v>
      </c>
      <c r="F497" s="22">
        <f>'№5 '!G331</f>
        <v>34.3</v>
      </c>
      <c r="G497" s="22">
        <f>'№5 '!H331</f>
        <v>34.3</v>
      </c>
    </row>
    <row r="498" spans="1:7" ht="12.75">
      <c r="A498" s="6" t="s">
        <v>61</v>
      </c>
      <c r="B498" s="6" t="s">
        <v>89</v>
      </c>
      <c r="C498" s="6" t="s">
        <v>89</v>
      </c>
      <c r="D498" s="27" t="s">
        <v>53</v>
      </c>
      <c r="E498" s="8">
        <f>E499+E508+E535</f>
        <v>27519.6</v>
      </c>
      <c r="F498" s="8">
        <f>F499+F508+F535</f>
        <v>22765.6</v>
      </c>
      <c r="G498" s="8">
        <f>G499+G508+G535</f>
        <v>23765.899999999998</v>
      </c>
    </row>
    <row r="499" spans="1:7" ht="12.75">
      <c r="A499" s="147" t="s">
        <v>76</v>
      </c>
      <c r="B499" s="147" t="s">
        <v>89</v>
      </c>
      <c r="C499" s="147" t="s">
        <v>89</v>
      </c>
      <c r="D499" s="16" t="s">
        <v>54</v>
      </c>
      <c r="E499" s="9">
        <f>E500</f>
        <v>1650</v>
      </c>
      <c r="F499" s="9">
        <f aca="true" t="shared" si="176" ref="F499:G502">F500</f>
        <v>1650</v>
      </c>
      <c r="G499" s="9">
        <f t="shared" si="176"/>
        <v>1650</v>
      </c>
    </row>
    <row r="500" spans="1:7" ht="47.25">
      <c r="A500" s="144" t="s">
        <v>76</v>
      </c>
      <c r="B500" s="146">
        <v>1200000000</v>
      </c>
      <c r="C500" s="144"/>
      <c r="D500" s="32" t="s">
        <v>307</v>
      </c>
      <c r="E500" s="22">
        <f>E501</f>
        <v>1650</v>
      </c>
      <c r="F500" s="22">
        <f t="shared" si="176"/>
        <v>1650</v>
      </c>
      <c r="G500" s="22">
        <f t="shared" si="176"/>
        <v>1650</v>
      </c>
    </row>
    <row r="501" spans="1:7" ht="31.5">
      <c r="A501" s="144" t="s">
        <v>76</v>
      </c>
      <c r="B501" s="146">
        <v>1240000000</v>
      </c>
      <c r="C501" s="144"/>
      <c r="D501" s="32" t="s">
        <v>235</v>
      </c>
      <c r="E501" s="22">
        <f>E502</f>
        <v>1650</v>
      </c>
      <c r="F501" s="22">
        <f t="shared" si="176"/>
        <v>1650</v>
      </c>
      <c r="G501" s="22">
        <f t="shared" si="176"/>
        <v>1650</v>
      </c>
    </row>
    <row r="502" spans="1:7" ht="25.15" customHeight="1">
      <c r="A502" s="144" t="s">
        <v>76</v>
      </c>
      <c r="B502" s="144">
        <v>1240400000</v>
      </c>
      <c r="C502" s="144"/>
      <c r="D502" s="32" t="s">
        <v>329</v>
      </c>
      <c r="E502" s="22">
        <f>E503</f>
        <v>1650</v>
      </c>
      <c r="F502" s="22">
        <f t="shared" si="176"/>
        <v>1650</v>
      </c>
      <c r="G502" s="22">
        <f t="shared" si="176"/>
        <v>1650</v>
      </c>
    </row>
    <row r="503" spans="1:7" ht="47.25">
      <c r="A503" s="144" t="s">
        <v>76</v>
      </c>
      <c r="B503" s="144">
        <v>1240420390</v>
      </c>
      <c r="C503" s="144"/>
      <c r="D503" s="32" t="s">
        <v>90</v>
      </c>
      <c r="E503" s="22">
        <f>E504+E506</f>
        <v>1650</v>
      </c>
      <c r="F503" s="22">
        <f aca="true" t="shared" si="177" ref="F503:G503">F504+F506</f>
        <v>1650</v>
      </c>
      <c r="G503" s="22">
        <f t="shared" si="177"/>
        <v>1650</v>
      </c>
    </row>
    <row r="504" spans="1:7" ht="31.5">
      <c r="A504" s="144" t="s">
        <v>76</v>
      </c>
      <c r="B504" s="144">
        <v>1240420390</v>
      </c>
      <c r="C504" s="146" t="s">
        <v>92</v>
      </c>
      <c r="D504" s="145" t="s">
        <v>149</v>
      </c>
      <c r="E504" s="22">
        <f>E505</f>
        <v>48.1</v>
      </c>
      <c r="F504" s="22">
        <f aca="true" t="shared" si="178" ref="F504:G504">F505</f>
        <v>48.1</v>
      </c>
      <c r="G504" s="22">
        <f t="shared" si="178"/>
        <v>48.1</v>
      </c>
    </row>
    <row r="505" spans="1:7" ht="32.45" customHeight="1">
      <c r="A505" s="144" t="s">
        <v>76</v>
      </c>
      <c r="B505" s="144">
        <v>1240420390</v>
      </c>
      <c r="C505" s="144">
        <v>240</v>
      </c>
      <c r="D505" s="145" t="s">
        <v>189</v>
      </c>
      <c r="E505" s="22">
        <f>'№5 '!F339</f>
        <v>48.1</v>
      </c>
      <c r="F505" s="22">
        <f>'№5 '!G339</f>
        <v>48.1</v>
      </c>
      <c r="G505" s="22">
        <f>'№5 '!H339</f>
        <v>48.1</v>
      </c>
    </row>
    <row r="506" spans="1:7" ht="12.75">
      <c r="A506" s="144" t="s">
        <v>76</v>
      </c>
      <c r="B506" s="144">
        <v>1240420390</v>
      </c>
      <c r="C506" s="146" t="s">
        <v>96</v>
      </c>
      <c r="D506" s="145" t="s">
        <v>97</v>
      </c>
      <c r="E506" s="22">
        <f>E507</f>
        <v>1601.9</v>
      </c>
      <c r="F506" s="22">
        <f aca="true" t="shared" si="179" ref="F506:G506">F507</f>
        <v>1601.9</v>
      </c>
      <c r="G506" s="22">
        <f t="shared" si="179"/>
        <v>1601.9</v>
      </c>
    </row>
    <row r="507" spans="1:7" ht="23.45" customHeight="1">
      <c r="A507" s="144" t="s">
        <v>76</v>
      </c>
      <c r="B507" s="144">
        <v>1240420390</v>
      </c>
      <c r="C507" s="146" t="s">
        <v>251</v>
      </c>
      <c r="D507" s="145" t="s">
        <v>252</v>
      </c>
      <c r="E507" s="22">
        <f>'№5 '!F341</f>
        <v>1601.9</v>
      </c>
      <c r="F507" s="22">
        <f>'№5 '!G341</f>
        <v>1601.9</v>
      </c>
      <c r="G507" s="22">
        <f>'№5 '!H341</f>
        <v>1601.9</v>
      </c>
    </row>
    <row r="508" spans="1:7" ht="12.75">
      <c r="A508" s="144" t="s">
        <v>62</v>
      </c>
      <c r="B508" s="144" t="s">
        <v>89</v>
      </c>
      <c r="C508" s="144" t="s">
        <v>89</v>
      </c>
      <c r="D508" s="32" t="s">
        <v>56</v>
      </c>
      <c r="E508" s="22">
        <f>E509+E528</f>
        <v>4418.5</v>
      </c>
      <c r="F508" s="22">
        <f aca="true" t="shared" si="180" ref="F508:G508">F509+F528</f>
        <v>2665.2000000000003</v>
      </c>
      <c r="G508" s="22">
        <f t="shared" si="180"/>
        <v>2665.2000000000003</v>
      </c>
    </row>
    <row r="509" spans="1:7" ht="47.25">
      <c r="A509" s="144" t="s">
        <v>62</v>
      </c>
      <c r="B509" s="146">
        <v>1200000000</v>
      </c>
      <c r="C509" s="144"/>
      <c r="D509" s="32" t="s">
        <v>307</v>
      </c>
      <c r="E509" s="22">
        <f>E510</f>
        <v>2627.7000000000003</v>
      </c>
      <c r="F509" s="22">
        <f aca="true" t="shared" si="181" ref="F509:G511">F510</f>
        <v>2665.2000000000003</v>
      </c>
      <c r="G509" s="22">
        <f t="shared" si="181"/>
        <v>2665.2000000000003</v>
      </c>
    </row>
    <row r="510" spans="1:7" ht="31.5">
      <c r="A510" s="144" t="s">
        <v>62</v>
      </c>
      <c r="B510" s="146">
        <v>1240000000</v>
      </c>
      <c r="C510" s="144"/>
      <c r="D510" s="32" t="s">
        <v>235</v>
      </c>
      <c r="E510" s="22">
        <f>E511+E515+E521</f>
        <v>2627.7000000000003</v>
      </c>
      <c r="F510" s="22">
        <f aca="true" t="shared" si="182" ref="F510:G510">F511+F515+F521</f>
        <v>2665.2000000000003</v>
      </c>
      <c r="G510" s="22">
        <f t="shared" si="182"/>
        <v>2665.2000000000003</v>
      </c>
    </row>
    <row r="511" spans="1:7" ht="31.5">
      <c r="A511" s="144" t="s">
        <v>62</v>
      </c>
      <c r="B511" s="146">
        <v>1240100000</v>
      </c>
      <c r="C511" s="144"/>
      <c r="D511" s="32" t="s">
        <v>330</v>
      </c>
      <c r="E511" s="22">
        <f>E512</f>
        <v>408</v>
      </c>
      <c r="F511" s="22">
        <f t="shared" si="181"/>
        <v>408</v>
      </c>
      <c r="G511" s="22">
        <f t="shared" si="181"/>
        <v>408</v>
      </c>
    </row>
    <row r="512" spans="1:7" ht="31.5">
      <c r="A512" s="144" t="s">
        <v>62</v>
      </c>
      <c r="B512" s="146">
        <v>1240120330</v>
      </c>
      <c r="C512" s="144"/>
      <c r="D512" s="32" t="s">
        <v>254</v>
      </c>
      <c r="E512" s="22">
        <f>E513</f>
        <v>408</v>
      </c>
      <c r="F512" s="22">
        <f aca="true" t="shared" si="183" ref="F512:G513">F513</f>
        <v>408</v>
      </c>
      <c r="G512" s="22">
        <f t="shared" si="183"/>
        <v>408</v>
      </c>
    </row>
    <row r="513" spans="1:7" ht="31.5">
      <c r="A513" s="144" t="s">
        <v>62</v>
      </c>
      <c r="B513" s="146">
        <v>1240120330</v>
      </c>
      <c r="C513" s="146" t="s">
        <v>151</v>
      </c>
      <c r="D513" s="145" t="s">
        <v>152</v>
      </c>
      <c r="E513" s="22">
        <f>E514</f>
        <v>408</v>
      </c>
      <c r="F513" s="22">
        <f t="shared" si="183"/>
        <v>408</v>
      </c>
      <c r="G513" s="22">
        <f t="shared" si="183"/>
        <v>408</v>
      </c>
    </row>
    <row r="514" spans="1:7" ht="31.5">
      <c r="A514" s="144" t="s">
        <v>62</v>
      </c>
      <c r="B514" s="146">
        <v>1240120330</v>
      </c>
      <c r="C514" s="144">
        <v>630</v>
      </c>
      <c r="D514" s="32" t="s">
        <v>255</v>
      </c>
      <c r="E514" s="22">
        <f>'№5 '!F348</f>
        <v>408</v>
      </c>
      <c r="F514" s="22">
        <f>'№5 '!G348</f>
        <v>408</v>
      </c>
      <c r="G514" s="22">
        <f>'№5 '!H348</f>
        <v>408</v>
      </c>
    </row>
    <row r="515" spans="1:7" ht="30" customHeight="1">
      <c r="A515" s="144" t="s">
        <v>62</v>
      </c>
      <c r="B515" s="146">
        <v>1240200000</v>
      </c>
      <c r="C515" s="144"/>
      <c r="D515" s="32" t="s">
        <v>256</v>
      </c>
      <c r="E515" s="22">
        <f>E516</f>
        <v>131.9</v>
      </c>
      <c r="F515" s="22">
        <f aca="true" t="shared" si="184" ref="F515:G515">F516</f>
        <v>131.9</v>
      </c>
      <c r="G515" s="22">
        <f t="shared" si="184"/>
        <v>131.9</v>
      </c>
    </row>
    <row r="516" spans="1:7" ht="31.5">
      <c r="A516" s="144" t="s">
        <v>62</v>
      </c>
      <c r="B516" s="146">
        <v>1240220350</v>
      </c>
      <c r="C516" s="144"/>
      <c r="D516" s="32" t="s">
        <v>331</v>
      </c>
      <c r="E516" s="22">
        <f>E517+E519</f>
        <v>131.9</v>
      </c>
      <c r="F516" s="22">
        <f aca="true" t="shared" si="185" ref="F516:G516">F517+F519</f>
        <v>131.9</v>
      </c>
      <c r="G516" s="22">
        <f t="shared" si="185"/>
        <v>131.9</v>
      </c>
    </row>
    <row r="517" spans="1:7" ht="31.5">
      <c r="A517" s="144" t="s">
        <v>62</v>
      </c>
      <c r="B517" s="146">
        <v>1240220350</v>
      </c>
      <c r="C517" s="146" t="s">
        <v>92</v>
      </c>
      <c r="D517" s="145" t="s">
        <v>149</v>
      </c>
      <c r="E517" s="22">
        <f>E518</f>
        <v>3.9</v>
      </c>
      <c r="F517" s="22">
        <f aca="true" t="shared" si="186" ref="F517:G517">F518</f>
        <v>3.9</v>
      </c>
      <c r="G517" s="22">
        <f t="shared" si="186"/>
        <v>3.9</v>
      </c>
    </row>
    <row r="518" spans="1:7" ht="37.9" customHeight="1">
      <c r="A518" s="144" t="s">
        <v>62</v>
      </c>
      <c r="B518" s="146">
        <v>1240220350</v>
      </c>
      <c r="C518" s="144">
        <v>240</v>
      </c>
      <c r="D518" s="32" t="s">
        <v>189</v>
      </c>
      <c r="E518" s="22">
        <f>'№5 '!F352</f>
        <v>3.9</v>
      </c>
      <c r="F518" s="22">
        <f>'№5 '!G352</f>
        <v>3.9</v>
      </c>
      <c r="G518" s="22">
        <f>'№5 '!H352</f>
        <v>3.9</v>
      </c>
    </row>
    <row r="519" spans="1:7" ht="12.75">
      <c r="A519" s="144" t="s">
        <v>62</v>
      </c>
      <c r="B519" s="146">
        <v>1240220350</v>
      </c>
      <c r="C519" s="144" t="s">
        <v>96</v>
      </c>
      <c r="D519" s="32" t="s">
        <v>97</v>
      </c>
      <c r="E519" s="22">
        <f>E520</f>
        <v>128</v>
      </c>
      <c r="F519" s="22">
        <f aca="true" t="shared" si="187" ref="F519:G519">F520</f>
        <v>128</v>
      </c>
      <c r="G519" s="22">
        <f t="shared" si="187"/>
        <v>128</v>
      </c>
    </row>
    <row r="520" spans="1:7" ht="27" customHeight="1">
      <c r="A520" s="144" t="s">
        <v>62</v>
      </c>
      <c r="B520" s="146">
        <v>1240220350</v>
      </c>
      <c r="C520" s="144" t="s">
        <v>251</v>
      </c>
      <c r="D520" s="32" t="s">
        <v>252</v>
      </c>
      <c r="E520" s="22">
        <f>'№5 '!F354</f>
        <v>128</v>
      </c>
      <c r="F520" s="22">
        <f>'№5 '!G354</f>
        <v>128</v>
      </c>
      <c r="G520" s="22">
        <f>'№5 '!H354</f>
        <v>128</v>
      </c>
    </row>
    <row r="521" spans="1:7" ht="16.9" customHeight="1">
      <c r="A521" s="144" t="s">
        <v>62</v>
      </c>
      <c r="B521" s="144">
        <v>1240400000</v>
      </c>
      <c r="C521" s="144"/>
      <c r="D521" s="32" t="s">
        <v>329</v>
      </c>
      <c r="E521" s="22">
        <f>E522+E525</f>
        <v>2087.8</v>
      </c>
      <c r="F521" s="22">
        <f aca="true" t="shared" si="188" ref="F521:G521">F522+F525</f>
        <v>2125.3</v>
      </c>
      <c r="G521" s="22">
        <f t="shared" si="188"/>
        <v>2125.3</v>
      </c>
    </row>
    <row r="522" spans="1:7" ht="31.5">
      <c r="A522" s="144" t="s">
        <v>62</v>
      </c>
      <c r="B522" s="144">
        <v>1240420380</v>
      </c>
      <c r="C522" s="144"/>
      <c r="D522" s="32" t="s">
        <v>253</v>
      </c>
      <c r="E522" s="22">
        <f>E523</f>
        <v>217</v>
      </c>
      <c r="F522" s="22">
        <f aca="true" t="shared" si="189" ref="F522:G523">F523</f>
        <v>217</v>
      </c>
      <c r="G522" s="22">
        <f t="shared" si="189"/>
        <v>217</v>
      </c>
    </row>
    <row r="523" spans="1:7" ht="12.75">
      <c r="A523" s="144" t="s">
        <v>62</v>
      </c>
      <c r="B523" s="144">
        <v>1240420380</v>
      </c>
      <c r="C523" s="146" t="s">
        <v>96</v>
      </c>
      <c r="D523" s="145" t="s">
        <v>97</v>
      </c>
      <c r="E523" s="22">
        <f>E524</f>
        <v>217</v>
      </c>
      <c r="F523" s="22">
        <f t="shared" si="189"/>
        <v>217</v>
      </c>
      <c r="G523" s="22">
        <f t="shared" si="189"/>
        <v>217</v>
      </c>
    </row>
    <row r="524" spans="1:7" ht="31.5">
      <c r="A524" s="144" t="s">
        <v>62</v>
      </c>
      <c r="B524" s="144">
        <v>1240420380</v>
      </c>
      <c r="C524" s="146" t="s">
        <v>191</v>
      </c>
      <c r="D524" s="145" t="s">
        <v>192</v>
      </c>
      <c r="E524" s="22">
        <f>'№5 '!F358</f>
        <v>217</v>
      </c>
      <c r="F524" s="22">
        <f>'№5 '!G358</f>
        <v>217</v>
      </c>
      <c r="G524" s="22">
        <f>'№5 '!H358</f>
        <v>217</v>
      </c>
    </row>
    <row r="525" spans="1:7" ht="12.75">
      <c r="A525" s="144" t="s">
        <v>62</v>
      </c>
      <c r="B525" s="153" t="s">
        <v>650</v>
      </c>
      <c r="C525" s="153"/>
      <c r="D525" s="154" t="s">
        <v>649</v>
      </c>
      <c r="E525" s="22">
        <f>E526</f>
        <v>1870.8</v>
      </c>
      <c r="F525" s="22">
        <f aca="true" t="shared" si="190" ref="F525:G526">F526</f>
        <v>1908.3</v>
      </c>
      <c r="G525" s="22">
        <f t="shared" si="190"/>
        <v>1908.3</v>
      </c>
    </row>
    <row r="526" spans="1:7" ht="12.75">
      <c r="A526" s="144" t="s">
        <v>62</v>
      </c>
      <c r="B526" s="153" t="s">
        <v>650</v>
      </c>
      <c r="C526" s="2" t="s">
        <v>96</v>
      </c>
      <c r="D526" s="43" t="s">
        <v>97</v>
      </c>
      <c r="E526" s="22">
        <f>E527</f>
        <v>1870.8</v>
      </c>
      <c r="F526" s="22">
        <f t="shared" si="190"/>
        <v>1908.3</v>
      </c>
      <c r="G526" s="22">
        <f t="shared" si="190"/>
        <v>1908.3</v>
      </c>
    </row>
    <row r="527" spans="1:7" ht="31.5">
      <c r="A527" s="144" t="s">
        <v>62</v>
      </c>
      <c r="B527" s="153" t="s">
        <v>650</v>
      </c>
      <c r="C527" s="2" t="s">
        <v>191</v>
      </c>
      <c r="D527" s="43" t="s">
        <v>192</v>
      </c>
      <c r="E527" s="22">
        <f>'№5 '!F584+'№5 '!F361</f>
        <v>1870.8</v>
      </c>
      <c r="F527" s="22">
        <f>'№5 '!G584+'№5 '!G361</f>
        <v>1908.3</v>
      </c>
      <c r="G527" s="22">
        <f>'№5 '!H584+'№5 '!H361</f>
        <v>1908.3</v>
      </c>
    </row>
    <row r="528" spans="1:7" ht="12.75">
      <c r="A528" s="153" t="s">
        <v>62</v>
      </c>
      <c r="B528" s="153" t="s">
        <v>89</v>
      </c>
      <c r="C528" s="153" t="s">
        <v>89</v>
      </c>
      <c r="D528" s="154" t="s">
        <v>56</v>
      </c>
      <c r="E528" s="22">
        <f aca="true" t="shared" si="191" ref="E528:E533">E529</f>
        <v>1790.8</v>
      </c>
      <c r="F528" s="22">
        <f aca="true" t="shared" si="192" ref="F528:G533">F529</f>
        <v>0</v>
      </c>
      <c r="G528" s="22">
        <f t="shared" si="192"/>
        <v>0</v>
      </c>
    </row>
    <row r="529" spans="1:7" ht="47.25">
      <c r="A529" s="153" t="s">
        <v>62</v>
      </c>
      <c r="B529" s="155">
        <v>1600000000</v>
      </c>
      <c r="C529" s="155"/>
      <c r="D529" s="154" t="s">
        <v>204</v>
      </c>
      <c r="E529" s="22">
        <f t="shared" si="191"/>
        <v>1790.8</v>
      </c>
      <c r="F529" s="22">
        <f t="shared" si="192"/>
        <v>0</v>
      </c>
      <c r="G529" s="22">
        <f t="shared" si="192"/>
        <v>0</v>
      </c>
    </row>
    <row r="530" spans="1:7" ht="31.5">
      <c r="A530" s="153" t="s">
        <v>62</v>
      </c>
      <c r="B530" s="155">
        <v>1620000000</v>
      </c>
      <c r="C530" s="155"/>
      <c r="D530" s="154" t="s">
        <v>197</v>
      </c>
      <c r="E530" s="22">
        <f t="shared" si="191"/>
        <v>1790.8</v>
      </c>
      <c r="F530" s="22">
        <f t="shared" si="192"/>
        <v>0</v>
      </c>
      <c r="G530" s="22">
        <f t="shared" si="192"/>
        <v>0</v>
      </c>
    </row>
    <row r="531" spans="1:7" ht="12.75">
      <c r="A531" s="153" t="s">
        <v>62</v>
      </c>
      <c r="B531" s="155">
        <v>1620200000</v>
      </c>
      <c r="C531" s="155"/>
      <c r="D531" s="154" t="s">
        <v>202</v>
      </c>
      <c r="E531" s="22">
        <f t="shared" si="191"/>
        <v>1790.8</v>
      </c>
      <c r="F531" s="22">
        <f t="shared" si="192"/>
        <v>0</v>
      </c>
      <c r="G531" s="22">
        <f t="shared" si="192"/>
        <v>0</v>
      </c>
    </row>
    <row r="532" spans="1:7" ht="47.25">
      <c r="A532" s="153" t="s">
        <v>62</v>
      </c>
      <c r="B532" s="155" t="s">
        <v>626</v>
      </c>
      <c r="C532" s="155"/>
      <c r="D532" s="154" t="s">
        <v>627</v>
      </c>
      <c r="E532" s="22">
        <f t="shared" si="191"/>
        <v>1790.8</v>
      </c>
      <c r="F532" s="22">
        <f t="shared" si="192"/>
        <v>0</v>
      </c>
      <c r="G532" s="22">
        <f t="shared" si="192"/>
        <v>0</v>
      </c>
    </row>
    <row r="533" spans="1:7" ht="31.5">
      <c r="A533" s="153" t="s">
        <v>62</v>
      </c>
      <c r="B533" s="155" t="s">
        <v>626</v>
      </c>
      <c r="C533" s="155" t="s">
        <v>95</v>
      </c>
      <c r="D533" s="154" t="s">
        <v>150</v>
      </c>
      <c r="E533" s="22">
        <f t="shared" si="191"/>
        <v>1790.8</v>
      </c>
      <c r="F533" s="22">
        <f t="shared" si="192"/>
        <v>0</v>
      </c>
      <c r="G533" s="22">
        <f t="shared" si="192"/>
        <v>0</v>
      </c>
    </row>
    <row r="534" spans="1:7" ht="12.75">
      <c r="A534" s="153" t="s">
        <v>62</v>
      </c>
      <c r="B534" s="155" t="s">
        <v>626</v>
      </c>
      <c r="C534" s="155" t="s">
        <v>211</v>
      </c>
      <c r="D534" s="154" t="s">
        <v>212</v>
      </c>
      <c r="E534" s="22">
        <f>'№5 '!F504</f>
        <v>1790.8</v>
      </c>
      <c r="F534" s="22">
        <f>'№5 '!G504</f>
        <v>0</v>
      </c>
      <c r="G534" s="22">
        <f>'№5 '!H504</f>
        <v>0</v>
      </c>
    </row>
    <row r="535" spans="1:7" ht="12.75">
      <c r="A535" s="147" t="s">
        <v>109</v>
      </c>
      <c r="B535" s="147" t="s">
        <v>89</v>
      </c>
      <c r="C535" s="147" t="s">
        <v>89</v>
      </c>
      <c r="D535" s="16" t="s">
        <v>110</v>
      </c>
      <c r="E535" s="9">
        <f>E536+E544</f>
        <v>21451.1</v>
      </c>
      <c r="F535" s="9">
        <f aca="true" t="shared" si="193" ref="F535:G535">F536+F544</f>
        <v>18450.399999999998</v>
      </c>
      <c r="G535" s="9">
        <f t="shared" si="193"/>
        <v>19450.699999999997</v>
      </c>
    </row>
    <row r="536" spans="1:7" ht="47.25">
      <c r="A536" s="144" t="s">
        <v>109</v>
      </c>
      <c r="B536" s="146">
        <v>1100000000</v>
      </c>
      <c r="C536" s="144"/>
      <c r="D536" s="145" t="s">
        <v>312</v>
      </c>
      <c r="E536" s="22">
        <f>E537</f>
        <v>10448.599999999999</v>
      </c>
      <c r="F536" s="22">
        <f aca="true" t="shared" si="194" ref="F536:G538">F537</f>
        <v>10448.599999999999</v>
      </c>
      <c r="G536" s="22">
        <f t="shared" si="194"/>
        <v>10448.599999999999</v>
      </c>
    </row>
    <row r="537" spans="1:7" ht="12.75">
      <c r="A537" s="144" t="s">
        <v>109</v>
      </c>
      <c r="B537" s="144">
        <v>1110000000</v>
      </c>
      <c r="C537" s="144"/>
      <c r="D537" s="32" t="s">
        <v>289</v>
      </c>
      <c r="E537" s="22">
        <f>E538</f>
        <v>10448.599999999999</v>
      </c>
      <c r="F537" s="22">
        <f t="shared" si="194"/>
        <v>10448.599999999999</v>
      </c>
      <c r="G537" s="22">
        <f t="shared" si="194"/>
        <v>10448.599999999999</v>
      </c>
    </row>
    <row r="538" spans="1:7" ht="47.25">
      <c r="A538" s="144" t="s">
        <v>109</v>
      </c>
      <c r="B538" s="144">
        <v>1110200000</v>
      </c>
      <c r="C538" s="144"/>
      <c r="D538" s="32" t="s">
        <v>306</v>
      </c>
      <c r="E538" s="22">
        <f>E539</f>
        <v>10448.599999999999</v>
      </c>
      <c r="F538" s="22">
        <f t="shared" si="194"/>
        <v>10448.599999999999</v>
      </c>
      <c r="G538" s="22">
        <f t="shared" si="194"/>
        <v>10448.599999999999</v>
      </c>
    </row>
    <row r="539" spans="1:7" ht="78.75">
      <c r="A539" s="144" t="s">
        <v>109</v>
      </c>
      <c r="B539" s="144">
        <v>1110210500</v>
      </c>
      <c r="C539" s="144"/>
      <c r="D539" s="145" t="s">
        <v>605</v>
      </c>
      <c r="E539" s="22">
        <f>E540+E542</f>
        <v>10448.599999999999</v>
      </c>
      <c r="F539" s="22">
        <f aca="true" t="shared" si="195" ref="F539:G539">F540+F542</f>
        <v>10448.599999999999</v>
      </c>
      <c r="G539" s="22">
        <f t="shared" si="195"/>
        <v>10448.599999999999</v>
      </c>
    </row>
    <row r="540" spans="1:7" ht="31.5">
      <c r="A540" s="144" t="s">
        <v>109</v>
      </c>
      <c r="B540" s="144">
        <v>1110210500</v>
      </c>
      <c r="C540" s="144" t="s">
        <v>92</v>
      </c>
      <c r="D540" s="32" t="s">
        <v>149</v>
      </c>
      <c r="E540" s="22">
        <f>E541</f>
        <v>254.8</v>
      </c>
      <c r="F540" s="22">
        <f aca="true" t="shared" si="196" ref="F540:G540">F541</f>
        <v>254.8</v>
      </c>
      <c r="G540" s="22">
        <f t="shared" si="196"/>
        <v>254.8</v>
      </c>
    </row>
    <row r="541" spans="1:7" ht="33" customHeight="1">
      <c r="A541" s="144" t="s">
        <v>109</v>
      </c>
      <c r="B541" s="144">
        <v>1110210500</v>
      </c>
      <c r="C541" s="144">
        <v>240</v>
      </c>
      <c r="D541" s="32" t="s">
        <v>189</v>
      </c>
      <c r="E541" s="22">
        <f>'№5 '!F779</f>
        <v>254.8</v>
      </c>
      <c r="F541" s="22">
        <f>'№5 '!G779</f>
        <v>254.8</v>
      </c>
      <c r="G541" s="22">
        <f>'№5 '!H779</f>
        <v>254.8</v>
      </c>
    </row>
    <row r="542" spans="1:7" ht="12.75">
      <c r="A542" s="144" t="s">
        <v>109</v>
      </c>
      <c r="B542" s="144">
        <v>1110210500</v>
      </c>
      <c r="C542" s="144" t="s">
        <v>96</v>
      </c>
      <c r="D542" s="32" t="s">
        <v>97</v>
      </c>
      <c r="E542" s="22">
        <f>E543</f>
        <v>10193.8</v>
      </c>
      <c r="F542" s="22">
        <f aca="true" t="shared" si="197" ref="F542:G542">F543</f>
        <v>10193.8</v>
      </c>
      <c r="G542" s="22">
        <f t="shared" si="197"/>
        <v>10193.8</v>
      </c>
    </row>
    <row r="543" spans="1:7" ht="31.5">
      <c r="A543" s="144" t="s">
        <v>109</v>
      </c>
      <c r="B543" s="144">
        <v>1110210500</v>
      </c>
      <c r="C543" s="2" t="s">
        <v>191</v>
      </c>
      <c r="D543" s="24" t="s">
        <v>192</v>
      </c>
      <c r="E543" s="22">
        <f>'№5 '!F781</f>
        <v>10193.8</v>
      </c>
      <c r="F543" s="22">
        <f>'№5 '!G781</f>
        <v>10193.8</v>
      </c>
      <c r="G543" s="22">
        <f>'№5 '!H781</f>
        <v>10193.8</v>
      </c>
    </row>
    <row r="544" spans="1:7" ht="47.25">
      <c r="A544" s="146" t="s">
        <v>109</v>
      </c>
      <c r="B544" s="146">
        <v>1600000000</v>
      </c>
      <c r="C544" s="146"/>
      <c r="D544" s="145" t="s">
        <v>204</v>
      </c>
      <c r="E544" s="22">
        <f aca="true" t="shared" si="198" ref="E544:G551">E545</f>
        <v>11002.5</v>
      </c>
      <c r="F544" s="22">
        <f t="shared" si="198"/>
        <v>8001.8</v>
      </c>
      <c r="G544" s="22">
        <f t="shared" si="198"/>
        <v>9002.1</v>
      </c>
    </row>
    <row r="545" spans="1:7" ht="31.5">
      <c r="A545" s="146" t="s">
        <v>109</v>
      </c>
      <c r="B545" s="146">
        <v>1620000000</v>
      </c>
      <c r="C545" s="146"/>
      <c r="D545" s="145" t="s">
        <v>197</v>
      </c>
      <c r="E545" s="22">
        <f t="shared" si="198"/>
        <v>11002.5</v>
      </c>
      <c r="F545" s="22">
        <f t="shared" si="198"/>
        <v>8001.8</v>
      </c>
      <c r="G545" s="22">
        <f t="shared" si="198"/>
        <v>9002.1</v>
      </c>
    </row>
    <row r="546" spans="1:7" ht="20.45" customHeight="1">
      <c r="A546" s="146" t="s">
        <v>109</v>
      </c>
      <c r="B546" s="146">
        <v>1620200000</v>
      </c>
      <c r="C546" s="146"/>
      <c r="D546" s="145" t="s">
        <v>202</v>
      </c>
      <c r="E546" s="22">
        <f>E550+E547</f>
        <v>11002.5</v>
      </c>
      <c r="F546" s="22">
        <f aca="true" t="shared" si="199" ref="F546:G546">F550+F547</f>
        <v>8001.8</v>
      </c>
      <c r="G546" s="22">
        <f t="shared" si="199"/>
        <v>9002.1</v>
      </c>
    </row>
    <row r="547" spans="1:7" ht="63">
      <c r="A547" s="152" t="s">
        <v>109</v>
      </c>
      <c r="B547" s="152">
        <v>1620210820</v>
      </c>
      <c r="C547" s="152"/>
      <c r="D547" s="151" t="s">
        <v>619</v>
      </c>
      <c r="E547" s="29">
        <f>E548</f>
        <v>8001.8</v>
      </c>
      <c r="F547" s="29">
        <f aca="true" t="shared" si="200" ref="F547:G548">F548</f>
        <v>7001.6</v>
      </c>
      <c r="G547" s="29">
        <f t="shared" si="200"/>
        <v>7001.6</v>
      </c>
    </row>
    <row r="548" spans="1:7" ht="31.5">
      <c r="A548" s="152" t="s">
        <v>109</v>
      </c>
      <c r="B548" s="152">
        <v>1620210820</v>
      </c>
      <c r="C548" s="152" t="s">
        <v>95</v>
      </c>
      <c r="D548" s="151" t="s">
        <v>150</v>
      </c>
      <c r="E548" s="29">
        <f>E549</f>
        <v>8001.8</v>
      </c>
      <c r="F548" s="29">
        <f t="shared" si="200"/>
        <v>7001.6</v>
      </c>
      <c r="G548" s="29">
        <f t="shared" si="200"/>
        <v>7001.6</v>
      </c>
    </row>
    <row r="549" spans="1:7" ht="12.75">
      <c r="A549" s="152" t="s">
        <v>109</v>
      </c>
      <c r="B549" s="152">
        <v>1620210820</v>
      </c>
      <c r="C549" s="152" t="s">
        <v>211</v>
      </c>
      <c r="D549" s="151" t="s">
        <v>212</v>
      </c>
      <c r="E549" s="29">
        <f>'№5 '!F511</f>
        <v>8001.8</v>
      </c>
      <c r="F549" s="29">
        <f>'№5 '!G511</f>
        <v>7001.6</v>
      </c>
      <c r="G549" s="29">
        <f>'№5 '!H511</f>
        <v>7001.6</v>
      </c>
    </row>
    <row r="550" spans="1:7" ht="51.6" customHeight="1">
      <c r="A550" s="146" t="s">
        <v>109</v>
      </c>
      <c r="B550" s="146" t="s">
        <v>205</v>
      </c>
      <c r="C550" s="146"/>
      <c r="D550" s="151" t="s">
        <v>615</v>
      </c>
      <c r="E550" s="22">
        <f t="shared" si="198"/>
        <v>3000.7</v>
      </c>
      <c r="F550" s="22">
        <f t="shared" si="198"/>
        <v>1000.1999999999998</v>
      </c>
      <c r="G550" s="22">
        <f t="shared" si="198"/>
        <v>2000.5</v>
      </c>
    </row>
    <row r="551" spans="1:7" ht="31.5">
      <c r="A551" s="146" t="s">
        <v>109</v>
      </c>
      <c r="B551" s="152" t="s">
        <v>205</v>
      </c>
      <c r="C551" s="146" t="s">
        <v>95</v>
      </c>
      <c r="D551" s="145" t="s">
        <v>150</v>
      </c>
      <c r="E551" s="22">
        <f t="shared" si="198"/>
        <v>3000.7</v>
      </c>
      <c r="F551" s="22">
        <f t="shared" si="198"/>
        <v>1000.1999999999998</v>
      </c>
      <c r="G551" s="22">
        <f t="shared" si="198"/>
        <v>2000.5</v>
      </c>
    </row>
    <row r="552" spans="1:7" ht="12.75">
      <c r="A552" s="146" t="s">
        <v>109</v>
      </c>
      <c r="B552" s="146" t="s">
        <v>205</v>
      </c>
      <c r="C552" s="146" t="s">
        <v>211</v>
      </c>
      <c r="D552" s="145" t="s">
        <v>212</v>
      </c>
      <c r="E552" s="22">
        <f>'№5 '!F514</f>
        <v>3000.7</v>
      </c>
      <c r="F552" s="22">
        <f>'№5 '!G514</f>
        <v>1000.1999999999998</v>
      </c>
      <c r="G552" s="22">
        <f>'№5 '!H514</f>
        <v>2000.5</v>
      </c>
    </row>
    <row r="553" spans="1:7" ht="12.75">
      <c r="A553" s="6" t="s">
        <v>84</v>
      </c>
      <c r="B553" s="6" t="s">
        <v>89</v>
      </c>
      <c r="C553" s="6" t="s">
        <v>89</v>
      </c>
      <c r="D553" s="27" t="s">
        <v>52</v>
      </c>
      <c r="E553" s="8">
        <f>E554+E587</f>
        <v>13678.8</v>
      </c>
      <c r="F553" s="8">
        <f aca="true" t="shared" si="201" ref="F553:G555">F554</f>
        <v>11745.399999999998</v>
      </c>
      <c r="G553" s="8">
        <f t="shared" si="201"/>
        <v>11745.399999999998</v>
      </c>
    </row>
    <row r="554" spans="1:7" ht="12.75">
      <c r="A554" s="144" t="s">
        <v>111</v>
      </c>
      <c r="B554" s="144" t="s">
        <v>89</v>
      </c>
      <c r="C554" s="144" t="s">
        <v>89</v>
      </c>
      <c r="D554" s="32" t="s">
        <v>85</v>
      </c>
      <c r="E554" s="22">
        <f>E555</f>
        <v>12810.3</v>
      </c>
      <c r="F554" s="22">
        <f t="shared" si="201"/>
        <v>11745.399999999998</v>
      </c>
      <c r="G554" s="22">
        <f t="shared" si="201"/>
        <v>11745.399999999998</v>
      </c>
    </row>
    <row r="555" spans="1:7" ht="47.25">
      <c r="A555" s="144" t="s">
        <v>111</v>
      </c>
      <c r="B555" s="146">
        <v>1200000000</v>
      </c>
      <c r="C555" s="144"/>
      <c r="D555" s="32" t="s">
        <v>307</v>
      </c>
      <c r="E555" s="22">
        <f>E556</f>
        <v>12810.3</v>
      </c>
      <c r="F555" s="22">
        <f t="shared" si="201"/>
        <v>11745.399999999998</v>
      </c>
      <c r="G555" s="22">
        <f t="shared" si="201"/>
        <v>11745.399999999998</v>
      </c>
    </row>
    <row r="556" spans="1:7" ht="12.75">
      <c r="A556" s="144" t="s">
        <v>111</v>
      </c>
      <c r="B556" s="144">
        <v>1230000000</v>
      </c>
      <c r="C556" s="144"/>
      <c r="D556" s="32" t="s">
        <v>333</v>
      </c>
      <c r="E556" s="22">
        <f>E557+E561+E569+E565</f>
        <v>12810.3</v>
      </c>
      <c r="F556" s="22">
        <f>F557+F561+F569+F565</f>
        <v>11745.399999999998</v>
      </c>
      <c r="G556" s="22">
        <f>G557+G561+G569+G565</f>
        <v>11745.399999999998</v>
      </c>
    </row>
    <row r="557" spans="1:7" ht="37.9" customHeight="1">
      <c r="A557" s="144" t="s">
        <v>111</v>
      </c>
      <c r="B557" s="144">
        <v>1230100000</v>
      </c>
      <c r="C557" s="144"/>
      <c r="D557" s="32" t="s">
        <v>334</v>
      </c>
      <c r="E557" s="22">
        <f>E558</f>
        <v>10500.199999999999</v>
      </c>
      <c r="F557" s="22">
        <f aca="true" t="shared" si="202" ref="F557:G559">F558</f>
        <v>10288.3</v>
      </c>
      <c r="G557" s="22">
        <f t="shared" si="202"/>
        <v>10288.3</v>
      </c>
    </row>
    <row r="558" spans="1:7" ht="31.5">
      <c r="A558" s="4" t="s">
        <v>111</v>
      </c>
      <c r="B558" s="144">
        <v>1230120010</v>
      </c>
      <c r="C558" s="144"/>
      <c r="D558" s="32" t="s">
        <v>215</v>
      </c>
      <c r="E558" s="22">
        <f>E559</f>
        <v>10500.199999999999</v>
      </c>
      <c r="F558" s="22">
        <f t="shared" si="202"/>
        <v>10288.3</v>
      </c>
      <c r="G558" s="22">
        <f t="shared" si="202"/>
        <v>10288.3</v>
      </c>
    </row>
    <row r="559" spans="1:7" ht="31.5">
      <c r="A559" s="4" t="s">
        <v>111</v>
      </c>
      <c r="B559" s="144">
        <v>1230120010</v>
      </c>
      <c r="C559" s="146" t="s">
        <v>151</v>
      </c>
      <c r="D559" s="145" t="s">
        <v>152</v>
      </c>
      <c r="E559" s="22">
        <f>E560</f>
        <v>10500.199999999999</v>
      </c>
      <c r="F559" s="22">
        <f t="shared" si="202"/>
        <v>10288.3</v>
      </c>
      <c r="G559" s="22">
        <f t="shared" si="202"/>
        <v>10288.3</v>
      </c>
    </row>
    <row r="560" spans="1:7" ht="12.75">
      <c r="A560" s="144" t="s">
        <v>111</v>
      </c>
      <c r="B560" s="144">
        <v>1230120010</v>
      </c>
      <c r="C560" s="144">
        <v>610</v>
      </c>
      <c r="D560" s="145" t="s">
        <v>194</v>
      </c>
      <c r="E560" s="22">
        <f>'№5 '!F592+'№5 '!F369</f>
        <v>10500.199999999999</v>
      </c>
      <c r="F560" s="22">
        <f>'№5 '!G592+'№5 '!G369</f>
        <v>10288.3</v>
      </c>
      <c r="G560" s="22">
        <f>'№5 '!H592+'№5 '!H369</f>
        <v>10288.3</v>
      </c>
    </row>
    <row r="561" spans="1:7" ht="63">
      <c r="A561" s="144" t="s">
        <v>111</v>
      </c>
      <c r="B561" s="144">
        <v>1230200000</v>
      </c>
      <c r="C561" s="144"/>
      <c r="D561" s="32" t="s">
        <v>335</v>
      </c>
      <c r="E561" s="22">
        <f>E562</f>
        <v>254.9</v>
      </c>
      <c r="F561" s="22">
        <f aca="true" t="shared" si="203" ref="F561:G563">F562</f>
        <v>254.9</v>
      </c>
      <c r="G561" s="22">
        <f t="shared" si="203"/>
        <v>254.9</v>
      </c>
    </row>
    <row r="562" spans="1:7" ht="12.75">
      <c r="A562" s="144" t="s">
        <v>111</v>
      </c>
      <c r="B562" s="144">
        <v>1230220040</v>
      </c>
      <c r="C562" s="144"/>
      <c r="D562" s="32" t="s">
        <v>336</v>
      </c>
      <c r="E562" s="22">
        <f>E563</f>
        <v>254.9</v>
      </c>
      <c r="F562" s="22">
        <f t="shared" si="203"/>
        <v>254.9</v>
      </c>
      <c r="G562" s="22">
        <f t="shared" si="203"/>
        <v>254.9</v>
      </c>
    </row>
    <row r="563" spans="1:7" ht="31.5">
      <c r="A563" s="144" t="s">
        <v>111</v>
      </c>
      <c r="B563" s="144">
        <v>1230220040</v>
      </c>
      <c r="C563" s="146" t="s">
        <v>151</v>
      </c>
      <c r="D563" s="145" t="s">
        <v>152</v>
      </c>
      <c r="E563" s="22">
        <f>E564</f>
        <v>254.9</v>
      </c>
      <c r="F563" s="22">
        <f t="shared" si="203"/>
        <v>254.9</v>
      </c>
      <c r="G563" s="22">
        <f t="shared" si="203"/>
        <v>254.9</v>
      </c>
    </row>
    <row r="564" spans="1:7" ht="12.75">
      <c r="A564" s="144" t="s">
        <v>111</v>
      </c>
      <c r="B564" s="144">
        <v>1230220040</v>
      </c>
      <c r="C564" s="144">
        <v>610</v>
      </c>
      <c r="D564" s="145" t="s">
        <v>194</v>
      </c>
      <c r="E564" s="22">
        <f>'№5 '!F373+'№5 '!F596</f>
        <v>254.9</v>
      </c>
      <c r="F564" s="22">
        <f>'№5 '!G373+'№5 '!G596</f>
        <v>254.9</v>
      </c>
      <c r="G564" s="22">
        <f>'№5 '!H373+'№5 '!H596</f>
        <v>254.9</v>
      </c>
    </row>
    <row r="565" spans="1:7" ht="12.75">
      <c r="A565" s="153" t="s">
        <v>111</v>
      </c>
      <c r="B565" s="153">
        <v>1230500000</v>
      </c>
      <c r="C565" s="153"/>
      <c r="D565" s="154" t="s">
        <v>621</v>
      </c>
      <c r="E565" s="22">
        <f>E566</f>
        <v>794.6</v>
      </c>
      <c r="F565" s="22">
        <f aca="true" t="shared" si="204" ref="F565:G567">F566</f>
        <v>0</v>
      </c>
      <c r="G565" s="22">
        <f t="shared" si="204"/>
        <v>0</v>
      </c>
    </row>
    <row r="566" spans="1:7" ht="47.25">
      <c r="A566" s="153" t="s">
        <v>111</v>
      </c>
      <c r="B566" s="153" t="s">
        <v>622</v>
      </c>
      <c r="C566" s="153"/>
      <c r="D566" s="154" t="s">
        <v>623</v>
      </c>
      <c r="E566" s="22">
        <f>E567</f>
        <v>794.6</v>
      </c>
      <c r="F566" s="22">
        <f t="shared" si="204"/>
        <v>0</v>
      </c>
      <c r="G566" s="22">
        <f t="shared" si="204"/>
        <v>0</v>
      </c>
    </row>
    <row r="567" spans="1:7" ht="31.5">
      <c r="A567" s="153" t="s">
        <v>111</v>
      </c>
      <c r="B567" s="153" t="s">
        <v>622</v>
      </c>
      <c r="C567" s="155" t="s">
        <v>92</v>
      </c>
      <c r="D567" s="154" t="s">
        <v>149</v>
      </c>
      <c r="E567" s="22">
        <f>E568</f>
        <v>794.6</v>
      </c>
      <c r="F567" s="22">
        <f t="shared" si="204"/>
        <v>0</v>
      </c>
      <c r="G567" s="22">
        <f t="shared" si="204"/>
        <v>0</v>
      </c>
    </row>
    <row r="568" spans="1:7" ht="47.25">
      <c r="A568" s="153" t="s">
        <v>111</v>
      </c>
      <c r="B568" s="153" t="s">
        <v>622</v>
      </c>
      <c r="C568" s="153">
        <v>240</v>
      </c>
      <c r="D568" s="154" t="s">
        <v>189</v>
      </c>
      <c r="E568" s="22">
        <f>'№5 '!F600</f>
        <v>794.6</v>
      </c>
      <c r="F568" s="22">
        <f>'№5 '!G600</f>
        <v>0</v>
      </c>
      <c r="G568" s="22">
        <f>'№5 '!H600</f>
        <v>0</v>
      </c>
    </row>
    <row r="569" spans="1:7" ht="31.5">
      <c r="A569" s="144" t="s">
        <v>111</v>
      </c>
      <c r="B569" s="144">
        <v>1230600000</v>
      </c>
      <c r="C569" s="144"/>
      <c r="D569" s="32" t="s">
        <v>337</v>
      </c>
      <c r="E569" s="22">
        <f>E570+E577+E580</f>
        <v>1260.6</v>
      </c>
      <c r="F569" s="22">
        <f aca="true" t="shared" si="205" ref="F569:G569">F570+F577+F580</f>
        <v>1202.1999999999998</v>
      </c>
      <c r="G569" s="22">
        <f t="shared" si="205"/>
        <v>1202.1999999999998</v>
      </c>
    </row>
    <row r="570" spans="1:7" ht="31.5">
      <c r="A570" s="144" t="s">
        <v>111</v>
      </c>
      <c r="B570" s="144">
        <v>1230620300</v>
      </c>
      <c r="C570" s="144"/>
      <c r="D570" s="32" t="s">
        <v>338</v>
      </c>
      <c r="E570" s="22">
        <f>E571+E573+E575</f>
        <v>439</v>
      </c>
      <c r="F570" s="22">
        <f aca="true" t="shared" si="206" ref="F570:G570">F571+F573+F575</f>
        <v>459</v>
      </c>
      <c r="G570" s="22">
        <f t="shared" si="206"/>
        <v>459</v>
      </c>
    </row>
    <row r="571" spans="1:7" ht="63">
      <c r="A571" s="144" t="s">
        <v>111</v>
      </c>
      <c r="B571" s="144">
        <v>1230620300</v>
      </c>
      <c r="C571" s="146" t="s">
        <v>91</v>
      </c>
      <c r="D571" s="145" t="s">
        <v>2</v>
      </c>
      <c r="E571" s="22">
        <f>E572</f>
        <v>141.3</v>
      </c>
      <c r="F571" s="22">
        <f aca="true" t="shared" si="207" ref="F571:G571">F572</f>
        <v>161.3</v>
      </c>
      <c r="G571" s="22">
        <f t="shared" si="207"/>
        <v>161.3</v>
      </c>
    </row>
    <row r="572" spans="1:7" ht="31.9" customHeight="1">
      <c r="A572" s="144" t="s">
        <v>111</v>
      </c>
      <c r="B572" s="144">
        <v>1230620300</v>
      </c>
      <c r="C572" s="144">
        <v>120</v>
      </c>
      <c r="D572" s="32" t="s">
        <v>188</v>
      </c>
      <c r="E572" s="22">
        <f>'№5 '!F604+'№5 '!F377</f>
        <v>141.3</v>
      </c>
      <c r="F572" s="22">
        <f>'№5 '!G604+'№5 '!G377</f>
        <v>161.3</v>
      </c>
      <c r="G572" s="22">
        <f>'№5 '!H604+'№5 '!H377</f>
        <v>161.3</v>
      </c>
    </row>
    <row r="573" spans="1:7" ht="31.5">
      <c r="A573" s="144" t="s">
        <v>111</v>
      </c>
      <c r="B573" s="144">
        <v>1230620300</v>
      </c>
      <c r="C573" s="146" t="s">
        <v>92</v>
      </c>
      <c r="D573" s="145" t="s">
        <v>149</v>
      </c>
      <c r="E573" s="22">
        <f>E574</f>
        <v>194.2</v>
      </c>
      <c r="F573" s="22">
        <f aca="true" t="shared" si="208" ref="F573:G573">F574</f>
        <v>194.2</v>
      </c>
      <c r="G573" s="22">
        <f t="shared" si="208"/>
        <v>194.2</v>
      </c>
    </row>
    <row r="574" spans="1:7" ht="34.15" customHeight="1">
      <c r="A574" s="144" t="s">
        <v>111</v>
      </c>
      <c r="B574" s="144">
        <v>1230620300</v>
      </c>
      <c r="C574" s="144">
        <v>240</v>
      </c>
      <c r="D574" s="145" t="s">
        <v>189</v>
      </c>
      <c r="E574" s="22">
        <f>'№5 '!F379+'№5 '!F606</f>
        <v>194.2</v>
      </c>
      <c r="F574" s="22">
        <f>'№5 '!G379+'№5 '!G606</f>
        <v>194.2</v>
      </c>
      <c r="G574" s="22">
        <f>'№5 '!H379+'№5 '!H606</f>
        <v>194.2</v>
      </c>
    </row>
    <row r="575" spans="1:7" ht="12.75">
      <c r="A575" s="144" t="s">
        <v>111</v>
      </c>
      <c r="B575" s="144">
        <v>1230620300</v>
      </c>
      <c r="C575" s="144" t="s">
        <v>93</v>
      </c>
      <c r="D575" s="32" t="s">
        <v>94</v>
      </c>
      <c r="E575" s="22">
        <f>E576</f>
        <v>103.5</v>
      </c>
      <c r="F575" s="22">
        <f aca="true" t="shared" si="209" ref="F575:G575">F576</f>
        <v>103.5</v>
      </c>
      <c r="G575" s="22">
        <f t="shared" si="209"/>
        <v>103.5</v>
      </c>
    </row>
    <row r="576" spans="1:7" ht="12.75">
      <c r="A576" s="144" t="s">
        <v>111</v>
      </c>
      <c r="B576" s="144">
        <v>1230620300</v>
      </c>
      <c r="C576" s="144">
        <v>850</v>
      </c>
      <c r="D576" s="32" t="s">
        <v>190</v>
      </c>
      <c r="E576" s="22">
        <f>'№5 '!F608+'№5 '!F381</f>
        <v>103.5</v>
      </c>
      <c r="F576" s="22">
        <f>'№5 '!G608+'№5 '!G381</f>
        <v>103.5</v>
      </c>
      <c r="G576" s="22">
        <f>'№5 '!H608+'№5 '!H381</f>
        <v>103.5</v>
      </c>
    </row>
    <row r="577" spans="1:7" ht="31.5">
      <c r="A577" s="144" t="s">
        <v>111</v>
      </c>
      <c r="B577" s="144">
        <v>1230620310</v>
      </c>
      <c r="C577" s="144"/>
      <c r="D577" s="32" t="s">
        <v>339</v>
      </c>
      <c r="E577" s="22">
        <f>E578</f>
        <v>55.3</v>
      </c>
      <c r="F577" s="22">
        <f aca="true" t="shared" si="210" ref="F577:G578">F578</f>
        <v>55.3</v>
      </c>
      <c r="G577" s="22">
        <f t="shared" si="210"/>
        <v>55.3</v>
      </c>
    </row>
    <row r="578" spans="1:7" ht="31.5">
      <c r="A578" s="144" t="s">
        <v>111</v>
      </c>
      <c r="B578" s="144">
        <v>1230620310</v>
      </c>
      <c r="C578" s="146" t="s">
        <v>92</v>
      </c>
      <c r="D578" s="145" t="s">
        <v>149</v>
      </c>
      <c r="E578" s="22">
        <f>E579</f>
        <v>55.3</v>
      </c>
      <c r="F578" s="22">
        <f t="shared" si="210"/>
        <v>55.3</v>
      </c>
      <c r="G578" s="22">
        <f t="shared" si="210"/>
        <v>55.3</v>
      </c>
    </row>
    <row r="579" spans="1:7" ht="33" customHeight="1">
      <c r="A579" s="144" t="s">
        <v>111</v>
      </c>
      <c r="B579" s="144">
        <v>1230620310</v>
      </c>
      <c r="C579" s="144">
        <v>240</v>
      </c>
      <c r="D579" s="145" t="s">
        <v>189</v>
      </c>
      <c r="E579" s="22">
        <f>'№5 '!F384+'№5 '!F611</f>
        <v>55.3</v>
      </c>
      <c r="F579" s="22">
        <f>'№5 '!G384+'№5 '!G611</f>
        <v>55.3</v>
      </c>
      <c r="G579" s="22">
        <f>'№5 '!H384+'№5 '!H611</f>
        <v>55.3</v>
      </c>
    </row>
    <row r="580" spans="1:7" ht="12.75">
      <c r="A580" s="144" t="s">
        <v>111</v>
      </c>
      <c r="B580" s="144">
        <v>1230620320</v>
      </c>
      <c r="C580" s="144"/>
      <c r="D580" s="32" t="s">
        <v>250</v>
      </c>
      <c r="E580" s="22">
        <f>E581+E583+E585</f>
        <v>766.3</v>
      </c>
      <c r="F580" s="22">
        <f aca="true" t="shared" si="211" ref="F580:G580">F581+F583+F585</f>
        <v>687.9</v>
      </c>
      <c r="G580" s="22">
        <f t="shared" si="211"/>
        <v>687.9</v>
      </c>
    </row>
    <row r="581" spans="1:7" ht="63">
      <c r="A581" s="144" t="s">
        <v>111</v>
      </c>
      <c r="B581" s="144">
        <v>1230620320</v>
      </c>
      <c r="C581" s="146" t="s">
        <v>91</v>
      </c>
      <c r="D581" s="145" t="s">
        <v>2</v>
      </c>
      <c r="E581" s="22">
        <f>E582</f>
        <v>382.1</v>
      </c>
      <c r="F581" s="22">
        <f aca="true" t="shared" si="212" ref="F581:G581">F582</f>
        <v>408.7</v>
      </c>
      <c r="G581" s="22">
        <f t="shared" si="212"/>
        <v>408.7</v>
      </c>
    </row>
    <row r="582" spans="1:7" ht="37.15" customHeight="1">
      <c r="A582" s="144" t="s">
        <v>111</v>
      </c>
      <c r="B582" s="144">
        <v>1230620320</v>
      </c>
      <c r="C582" s="144">
        <v>120</v>
      </c>
      <c r="D582" s="32" t="s">
        <v>188</v>
      </c>
      <c r="E582" s="22">
        <f>'№5 '!F614+'№5 '!F387</f>
        <v>382.1</v>
      </c>
      <c r="F582" s="22">
        <f>'№5 '!G614+'№5 '!G387</f>
        <v>408.7</v>
      </c>
      <c r="G582" s="22">
        <f>'№5 '!H614+'№5 '!H387</f>
        <v>408.7</v>
      </c>
    </row>
    <row r="583" spans="1:7" ht="31.5">
      <c r="A583" s="144" t="s">
        <v>111</v>
      </c>
      <c r="B583" s="144">
        <v>1230620320</v>
      </c>
      <c r="C583" s="146" t="s">
        <v>92</v>
      </c>
      <c r="D583" s="145" t="s">
        <v>149</v>
      </c>
      <c r="E583" s="22">
        <f>E584</f>
        <v>240.2</v>
      </c>
      <c r="F583" s="22">
        <f aca="true" t="shared" si="213" ref="F583:G583">F584</f>
        <v>240.2</v>
      </c>
      <c r="G583" s="22">
        <f t="shared" si="213"/>
        <v>240.2</v>
      </c>
    </row>
    <row r="584" spans="1:7" ht="33" customHeight="1">
      <c r="A584" s="144" t="s">
        <v>111</v>
      </c>
      <c r="B584" s="144">
        <v>1230620320</v>
      </c>
      <c r="C584" s="144">
        <v>240</v>
      </c>
      <c r="D584" s="145" t="s">
        <v>189</v>
      </c>
      <c r="E584" s="22">
        <f>'№5 '!F389+'№5 '!F616</f>
        <v>240.2</v>
      </c>
      <c r="F584" s="22">
        <f>'№5 '!G389+'№5 '!G616</f>
        <v>240.2</v>
      </c>
      <c r="G584" s="22">
        <f>'№5 '!H389+'№5 '!H616</f>
        <v>240.2</v>
      </c>
    </row>
    <row r="585" spans="1:7" ht="31.5">
      <c r="A585" s="144" t="s">
        <v>111</v>
      </c>
      <c r="B585" s="144">
        <v>1230620320</v>
      </c>
      <c r="C585" s="146" t="s">
        <v>151</v>
      </c>
      <c r="D585" s="145" t="s">
        <v>152</v>
      </c>
      <c r="E585" s="22">
        <f>E586</f>
        <v>144</v>
      </c>
      <c r="F585" s="22">
        <f aca="true" t="shared" si="214" ref="F585:G585">F586</f>
        <v>39</v>
      </c>
      <c r="G585" s="22">
        <f t="shared" si="214"/>
        <v>39</v>
      </c>
    </row>
    <row r="586" spans="1:7" ht="12.75">
      <c r="A586" s="144" t="s">
        <v>111</v>
      </c>
      <c r="B586" s="144">
        <v>1230620320</v>
      </c>
      <c r="C586" s="144">
        <v>610</v>
      </c>
      <c r="D586" s="145" t="s">
        <v>194</v>
      </c>
      <c r="E586" s="22">
        <f>'№5 '!F618+'№5 '!F391</f>
        <v>144</v>
      </c>
      <c r="F586" s="22">
        <f>'№5 '!G618+'№5 '!G391</f>
        <v>39</v>
      </c>
      <c r="G586" s="22">
        <f>'№5 '!H618+'№5 '!H391</f>
        <v>39</v>
      </c>
    </row>
    <row r="587" spans="1:7" ht="20.45" customHeight="1">
      <c r="A587" s="144" t="s">
        <v>112</v>
      </c>
      <c r="B587" s="144" t="s">
        <v>89</v>
      </c>
      <c r="C587" s="144" t="s">
        <v>89</v>
      </c>
      <c r="D587" s="32" t="s">
        <v>0</v>
      </c>
      <c r="E587" s="22">
        <f>E588</f>
        <v>868.5</v>
      </c>
      <c r="F587" s="22">
        <f aca="true" t="shared" si="215" ref="F587:G590">F588</f>
        <v>0</v>
      </c>
      <c r="G587" s="22">
        <f t="shared" si="215"/>
        <v>0</v>
      </c>
    </row>
    <row r="588" spans="1:7" ht="12.75">
      <c r="A588" s="144" t="s">
        <v>112</v>
      </c>
      <c r="B588" s="146" t="s">
        <v>200</v>
      </c>
      <c r="C588" s="146" t="s">
        <v>89</v>
      </c>
      <c r="D588" s="145" t="s">
        <v>195</v>
      </c>
      <c r="E588" s="22">
        <f>E589</f>
        <v>868.5</v>
      </c>
      <c r="F588" s="22">
        <f t="shared" si="215"/>
        <v>0</v>
      </c>
      <c r="G588" s="22">
        <f t="shared" si="215"/>
        <v>0</v>
      </c>
    </row>
    <row r="589" spans="1:7" ht="31.5">
      <c r="A589" s="144" t="s">
        <v>112</v>
      </c>
      <c r="B589" s="144">
        <v>9990000000</v>
      </c>
      <c r="C589" s="144"/>
      <c r="D589" s="32" t="s">
        <v>263</v>
      </c>
      <c r="E589" s="22">
        <f>E590</f>
        <v>868.5</v>
      </c>
      <c r="F589" s="22">
        <f t="shared" si="215"/>
        <v>0</v>
      </c>
      <c r="G589" s="22">
        <f t="shared" si="215"/>
        <v>0</v>
      </c>
    </row>
    <row r="590" spans="1:7" ht="31.5">
      <c r="A590" s="144" t="s">
        <v>112</v>
      </c>
      <c r="B590" s="144">
        <v>9990200000</v>
      </c>
      <c r="C590" s="32"/>
      <c r="D590" s="32" t="s">
        <v>209</v>
      </c>
      <c r="E590" s="22">
        <f>E591</f>
        <v>868.5</v>
      </c>
      <c r="F590" s="22">
        <f t="shared" si="215"/>
        <v>0</v>
      </c>
      <c r="G590" s="22">
        <f t="shared" si="215"/>
        <v>0</v>
      </c>
    </row>
    <row r="591" spans="1:7" ht="47.25">
      <c r="A591" s="144" t="s">
        <v>112</v>
      </c>
      <c r="B591" s="144">
        <v>9990225000</v>
      </c>
      <c r="C591" s="144"/>
      <c r="D591" s="32" t="s">
        <v>210</v>
      </c>
      <c r="E591" s="22">
        <f>E592+E594</f>
        <v>868.5</v>
      </c>
      <c r="F591" s="22">
        <f aca="true" t="shared" si="216" ref="F591:G591">F592+F594</f>
        <v>0</v>
      </c>
      <c r="G591" s="22">
        <f t="shared" si="216"/>
        <v>0</v>
      </c>
    </row>
    <row r="592" spans="1:7" ht="63">
      <c r="A592" s="144" t="s">
        <v>112</v>
      </c>
      <c r="B592" s="144">
        <v>9990225000</v>
      </c>
      <c r="C592" s="146" t="s">
        <v>91</v>
      </c>
      <c r="D592" s="145" t="s">
        <v>2</v>
      </c>
      <c r="E592" s="22">
        <f>E593</f>
        <v>808.4</v>
      </c>
      <c r="F592" s="22">
        <f aca="true" t="shared" si="217" ref="F592:G592">F593</f>
        <v>0</v>
      </c>
      <c r="G592" s="22">
        <f t="shared" si="217"/>
        <v>0</v>
      </c>
    </row>
    <row r="593" spans="1:7" ht="35.45" customHeight="1">
      <c r="A593" s="144" t="s">
        <v>112</v>
      </c>
      <c r="B593" s="144">
        <v>9990225000</v>
      </c>
      <c r="C593" s="144">
        <v>120</v>
      </c>
      <c r="D593" s="32" t="s">
        <v>188</v>
      </c>
      <c r="E593" s="22">
        <f>'№5 '!F625</f>
        <v>808.4</v>
      </c>
      <c r="F593" s="22">
        <f>'№5 '!G625</f>
        <v>0</v>
      </c>
      <c r="G593" s="22">
        <f>'№5 '!H625</f>
        <v>0</v>
      </c>
    </row>
    <row r="594" spans="1:7" ht="31.5">
      <c r="A594" s="144" t="s">
        <v>112</v>
      </c>
      <c r="B594" s="144">
        <v>9990225000</v>
      </c>
      <c r="C594" s="146" t="s">
        <v>92</v>
      </c>
      <c r="D594" s="145" t="s">
        <v>149</v>
      </c>
      <c r="E594" s="22">
        <f>E595</f>
        <v>60.1</v>
      </c>
      <c r="F594" s="22">
        <f aca="true" t="shared" si="218" ref="F594:G594">F595</f>
        <v>0</v>
      </c>
      <c r="G594" s="22">
        <f t="shared" si="218"/>
        <v>0</v>
      </c>
    </row>
    <row r="595" spans="1:7" ht="31.9" customHeight="1">
      <c r="A595" s="144" t="s">
        <v>112</v>
      </c>
      <c r="B595" s="144">
        <v>9990225000</v>
      </c>
      <c r="C595" s="144">
        <v>240</v>
      </c>
      <c r="D595" s="145" t="s">
        <v>189</v>
      </c>
      <c r="E595" s="22">
        <f>'№5 '!F627</f>
        <v>60.1</v>
      </c>
      <c r="F595" s="22">
        <f>'№5 '!G627</f>
        <v>0</v>
      </c>
      <c r="G595" s="22">
        <f>'№5 '!H627</f>
        <v>0</v>
      </c>
    </row>
    <row r="596" spans="1:7" ht="12.75">
      <c r="A596" s="6" t="s">
        <v>143</v>
      </c>
      <c r="B596" s="6" t="s">
        <v>89</v>
      </c>
      <c r="C596" s="6" t="s">
        <v>89</v>
      </c>
      <c r="D596" s="27" t="s">
        <v>86</v>
      </c>
      <c r="E596" s="8">
        <f>E597</f>
        <v>2068.6</v>
      </c>
      <c r="F596" s="8">
        <f aca="true" t="shared" si="219" ref="F596:G599">F597</f>
        <v>2068.6</v>
      </c>
      <c r="G596" s="8">
        <f t="shared" si="219"/>
        <v>2068.6</v>
      </c>
    </row>
    <row r="597" spans="1:7" ht="12.75">
      <c r="A597" s="144" t="s">
        <v>87</v>
      </c>
      <c r="B597" s="144" t="s">
        <v>89</v>
      </c>
      <c r="C597" s="144" t="s">
        <v>89</v>
      </c>
      <c r="D597" s="32" t="s">
        <v>88</v>
      </c>
      <c r="E597" s="22">
        <f>E598</f>
        <v>2068.6</v>
      </c>
      <c r="F597" s="22">
        <f t="shared" si="219"/>
        <v>2068.6</v>
      </c>
      <c r="G597" s="22">
        <f t="shared" si="219"/>
        <v>2068.6</v>
      </c>
    </row>
    <row r="598" spans="1:7" ht="47.25">
      <c r="A598" s="144" t="s">
        <v>87</v>
      </c>
      <c r="B598" s="146">
        <v>1200000000</v>
      </c>
      <c r="C598" s="144"/>
      <c r="D598" s="32" t="s">
        <v>307</v>
      </c>
      <c r="E598" s="22">
        <f>E599</f>
        <v>2068.6</v>
      </c>
      <c r="F598" s="22">
        <f t="shared" si="219"/>
        <v>2068.6</v>
      </c>
      <c r="G598" s="22">
        <f t="shared" si="219"/>
        <v>2068.6</v>
      </c>
    </row>
    <row r="599" spans="1:7" ht="31.5">
      <c r="A599" s="144" t="s">
        <v>87</v>
      </c>
      <c r="B599" s="146">
        <v>1240000000</v>
      </c>
      <c r="C599" s="144"/>
      <c r="D599" s="32" t="s">
        <v>235</v>
      </c>
      <c r="E599" s="22">
        <f>E600</f>
        <v>2068.6</v>
      </c>
      <c r="F599" s="22">
        <f t="shared" si="219"/>
        <v>2068.6</v>
      </c>
      <c r="G599" s="22">
        <f t="shared" si="219"/>
        <v>2068.6</v>
      </c>
    </row>
    <row r="600" spans="1:7" ht="21.6" customHeight="1">
      <c r="A600" s="144" t="s">
        <v>87</v>
      </c>
      <c r="B600" s="144">
        <v>1240300000</v>
      </c>
      <c r="C600" s="144"/>
      <c r="D600" s="32" t="s">
        <v>332</v>
      </c>
      <c r="E600" s="22">
        <f>E601+E604+E607</f>
        <v>2068.6</v>
      </c>
      <c r="F600" s="22">
        <f aca="true" t="shared" si="220" ref="F600:G600">F601+F604+F607</f>
        <v>2068.6</v>
      </c>
      <c r="G600" s="22">
        <f t="shared" si="220"/>
        <v>2068.6</v>
      </c>
    </row>
    <row r="601" spans="1:7" ht="34.9" customHeight="1">
      <c r="A601" s="144" t="s">
        <v>87</v>
      </c>
      <c r="B601" s="144">
        <v>1240320360</v>
      </c>
      <c r="C601" s="144"/>
      <c r="D601" s="32" t="s">
        <v>257</v>
      </c>
      <c r="E601" s="22">
        <f>E602</f>
        <v>942.5</v>
      </c>
      <c r="F601" s="22">
        <f aca="true" t="shared" si="221" ref="F601:G602">F602</f>
        <v>942.5</v>
      </c>
      <c r="G601" s="22">
        <f t="shared" si="221"/>
        <v>942.5</v>
      </c>
    </row>
    <row r="602" spans="1:7" ht="12.75">
      <c r="A602" s="144" t="s">
        <v>87</v>
      </c>
      <c r="B602" s="144">
        <v>1240320360</v>
      </c>
      <c r="C602" s="144" t="s">
        <v>93</v>
      </c>
      <c r="D602" s="32" t="s">
        <v>94</v>
      </c>
      <c r="E602" s="22">
        <f>E603</f>
        <v>942.5</v>
      </c>
      <c r="F602" s="22">
        <f t="shared" si="221"/>
        <v>942.5</v>
      </c>
      <c r="G602" s="22">
        <f t="shared" si="221"/>
        <v>942.5</v>
      </c>
    </row>
    <row r="603" spans="1:7" ht="47.25">
      <c r="A603" s="144" t="s">
        <v>87</v>
      </c>
      <c r="B603" s="144">
        <v>1240320360</v>
      </c>
      <c r="C603" s="144" t="s">
        <v>261</v>
      </c>
      <c r="D603" s="32" t="s">
        <v>262</v>
      </c>
      <c r="E603" s="22">
        <f>'№5 '!F399</f>
        <v>942.5</v>
      </c>
      <c r="F603" s="22">
        <f>'№5 '!G399</f>
        <v>942.5</v>
      </c>
      <c r="G603" s="22">
        <f>'№5 '!H399</f>
        <v>942.5</v>
      </c>
    </row>
    <row r="604" spans="1:7" ht="47.25">
      <c r="A604" s="144" t="s">
        <v>87</v>
      </c>
      <c r="B604" s="144">
        <v>1240320370</v>
      </c>
      <c r="C604" s="144"/>
      <c r="D604" s="32" t="s">
        <v>258</v>
      </c>
      <c r="E604" s="22">
        <f>E605</f>
        <v>489.6</v>
      </c>
      <c r="F604" s="22">
        <f aca="true" t="shared" si="222" ref="F604:G605">F605</f>
        <v>489.6</v>
      </c>
      <c r="G604" s="22">
        <f t="shared" si="222"/>
        <v>489.6</v>
      </c>
    </row>
    <row r="605" spans="1:7" ht="12.75">
      <c r="A605" s="144" t="s">
        <v>87</v>
      </c>
      <c r="B605" s="144">
        <v>1240320370</v>
      </c>
      <c r="C605" s="144" t="s">
        <v>93</v>
      </c>
      <c r="D605" s="32" t="s">
        <v>94</v>
      </c>
      <c r="E605" s="22">
        <f>E606</f>
        <v>489.6</v>
      </c>
      <c r="F605" s="22">
        <f t="shared" si="222"/>
        <v>489.6</v>
      </c>
      <c r="G605" s="22">
        <f t="shared" si="222"/>
        <v>489.6</v>
      </c>
    </row>
    <row r="606" spans="1:7" ht="47.25">
      <c r="A606" s="144" t="s">
        <v>87</v>
      </c>
      <c r="B606" s="144">
        <v>1240320370</v>
      </c>
      <c r="C606" s="144" t="s">
        <v>261</v>
      </c>
      <c r="D606" s="32" t="s">
        <v>262</v>
      </c>
      <c r="E606" s="22">
        <f>'№5 '!F402</f>
        <v>489.6</v>
      </c>
      <c r="F606" s="22">
        <f>'№5 '!G402</f>
        <v>489.6</v>
      </c>
      <c r="G606" s="22">
        <f>'№5 '!H402</f>
        <v>489.6</v>
      </c>
    </row>
    <row r="607" spans="1:7" ht="47.25">
      <c r="A607" s="144" t="s">
        <v>87</v>
      </c>
      <c r="B607" s="144" t="s">
        <v>260</v>
      </c>
      <c r="C607" s="144"/>
      <c r="D607" s="32" t="s">
        <v>259</v>
      </c>
      <c r="E607" s="22">
        <f>E608</f>
        <v>636.5</v>
      </c>
      <c r="F607" s="22">
        <f aca="true" t="shared" si="223" ref="F607:G608">F608</f>
        <v>636.5</v>
      </c>
      <c r="G607" s="22">
        <f t="shared" si="223"/>
        <v>636.5</v>
      </c>
    </row>
    <row r="608" spans="1:7" ht="12.75">
      <c r="A608" s="144" t="s">
        <v>87</v>
      </c>
      <c r="B608" s="144" t="s">
        <v>260</v>
      </c>
      <c r="C608" s="144" t="s">
        <v>93</v>
      </c>
      <c r="D608" s="32" t="s">
        <v>94</v>
      </c>
      <c r="E608" s="22">
        <f>E609</f>
        <v>636.5</v>
      </c>
      <c r="F608" s="22">
        <f t="shared" si="223"/>
        <v>636.5</v>
      </c>
      <c r="G608" s="22">
        <f t="shared" si="223"/>
        <v>636.5</v>
      </c>
    </row>
    <row r="609" spans="1:7" ht="47.25">
      <c r="A609" s="144" t="s">
        <v>87</v>
      </c>
      <c r="B609" s="144" t="s">
        <v>260</v>
      </c>
      <c r="C609" s="144" t="s">
        <v>261</v>
      </c>
      <c r="D609" s="32" t="s">
        <v>262</v>
      </c>
      <c r="E609" s="22">
        <f>'№5 '!F405</f>
        <v>636.5</v>
      </c>
      <c r="F609" s="22">
        <f>'№5 '!G405</f>
        <v>636.5</v>
      </c>
      <c r="G609" s="22">
        <f>'№5 '!H405</f>
        <v>636.5</v>
      </c>
    </row>
    <row r="610" spans="1:7" ht="12.75">
      <c r="A610" s="6" t="s">
        <v>144</v>
      </c>
      <c r="B610" s="6" t="s">
        <v>89</v>
      </c>
      <c r="C610" s="6" t="s">
        <v>89</v>
      </c>
      <c r="D610" s="27" t="s">
        <v>178</v>
      </c>
      <c r="E610" s="8">
        <f>E611</f>
        <v>351</v>
      </c>
      <c r="F610" s="8">
        <f aca="true" t="shared" si="224" ref="F610:G610">F611</f>
        <v>300</v>
      </c>
      <c r="G610" s="8">
        <f t="shared" si="224"/>
        <v>300</v>
      </c>
    </row>
    <row r="611" spans="1:7" ht="31.5">
      <c r="A611" s="144" t="s">
        <v>145</v>
      </c>
      <c r="B611" s="144" t="s">
        <v>89</v>
      </c>
      <c r="C611" s="144" t="s">
        <v>89</v>
      </c>
      <c r="D611" s="32" t="s">
        <v>146</v>
      </c>
      <c r="E611" s="22">
        <f aca="true" t="shared" si="225" ref="E611:G615">E612</f>
        <v>351</v>
      </c>
      <c r="F611" s="22">
        <f t="shared" si="225"/>
        <v>300</v>
      </c>
      <c r="G611" s="22">
        <f t="shared" si="225"/>
        <v>300</v>
      </c>
    </row>
    <row r="612" spans="1:7" ht="12.75">
      <c r="A612" s="144" t="s">
        <v>145</v>
      </c>
      <c r="B612" s="144">
        <v>9900000000</v>
      </c>
      <c r="C612" s="144"/>
      <c r="D612" s="32" t="s">
        <v>195</v>
      </c>
      <c r="E612" s="22">
        <f t="shared" si="225"/>
        <v>351</v>
      </c>
      <c r="F612" s="22">
        <f t="shared" si="225"/>
        <v>300</v>
      </c>
      <c r="G612" s="22">
        <f t="shared" si="225"/>
        <v>300</v>
      </c>
    </row>
    <row r="613" spans="1:7" ht="31.5">
      <c r="A613" s="144" t="s">
        <v>145</v>
      </c>
      <c r="B613" s="144">
        <v>9930000000</v>
      </c>
      <c r="C613" s="144"/>
      <c r="D613" s="32" t="s">
        <v>276</v>
      </c>
      <c r="E613" s="22">
        <f t="shared" si="225"/>
        <v>351</v>
      </c>
      <c r="F613" s="22">
        <f t="shared" si="225"/>
        <v>300</v>
      </c>
      <c r="G613" s="22">
        <f t="shared" si="225"/>
        <v>300</v>
      </c>
    </row>
    <row r="614" spans="1:7" ht="12.75">
      <c r="A614" s="144" t="s">
        <v>145</v>
      </c>
      <c r="B614" s="144">
        <v>9930020500</v>
      </c>
      <c r="C614" s="144"/>
      <c r="D614" s="32" t="s">
        <v>153</v>
      </c>
      <c r="E614" s="22">
        <f t="shared" si="225"/>
        <v>351</v>
      </c>
      <c r="F614" s="22">
        <f t="shared" si="225"/>
        <v>300</v>
      </c>
      <c r="G614" s="22">
        <f t="shared" si="225"/>
        <v>300</v>
      </c>
    </row>
    <row r="615" spans="1:7" ht="12.75">
      <c r="A615" s="144" t="s">
        <v>145</v>
      </c>
      <c r="B615" s="144">
        <v>9930020500</v>
      </c>
      <c r="C615" s="144" t="s">
        <v>154</v>
      </c>
      <c r="D615" s="32" t="s">
        <v>155</v>
      </c>
      <c r="E615" s="22">
        <f>E616</f>
        <v>351</v>
      </c>
      <c r="F615" s="22">
        <f t="shared" si="225"/>
        <v>300</v>
      </c>
      <c r="G615" s="22">
        <f t="shared" si="225"/>
        <v>300</v>
      </c>
    </row>
    <row r="616" spans="1:7" ht="12.75">
      <c r="A616" s="144" t="s">
        <v>145</v>
      </c>
      <c r="B616" s="144">
        <v>9930020500</v>
      </c>
      <c r="C616" s="2" t="s">
        <v>284</v>
      </c>
      <c r="D616" s="24" t="s">
        <v>153</v>
      </c>
      <c r="E616" s="22">
        <f>'№5 '!F451</f>
        <v>351</v>
      </c>
      <c r="F616" s="22">
        <f>'№5 '!G451</f>
        <v>300</v>
      </c>
      <c r="G616" s="22">
        <f>'№5 '!H451</f>
        <v>300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8"/>
  <sheetViews>
    <sheetView workbookViewId="0" topLeftCell="A1">
      <selection activeCell="A2" sqref="A2:F2"/>
    </sheetView>
  </sheetViews>
  <sheetFormatPr defaultColWidth="8.875" defaultRowHeight="12.75"/>
  <cols>
    <col min="1" max="1" width="15.00390625" style="48" customWidth="1"/>
    <col min="2" max="2" width="8.75390625" style="48" customWidth="1"/>
    <col min="3" max="3" width="73.25390625" style="48" customWidth="1"/>
    <col min="4" max="4" width="12.25390625" style="56" customWidth="1"/>
    <col min="5" max="5" width="13.125" style="56" customWidth="1"/>
    <col min="6" max="6" width="12.75390625" style="56" customWidth="1"/>
    <col min="7" max="16384" width="8.875" style="48" customWidth="1"/>
  </cols>
  <sheetData>
    <row r="1" spans="1:6" ht="51.6" customHeight="1">
      <c r="A1" s="210" t="s">
        <v>671</v>
      </c>
      <c r="B1" s="210"/>
      <c r="C1" s="210"/>
      <c r="D1" s="210"/>
      <c r="E1" s="210"/>
      <c r="F1" s="210"/>
    </row>
    <row r="2" spans="1:6" ht="66.75" customHeight="1">
      <c r="A2" s="211" t="s">
        <v>369</v>
      </c>
      <c r="B2" s="211"/>
      <c r="C2" s="211"/>
      <c r="D2" s="211"/>
      <c r="E2" s="211"/>
      <c r="F2" s="211"/>
    </row>
    <row r="3" spans="1:6" ht="12.75">
      <c r="A3" s="212" t="s">
        <v>22</v>
      </c>
      <c r="B3" s="212" t="s">
        <v>23</v>
      </c>
      <c r="C3" s="212" t="s">
        <v>24</v>
      </c>
      <c r="D3" s="213" t="s">
        <v>128</v>
      </c>
      <c r="E3" s="213"/>
      <c r="F3" s="213"/>
    </row>
    <row r="4" spans="1:6" ht="12.75">
      <c r="A4" s="212" t="s">
        <v>89</v>
      </c>
      <c r="B4" s="212" t="s">
        <v>89</v>
      </c>
      <c r="C4" s="212" t="s">
        <v>89</v>
      </c>
      <c r="D4" s="213" t="s">
        <v>131</v>
      </c>
      <c r="E4" s="213" t="s">
        <v>139</v>
      </c>
      <c r="F4" s="213"/>
    </row>
    <row r="5" spans="1:6" ht="12.75">
      <c r="A5" s="212" t="s">
        <v>89</v>
      </c>
      <c r="B5" s="212" t="s">
        <v>89</v>
      </c>
      <c r="C5" s="212" t="s">
        <v>89</v>
      </c>
      <c r="D5" s="213" t="s">
        <v>89</v>
      </c>
      <c r="E5" s="149" t="s">
        <v>132</v>
      </c>
      <c r="F5" s="149" t="s">
        <v>181</v>
      </c>
    </row>
    <row r="6" spans="1:6" ht="12.75">
      <c r="A6" s="148" t="s">
        <v>5</v>
      </c>
      <c r="B6" s="148" t="s">
        <v>100</v>
      </c>
      <c r="C6" s="148" t="s">
        <v>101</v>
      </c>
      <c r="D6" s="149" t="s">
        <v>102</v>
      </c>
      <c r="E6" s="149" t="s">
        <v>103</v>
      </c>
      <c r="F6" s="149" t="s">
        <v>104</v>
      </c>
    </row>
    <row r="7" spans="1:6" ht="12.75">
      <c r="A7" s="49" t="s">
        <v>89</v>
      </c>
      <c r="B7" s="49" t="s">
        <v>89</v>
      </c>
      <c r="C7" s="50" t="s">
        <v>1</v>
      </c>
      <c r="D7" s="53">
        <f>D8+D105+D234+D274+D300+D315+D380</f>
        <v>692019.9</v>
      </c>
      <c r="E7" s="53">
        <f>E8+E105+E234+E274+E300+E315+E380</f>
        <v>615531.9</v>
      </c>
      <c r="F7" s="53">
        <f>F8+F105+F234+F274+F300+F315+F380</f>
        <v>605598.2</v>
      </c>
    </row>
    <row r="8" spans="1:6" ht="47.25">
      <c r="A8" s="46">
        <v>1100000000</v>
      </c>
      <c r="B8" s="51"/>
      <c r="C8" s="38" t="s">
        <v>312</v>
      </c>
      <c r="D8" s="54">
        <f>D9+D59+D80</f>
        <v>467767.00000000006</v>
      </c>
      <c r="E8" s="54">
        <f>E9+E59+E80</f>
        <v>433838.5</v>
      </c>
      <c r="F8" s="54">
        <f>F9+F59+F80</f>
        <v>433838.5</v>
      </c>
    </row>
    <row r="9" spans="1:6" ht="16.15" customHeight="1">
      <c r="A9" s="144">
        <v>1110000000</v>
      </c>
      <c r="B9" s="144"/>
      <c r="C9" s="145" t="s">
        <v>289</v>
      </c>
      <c r="D9" s="55">
        <f>D10+D20+D26+D33+D42+D52</f>
        <v>420974.7</v>
      </c>
      <c r="E9" s="55">
        <f>E10+E20+E26+E33+E42+E52</f>
        <v>392886.1</v>
      </c>
      <c r="F9" s="55">
        <f>F10+F20+F26+F33+F42+F52</f>
        <v>392886.1</v>
      </c>
    </row>
    <row r="10" spans="1:6" ht="47.25">
      <c r="A10" s="144">
        <v>1110100000</v>
      </c>
      <c r="B10" s="32"/>
      <c r="C10" s="145" t="s">
        <v>290</v>
      </c>
      <c r="D10" s="55">
        <f>D11+D14+D17</f>
        <v>384337.5</v>
      </c>
      <c r="E10" s="55">
        <f aca="true" t="shared" si="0" ref="E10:F10">E11+E14+E17</f>
        <v>377923.5</v>
      </c>
      <c r="F10" s="55">
        <f t="shared" si="0"/>
        <v>377923.5</v>
      </c>
    </row>
    <row r="11" spans="1:6" ht="31.5">
      <c r="A11" s="12" t="s">
        <v>291</v>
      </c>
      <c r="B11" s="12"/>
      <c r="C11" s="10" t="s">
        <v>215</v>
      </c>
      <c r="D11" s="55">
        <f>D12</f>
        <v>114738.9</v>
      </c>
      <c r="E11" s="55">
        <f aca="true" t="shared" si="1" ref="E11:F11">E12</f>
        <v>112997.4</v>
      </c>
      <c r="F11" s="55">
        <f t="shared" si="1"/>
        <v>112997.4</v>
      </c>
    </row>
    <row r="12" spans="1:6" ht="34.15" customHeight="1">
      <c r="A12" s="12" t="s">
        <v>291</v>
      </c>
      <c r="B12" s="146" t="s">
        <v>151</v>
      </c>
      <c r="C12" s="145" t="s">
        <v>152</v>
      </c>
      <c r="D12" s="55">
        <f>D13</f>
        <v>114738.9</v>
      </c>
      <c r="E12" s="55">
        <f aca="true" t="shared" si="2" ref="E12:F12">E13</f>
        <v>112997.4</v>
      </c>
      <c r="F12" s="55">
        <f t="shared" si="2"/>
        <v>112997.4</v>
      </c>
    </row>
    <row r="13" spans="1:6" ht="21" customHeight="1">
      <c r="A13" s="12" t="s">
        <v>291</v>
      </c>
      <c r="B13" s="144">
        <v>610</v>
      </c>
      <c r="C13" s="145" t="s">
        <v>194</v>
      </c>
      <c r="D13" s="55">
        <f>'№6 '!E310+'№6 '!E322</f>
        <v>114738.9</v>
      </c>
      <c r="E13" s="55">
        <f>'№6 '!F310+'№6 '!F322</f>
        <v>112997.4</v>
      </c>
      <c r="F13" s="55">
        <f>'№6 '!G310+'№6 '!G322</f>
        <v>112997.4</v>
      </c>
    </row>
    <row r="14" spans="1:6" ht="47.25">
      <c r="A14" s="12" t="s">
        <v>292</v>
      </c>
      <c r="B14" s="14"/>
      <c r="C14" s="10" t="s">
        <v>193</v>
      </c>
      <c r="D14" s="55">
        <f>D15</f>
        <v>88890.3</v>
      </c>
      <c r="E14" s="55">
        <f aca="true" t="shared" si="3" ref="E14:F15">E15</f>
        <v>87964.5</v>
      </c>
      <c r="F14" s="55">
        <f t="shared" si="3"/>
        <v>87964.5</v>
      </c>
    </row>
    <row r="15" spans="1:6" ht="31.5">
      <c r="A15" s="12" t="s">
        <v>292</v>
      </c>
      <c r="B15" s="146" t="s">
        <v>151</v>
      </c>
      <c r="C15" s="145" t="s">
        <v>152</v>
      </c>
      <c r="D15" s="55">
        <f>D16</f>
        <v>88890.3</v>
      </c>
      <c r="E15" s="55">
        <f t="shared" si="3"/>
        <v>87964.5</v>
      </c>
      <c r="F15" s="55">
        <f t="shared" si="3"/>
        <v>87964.5</v>
      </c>
    </row>
    <row r="16" spans="1:6" ht="12.75">
      <c r="A16" s="12" t="s">
        <v>292</v>
      </c>
      <c r="B16" s="144">
        <v>610</v>
      </c>
      <c r="C16" s="145" t="s">
        <v>194</v>
      </c>
      <c r="D16" s="55">
        <f>'№6 '!E307</f>
        <v>88890.3</v>
      </c>
      <c r="E16" s="55">
        <f>'№6 '!F307</f>
        <v>87964.5</v>
      </c>
      <c r="F16" s="55">
        <f>'№6 '!G307</f>
        <v>87964.5</v>
      </c>
    </row>
    <row r="17" spans="1:6" ht="94.5">
      <c r="A17" s="144">
        <v>1110110750</v>
      </c>
      <c r="B17" s="144"/>
      <c r="C17" s="145" t="s">
        <v>293</v>
      </c>
      <c r="D17" s="55">
        <f>D18</f>
        <v>180708.3</v>
      </c>
      <c r="E17" s="55">
        <f aca="true" t="shared" si="4" ref="E17:F18">E18</f>
        <v>176961.6</v>
      </c>
      <c r="F17" s="55">
        <f t="shared" si="4"/>
        <v>176961.6</v>
      </c>
    </row>
    <row r="18" spans="1:6" ht="31.5">
      <c r="A18" s="144">
        <v>1110110750</v>
      </c>
      <c r="B18" s="146" t="s">
        <v>151</v>
      </c>
      <c r="C18" s="145" t="s">
        <v>152</v>
      </c>
      <c r="D18" s="55">
        <f>D19</f>
        <v>180708.3</v>
      </c>
      <c r="E18" s="55">
        <f t="shared" si="4"/>
        <v>176961.6</v>
      </c>
      <c r="F18" s="55">
        <f t="shared" si="4"/>
        <v>176961.6</v>
      </c>
    </row>
    <row r="19" spans="1:6" ht="12.75">
      <c r="A19" s="144">
        <v>1110110750</v>
      </c>
      <c r="B19" s="144">
        <v>610</v>
      </c>
      <c r="C19" s="145" t="s">
        <v>194</v>
      </c>
      <c r="D19" s="55">
        <f>'№6 '!E321</f>
        <v>180708.3</v>
      </c>
      <c r="E19" s="55">
        <f>'№6 '!F321</f>
        <v>176961.6</v>
      </c>
      <c r="F19" s="55">
        <f>'№6 '!G321</f>
        <v>176961.6</v>
      </c>
    </row>
    <row r="20" spans="1:6" ht="47.25">
      <c r="A20" s="144">
        <v>1110200000</v>
      </c>
      <c r="B20" s="144"/>
      <c r="C20" s="145" t="s">
        <v>306</v>
      </c>
      <c r="D20" s="55">
        <f>D21</f>
        <v>10448.599999999999</v>
      </c>
      <c r="E20" s="55">
        <f aca="true" t="shared" si="5" ref="E20:F20">E21</f>
        <v>10448.599999999999</v>
      </c>
      <c r="F20" s="55">
        <f t="shared" si="5"/>
        <v>10448.599999999999</v>
      </c>
    </row>
    <row r="21" spans="1:6" ht="78.75">
      <c r="A21" s="144">
        <v>1110210500</v>
      </c>
      <c r="B21" s="144"/>
      <c r="C21" s="145" t="s">
        <v>605</v>
      </c>
      <c r="D21" s="55">
        <f>D22+D24</f>
        <v>10448.599999999999</v>
      </c>
      <c r="E21" s="55">
        <f aca="true" t="shared" si="6" ref="E21:F21">E22+E24</f>
        <v>10448.599999999999</v>
      </c>
      <c r="F21" s="55">
        <f t="shared" si="6"/>
        <v>10448.599999999999</v>
      </c>
    </row>
    <row r="22" spans="1:6" ht="31.5">
      <c r="A22" s="144">
        <v>1110210500</v>
      </c>
      <c r="B22" s="144" t="s">
        <v>92</v>
      </c>
      <c r="C22" s="145" t="s">
        <v>149</v>
      </c>
      <c r="D22" s="55">
        <f>D23</f>
        <v>254.8</v>
      </c>
      <c r="E22" s="55">
        <f aca="true" t="shared" si="7" ref="E22:F22">E23</f>
        <v>254.8</v>
      </c>
      <c r="F22" s="55">
        <f t="shared" si="7"/>
        <v>254.8</v>
      </c>
    </row>
    <row r="23" spans="1:6" ht="33" customHeight="1">
      <c r="A23" s="144">
        <v>1110210500</v>
      </c>
      <c r="B23" s="144">
        <v>240</v>
      </c>
      <c r="C23" s="145" t="s">
        <v>189</v>
      </c>
      <c r="D23" s="55">
        <f>'№6 '!E541</f>
        <v>254.8</v>
      </c>
      <c r="E23" s="55">
        <f>'№6 '!F541</f>
        <v>254.8</v>
      </c>
      <c r="F23" s="55">
        <f>'№6 '!G541</f>
        <v>254.8</v>
      </c>
    </row>
    <row r="24" spans="1:6" ht="12.75">
      <c r="A24" s="144">
        <v>1110210500</v>
      </c>
      <c r="B24" s="144" t="s">
        <v>96</v>
      </c>
      <c r="C24" s="145" t="s">
        <v>97</v>
      </c>
      <c r="D24" s="55">
        <f>D25</f>
        <v>10193.8</v>
      </c>
      <c r="E24" s="55">
        <f aca="true" t="shared" si="8" ref="E24:F24">E25</f>
        <v>10193.8</v>
      </c>
      <c r="F24" s="55">
        <f t="shared" si="8"/>
        <v>10193.8</v>
      </c>
    </row>
    <row r="25" spans="1:6" ht="31.5">
      <c r="A25" s="144">
        <v>1110210500</v>
      </c>
      <c r="B25" s="2" t="s">
        <v>191</v>
      </c>
      <c r="C25" s="23" t="s">
        <v>192</v>
      </c>
      <c r="D25" s="55">
        <f>'№6 '!E543</f>
        <v>10193.8</v>
      </c>
      <c r="E25" s="55">
        <f>'№6 '!F543</f>
        <v>10193.8</v>
      </c>
      <c r="F25" s="55">
        <f>'№6 '!G543</f>
        <v>10193.8</v>
      </c>
    </row>
    <row r="26" spans="1:6" ht="31.5">
      <c r="A26" s="144">
        <v>1110300000</v>
      </c>
      <c r="B26" s="144"/>
      <c r="C26" s="145" t="s">
        <v>294</v>
      </c>
      <c r="D26" s="55">
        <f>D30+D27</f>
        <v>8326</v>
      </c>
      <c r="E26" s="55">
        <f aca="true" t="shared" si="9" ref="E26:F26">E30+E27</f>
        <v>4201.2</v>
      </c>
      <c r="F26" s="55">
        <f t="shared" si="9"/>
        <v>4201.2</v>
      </c>
    </row>
    <row r="27" spans="1:6" ht="47.25">
      <c r="A27" s="144">
        <v>1110310230</v>
      </c>
      <c r="B27" s="144"/>
      <c r="C27" s="145" t="s">
        <v>599</v>
      </c>
      <c r="D27" s="55">
        <f>D28</f>
        <v>4163</v>
      </c>
      <c r="E27" s="55">
        <f aca="true" t="shared" si="10" ref="E27:F28">E28</f>
        <v>0</v>
      </c>
      <c r="F27" s="55">
        <f t="shared" si="10"/>
        <v>0</v>
      </c>
    </row>
    <row r="28" spans="1:6" ht="31.5">
      <c r="A28" s="144">
        <v>1110310230</v>
      </c>
      <c r="B28" s="146" t="s">
        <v>151</v>
      </c>
      <c r="C28" s="145" t="s">
        <v>152</v>
      </c>
      <c r="D28" s="55">
        <f>D29</f>
        <v>4163</v>
      </c>
      <c r="E28" s="55">
        <f t="shared" si="10"/>
        <v>0</v>
      </c>
      <c r="F28" s="55">
        <f t="shared" si="10"/>
        <v>0</v>
      </c>
    </row>
    <row r="29" spans="1:6" ht="12.75">
      <c r="A29" s="144">
        <v>1110310230</v>
      </c>
      <c r="B29" s="144">
        <v>610</v>
      </c>
      <c r="C29" s="145" t="s">
        <v>194</v>
      </c>
      <c r="D29" s="55">
        <f>'№6 '!E328</f>
        <v>4163</v>
      </c>
      <c r="E29" s="55">
        <f>'№6 '!F328</f>
        <v>0</v>
      </c>
      <c r="F29" s="55">
        <f>'№6 '!G328</f>
        <v>0</v>
      </c>
    </row>
    <row r="30" spans="1:6" ht="47.25">
      <c r="A30" s="144" t="s">
        <v>296</v>
      </c>
      <c r="B30" s="144"/>
      <c r="C30" s="145" t="s">
        <v>295</v>
      </c>
      <c r="D30" s="55">
        <f aca="true" t="shared" si="11" ref="D30:F31">D31</f>
        <v>4163</v>
      </c>
      <c r="E30" s="55">
        <f t="shared" si="11"/>
        <v>4201.2</v>
      </c>
      <c r="F30" s="55">
        <f t="shared" si="11"/>
        <v>4201.2</v>
      </c>
    </row>
    <row r="31" spans="1:6" ht="31.5">
      <c r="A31" s="144" t="s">
        <v>296</v>
      </c>
      <c r="B31" s="146" t="s">
        <v>151</v>
      </c>
      <c r="C31" s="145" t="s">
        <v>152</v>
      </c>
      <c r="D31" s="55">
        <f t="shared" si="11"/>
        <v>4163</v>
      </c>
      <c r="E31" s="55">
        <f t="shared" si="11"/>
        <v>4201.2</v>
      </c>
      <c r="F31" s="55">
        <f t="shared" si="11"/>
        <v>4201.2</v>
      </c>
    </row>
    <row r="32" spans="1:6" ht="12.75">
      <c r="A32" s="144" t="s">
        <v>296</v>
      </c>
      <c r="B32" s="144">
        <v>610</v>
      </c>
      <c r="C32" s="145" t="s">
        <v>194</v>
      </c>
      <c r="D32" s="55">
        <f>'№6 '!E331</f>
        <v>4163</v>
      </c>
      <c r="E32" s="55">
        <f>'№6 '!F331</f>
        <v>4201.2</v>
      </c>
      <c r="F32" s="55">
        <f>'№6 '!G331</f>
        <v>4201.2</v>
      </c>
    </row>
    <row r="33" spans="1:6" ht="12.75">
      <c r="A33" s="144">
        <v>1110400000</v>
      </c>
      <c r="B33" s="144"/>
      <c r="C33" s="32" t="s">
        <v>301</v>
      </c>
      <c r="D33" s="55">
        <f>D39+D34</f>
        <v>3377.8999999999996</v>
      </c>
      <c r="E33" s="55">
        <f aca="true" t="shared" si="12" ref="E33:F33">E39+E34</f>
        <v>168.7</v>
      </c>
      <c r="F33" s="55">
        <f t="shared" si="12"/>
        <v>168.7</v>
      </c>
    </row>
    <row r="34" spans="1:6" ht="31.5">
      <c r="A34" s="144">
        <v>1110410240</v>
      </c>
      <c r="B34" s="144"/>
      <c r="C34" s="145" t="s">
        <v>588</v>
      </c>
      <c r="D34" s="55">
        <f>D35+D37</f>
        <v>3209.2</v>
      </c>
      <c r="E34" s="55">
        <f aca="true" t="shared" si="13" ref="E34:F34">E35+E37</f>
        <v>0</v>
      </c>
      <c r="F34" s="55">
        <f t="shared" si="13"/>
        <v>0</v>
      </c>
    </row>
    <row r="35" spans="1:6" ht="12.75">
      <c r="A35" s="144">
        <v>1110410240</v>
      </c>
      <c r="B35" s="2" t="s">
        <v>96</v>
      </c>
      <c r="C35" s="43" t="s">
        <v>97</v>
      </c>
      <c r="D35" s="55">
        <f>D36</f>
        <v>214.9</v>
      </c>
      <c r="E35" s="55">
        <f aca="true" t="shared" si="14" ref="E35:F35">E36</f>
        <v>0</v>
      </c>
      <c r="F35" s="55">
        <f t="shared" si="14"/>
        <v>0</v>
      </c>
    </row>
    <row r="36" spans="1:6" ht="31.5">
      <c r="A36" s="144">
        <v>1110410240</v>
      </c>
      <c r="B36" s="144">
        <v>320</v>
      </c>
      <c r="C36" s="145" t="s">
        <v>192</v>
      </c>
      <c r="D36" s="55">
        <f>'№6 '!E401</f>
        <v>214.9</v>
      </c>
      <c r="E36" s="55">
        <f>'№6 '!F401</f>
        <v>0</v>
      </c>
      <c r="F36" s="55">
        <f>'№6 '!G401</f>
        <v>0</v>
      </c>
    </row>
    <row r="37" spans="1:6" ht="31.5">
      <c r="A37" s="144">
        <v>1110410240</v>
      </c>
      <c r="B37" s="146" t="s">
        <v>151</v>
      </c>
      <c r="C37" s="145" t="s">
        <v>152</v>
      </c>
      <c r="D37" s="55">
        <f>D38</f>
        <v>2994.2999999999997</v>
      </c>
      <c r="E37" s="55">
        <f aca="true" t="shared" si="15" ref="E37:F37">E38</f>
        <v>0</v>
      </c>
      <c r="F37" s="55">
        <f t="shared" si="15"/>
        <v>0</v>
      </c>
    </row>
    <row r="38" spans="1:6" ht="12.75">
      <c r="A38" s="144">
        <v>1110410240</v>
      </c>
      <c r="B38" s="144">
        <v>610</v>
      </c>
      <c r="C38" s="145" t="s">
        <v>194</v>
      </c>
      <c r="D38" s="55">
        <f>'№6 '!E403</f>
        <v>2994.2999999999997</v>
      </c>
      <c r="E38" s="55">
        <f>'№6 '!F403</f>
        <v>0</v>
      </c>
      <c r="F38" s="55">
        <f>'№6 '!G403</f>
        <v>0</v>
      </c>
    </row>
    <row r="39" spans="1:6" ht="31.5">
      <c r="A39" s="144" t="s">
        <v>303</v>
      </c>
      <c r="B39" s="144"/>
      <c r="C39" s="32" t="s">
        <v>302</v>
      </c>
      <c r="D39" s="55">
        <f>D40</f>
        <v>168.7</v>
      </c>
      <c r="E39" s="55">
        <f aca="true" t="shared" si="16" ref="E39:F40">E40</f>
        <v>168.7</v>
      </c>
      <c r="F39" s="55">
        <f t="shared" si="16"/>
        <v>168.7</v>
      </c>
    </row>
    <row r="40" spans="1:6" ht="12.75">
      <c r="A40" s="144" t="s">
        <v>303</v>
      </c>
      <c r="B40" s="2" t="s">
        <v>96</v>
      </c>
      <c r="C40" s="3" t="s">
        <v>97</v>
      </c>
      <c r="D40" s="55">
        <f>D41</f>
        <v>168.7</v>
      </c>
      <c r="E40" s="55">
        <f t="shared" si="16"/>
        <v>168.7</v>
      </c>
      <c r="F40" s="55">
        <f t="shared" si="16"/>
        <v>168.7</v>
      </c>
    </row>
    <row r="41" spans="1:6" ht="31.5">
      <c r="A41" s="144" t="s">
        <v>303</v>
      </c>
      <c r="B41" s="144">
        <v>320</v>
      </c>
      <c r="C41" s="145" t="s">
        <v>192</v>
      </c>
      <c r="D41" s="55">
        <f>'№6 '!E406</f>
        <v>168.7</v>
      </c>
      <c r="E41" s="55">
        <f>'№6 '!F406</f>
        <v>168.7</v>
      </c>
      <c r="F41" s="55">
        <f>'№6 '!G406</f>
        <v>168.7</v>
      </c>
    </row>
    <row r="42" spans="1:6" ht="63">
      <c r="A42" s="144">
        <v>1110500000</v>
      </c>
      <c r="B42" s="144"/>
      <c r="C42" s="145" t="s">
        <v>297</v>
      </c>
      <c r="D42" s="55">
        <f>D49+D43+D46</f>
        <v>14196.5</v>
      </c>
      <c r="E42" s="55">
        <f aca="true" t="shared" si="17" ref="E42:F42">E49+E43+E46</f>
        <v>0</v>
      </c>
      <c r="F42" s="55">
        <f t="shared" si="17"/>
        <v>0</v>
      </c>
    </row>
    <row r="43" spans="1:6" ht="47.25">
      <c r="A43" s="144">
        <v>1110510440</v>
      </c>
      <c r="B43" s="144"/>
      <c r="C43" s="145" t="s">
        <v>617</v>
      </c>
      <c r="D43" s="55">
        <f>D44</f>
        <v>8404.3</v>
      </c>
      <c r="E43" s="55">
        <f aca="true" t="shared" si="18" ref="E43:F44">E44</f>
        <v>0</v>
      </c>
      <c r="F43" s="55">
        <f t="shared" si="18"/>
        <v>0</v>
      </c>
    </row>
    <row r="44" spans="1:6" ht="31.5">
      <c r="A44" s="144">
        <v>1110510440</v>
      </c>
      <c r="B44" s="146" t="s">
        <v>151</v>
      </c>
      <c r="C44" s="145" t="s">
        <v>152</v>
      </c>
      <c r="D44" s="55">
        <f>D45</f>
        <v>8404.3</v>
      </c>
      <c r="E44" s="55">
        <f t="shared" si="18"/>
        <v>0</v>
      </c>
      <c r="F44" s="55">
        <f t="shared" si="18"/>
        <v>0</v>
      </c>
    </row>
    <row r="45" spans="1:6" ht="12.75">
      <c r="A45" s="144">
        <v>1110510440</v>
      </c>
      <c r="B45" s="144">
        <v>610</v>
      </c>
      <c r="C45" s="145" t="s">
        <v>194</v>
      </c>
      <c r="D45" s="55">
        <f>'№6 '!E335</f>
        <v>8404.3</v>
      </c>
      <c r="E45" s="55">
        <f>'№6 '!F335</f>
        <v>0</v>
      </c>
      <c r="F45" s="55">
        <f>'№6 '!G335</f>
        <v>0</v>
      </c>
    </row>
    <row r="46" spans="1:6" ht="12.75">
      <c r="A46" s="12" t="s">
        <v>628</v>
      </c>
      <c r="B46" s="153"/>
      <c r="C46" s="154" t="s">
        <v>629</v>
      </c>
      <c r="D46" s="55">
        <f>D47</f>
        <v>418.2</v>
      </c>
      <c r="E46" s="55">
        <f aca="true" t="shared" si="19" ref="E46:F47">E47</f>
        <v>0</v>
      </c>
      <c r="F46" s="55">
        <f t="shared" si="19"/>
        <v>0</v>
      </c>
    </row>
    <row r="47" spans="1:6" ht="31.5">
      <c r="A47" s="12" t="s">
        <v>628</v>
      </c>
      <c r="B47" s="155" t="s">
        <v>151</v>
      </c>
      <c r="C47" s="154" t="s">
        <v>152</v>
      </c>
      <c r="D47" s="55">
        <f>D48</f>
        <v>418.2</v>
      </c>
      <c r="E47" s="55">
        <f t="shared" si="19"/>
        <v>0</v>
      </c>
      <c r="F47" s="55">
        <f t="shared" si="19"/>
        <v>0</v>
      </c>
    </row>
    <row r="48" spans="1:6" ht="12.75">
      <c r="A48" s="12" t="s">
        <v>628</v>
      </c>
      <c r="B48" s="153">
        <v>610</v>
      </c>
      <c r="C48" s="154" t="s">
        <v>194</v>
      </c>
      <c r="D48" s="55">
        <f>'№6 '!E314</f>
        <v>418.2</v>
      </c>
      <c r="E48" s="55">
        <f>'№6 '!F314</f>
        <v>0</v>
      </c>
      <c r="F48" s="55">
        <f>'№6 '!G314</f>
        <v>0</v>
      </c>
    </row>
    <row r="49" spans="1:6" ht="31.5">
      <c r="A49" s="144" t="s">
        <v>298</v>
      </c>
      <c r="B49" s="144"/>
      <c r="C49" s="145" t="s">
        <v>606</v>
      </c>
      <c r="D49" s="55">
        <f>D50</f>
        <v>5374</v>
      </c>
      <c r="E49" s="55">
        <f aca="true" t="shared" si="20" ref="E49:F50">E50</f>
        <v>0</v>
      </c>
      <c r="F49" s="55">
        <f t="shared" si="20"/>
        <v>0</v>
      </c>
    </row>
    <row r="50" spans="1:6" ht="31.5">
      <c r="A50" s="144" t="s">
        <v>298</v>
      </c>
      <c r="B50" s="146" t="s">
        <v>151</v>
      </c>
      <c r="C50" s="145" t="s">
        <v>152</v>
      </c>
      <c r="D50" s="55">
        <f>D51</f>
        <v>5374</v>
      </c>
      <c r="E50" s="55">
        <f t="shared" si="20"/>
        <v>0</v>
      </c>
      <c r="F50" s="55">
        <f t="shared" si="20"/>
        <v>0</v>
      </c>
    </row>
    <row r="51" spans="1:6" ht="12.75">
      <c r="A51" s="144" t="s">
        <v>298</v>
      </c>
      <c r="B51" s="144">
        <v>610</v>
      </c>
      <c r="C51" s="145" t="s">
        <v>194</v>
      </c>
      <c r="D51" s="55">
        <f>'№6 '!E338</f>
        <v>5374</v>
      </c>
      <c r="E51" s="55">
        <f>'№6 '!F338</f>
        <v>0</v>
      </c>
      <c r="F51" s="55">
        <f>'№6 '!G338</f>
        <v>0</v>
      </c>
    </row>
    <row r="52" spans="1:6" ht="63">
      <c r="A52" s="144">
        <v>1110600000</v>
      </c>
      <c r="B52" s="144"/>
      <c r="C52" s="145" t="s">
        <v>578</v>
      </c>
      <c r="D52" s="55">
        <f>D56+D53</f>
        <v>288.2</v>
      </c>
      <c r="E52" s="55">
        <f aca="true" t="shared" si="21" ref="E52:F52">E56+E53</f>
        <v>144.1</v>
      </c>
      <c r="F52" s="55">
        <f t="shared" si="21"/>
        <v>144.1</v>
      </c>
    </row>
    <row r="53" spans="1:6" ht="31.5">
      <c r="A53" s="144">
        <v>1110610440</v>
      </c>
      <c r="B53" s="144"/>
      <c r="C53" s="145" t="s">
        <v>606</v>
      </c>
      <c r="D53" s="55">
        <f>D54</f>
        <v>144.1</v>
      </c>
      <c r="E53" s="55">
        <f aca="true" t="shared" si="22" ref="E53:F54">E54</f>
        <v>0</v>
      </c>
      <c r="F53" s="55">
        <f t="shared" si="22"/>
        <v>0</v>
      </c>
    </row>
    <row r="54" spans="1:6" ht="31.5">
      <c r="A54" s="144">
        <v>1110610440</v>
      </c>
      <c r="B54" s="146" t="s">
        <v>151</v>
      </c>
      <c r="C54" s="145" t="s">
        <v>152</v>
      </c>
      <c r="D54" s="55">
        <f>D55</f>
        <v>144.1</v>
      </c>
      <c r="E54" s="55">
        <f t="shared" si="22"/>
        <v>0</v>
      </c>
      <c r="F54" s="55">
        <f t="shared" si="22"/>
        <v>0</v>
      </c>
    </row>
    <row r="55" spans="1:6" ht="12.75">
      <c r="A55" s="144">
        <v>1110610440</v>
      </c>
      <c r="B55" s="144">
        <v>610</v>
      </c>
      <c r="C55" s="145" t="s">
        <v>194</v>
      </c>
      <c r="D55" s="55">
        <f>'№6 '!E342</f>
        <v>144.1</v>
      </c>
      <c r="E55" s="55">
        <f>'№6 '!F342</f>
        <v>0</v>
      </c>
      <c r="F55" s="55">
        <f>'№6 '!G342</f>
        <v>0</v>
      </c>
    </row>
    <row r="56" spans="1:6" ht="31.5">
      <c r="A56" s="144" t="s">
        <v>577</v>
      </c>
      <c r="B56" s="144"/>
      <c r="C56" s="145" t="s">
        <v>606</v>
      </c>
      <c r="D56" s="55">
        <f>D57</f>
        <v>144.1</v>
      </c>
      <c r="E56" s="55">
        <f aca="true" t="shared" si="23" ref="E56:F57">E57</f>
        <v>144.1</v>
      </c>
      <c r="F56" s="55">
        <f t="shared" si="23"/>
        <v>144.1</v>
      </c>
    </row>
    <row r="57" spans="1:6" ht="31.5">
      <c r="A57" s="144" t="s">
        <v>577</v>
      </c>
      <c r="B57" s="146" t="s">
        <v>151</v>
      </c>
      <c r="C57" s="145" t="s">
        <v>152</v>
      </c>
      <c r="D57" s="55">
        <f>D58</f>
        <v>144.1</v>
      </c>
      <c r="E57" s="55">
        <f t="shared" si="23"/>
        <v>144.1</v>
      </c>
      <c r="F57" s="55">
        <f t="shared" si="23"/>
        <v>144.1</v>
      </c>
    </row>
    <row r="58" spans="1:6" ht="12.75">
      <c r="A58" s="144" t="s">
        <v>577</v>
      </c>
      <c r="B58" s="144">
        <v>610</v>
      </c>
      <c r="C58" s="145" t="s">
        <v>194</v>
      </c>
      <c r="D58" s="55">
        <f>'№6 '!E345</f>
        <v>144.1</v>
      </c>
      <c r="E58" s="55">
        <f>'№6 '!F345</f>
        <v>144.1</v>
      </c>
      <c r="F58" s="55">
        <f>'№6 '!G345</f>
        <v>144.1</v>
      </c>
    </row>
    <row r="59" spans="1:6" ht="12.75">
      <c r="A59" s="144">
        <v>1120000000</v>
      </c>
      <c r="B59" s="144"/>
      <c r="C59" s="145" t="s">
        <v>213</v>
      </c>
      <c r="D59" s="55">
        <f>D60+D70</f>
        <v>45909.4</v>
      </c>
      <c r="E59" s="55">
        <f aca="true" t="shared" si="24" ref="E59:F59">E60+E70</f>
        <v>40167.2</v>
      </c>
      <c r="F59" s="55">
        <f t="shared" si="24"/>
        <v>40167.2</v>
      </c>
    </row>
    <row r="60" spans="1:6" ht="47.25">
      <c r="A60" s="144">
        <v>1120100000</v>
      </c>
      <c r="B60" s="144"/>
      <c r="C60" s="145" t="s">
        <v>214</v>
      </c>
      <c r="D60" s="55">
        <f>D64+D61+D67</f>
        <v>45249.5</v>
      </c>
      <c r="E60" s="55">
        <f aca="true" t="shared" si="25" ref="E60:F60">E64+E61+E67</f>
        <v>40167.2</v>
      </c>
      <c r="F60" s="55">
        <f t="shared" si="25"/>
        <v>40167.2</v>
      </c>
    </row>
    <row r="61" spans="1:6" ht="47.25">
      <c r="A61" s="144">
        <v>1120110690</v>
      </c>
      <c r="B61" s="144"/>
      <c r="C61" s="145" t="s">
        <v>603</v>
      </c>
      <c r="D61" s="55">
        <f>D62</f>
        <v>4632.700000000001</v>
      </c>
      <c r="E61" s="55">
        <f aca="true" t="shared" si="26" ref="E61:F62">E62</f>
        <v>0</v>
      </c>
      <c r="F61" s="55">
        <f t="shared" si="26"/>
        <v>0</v>
      </c>
    </row>
    <row r="62" spans="1:6" ht="31.5">
      <c r="A62" s="144">
        <v>1120110690</v>
      </c>
      <c r="B62" s="146" t="s">
        <v>151</v>
      </c>
      <c r="C62" s="145" t="s">
        <v>152</v>
      </c>
      <c r="D62" s="55">
        <f>D63</f>
        <v>4632.700000000001</v>
      </c>
      <c r="E62" s="55">
        <f t="shared" si="26"/>
        <v>0</v>
      </c>
      <c r="F62" s="55">
        <f t="shared" si="26"/>
        <v>0</v>
      </c>
    </row>
    <row r="63" spans="1:6" ht="12.75">
      <c r="A63" s="144">
        <v>1120110690</v>
      </c>
      <c r="B63" s="144">
        <v>610</v>
      </c>
      <c r="C63" s="145" t="s">
        <v>194</v>
      </c>
      <c r="D63" s="55">
        <f>'№6 '!E371</f>
        <v>4632.700000000001</v>
      </c>
      <c r="E63" s="55">
        <f>'№6 '!F371</f>
        <v>0</v>
      </c>
      <c r="F63" s="55">
        <f>'№6 '!G371</f>
        <v>0</v>
      </c>
    </row>
    <row r="64" spans="1:6" ht="31.5">
      <c r="A64" s="144">
        <v>1120120010</v>
      </c>
      <c r="B64" s="144"/>
      <c r="C64" s="145" t="s">
        <v>215</v>
      </c>
      <c r="D64" s="55">
        <f>D65</f>
        <v>40338.799999999996</v>
      </c>
      <c r="E64" s="55">
        <f aca="true" t="shared" si="27" ref="E64:F65">E65</f>
        <v>40167.2</v>
      </c>
      <c r="F64" s="55">
        <f t="shared" si="27"/>
        <v>40167.2</v>
      </c>
    </row>
    <row r="65" spans="1:6" ht="31.5">
      <c r="A65" s="144">
        <v>1120120010</v>
      </c>
      <c r="B65" s="146" t="s">
        <v>151</v>
      </c>
      <c r="C65" s="145" t="s">
        <v>152</v>
      </c>
      <c r="D65" s="55">
        <f>D66</f>
        <v>40338.799999999996</v>
      </c>
      <c r="E65" s="55">
        <f t="shared" si="27"/>
        <v>40167.2</v>
      </c>
      <c r="F65" s="55">
        <f t="shared" si="27"/>
        <v>40167.2</v>
      </c>
    </row>
    <row r="66" spans="1:6" ht="12.75">
      <c r="A66" s="144">
        <v>1120120010</v>
      </c>
      <c r="B66" s="144">
        <v>610</v>
      </c>
      <c r="C66" s="145" t="s">
        <v>194</v>
      </c>
      <c r="D66" s="55">
        <f>'№6 '!E374+'№6 '!E350</f>
        <v>40338.799999999996</v>
      </c>
      <c r="E66" s="55">
        <f>'№6 '!F374+'№6 '!F350</f>
        <v>40167.2</v>
      </c>
      <c r="F66" s="55">
        <f>'№6 '!G374+'№6 '!G350</f>
        <v>40167.2</v>
      </c>
    </row>
    <row r="67" spans="1:6" ht="47.25">
      <c r="A67" s="144" t="s">
        <v>602</v>
      </c>
      <c r="B67" s="144"/>
      <c r="C67" s="145" t="s">
        <v>604</v>
      </c>
      <c r="D67" s="29">
        <f>D68</f>
        <v>278</v>
      </c>
      <c r="E67" s="29">
        <f aca="true" t="shared" si="28" ref="E67:F68">E68</f>
        <v>0</v>
      </c>
      <c r="F67" s="29">
        <f t="shared" si="28"/>
        <v>0</v>
      </c>
    </row>
    <row r="68" spans="1:6" ht="31.5">
      <c r="A68" s="144" t="s">
        <v>602</v>
      </c>
      <c r="B68" s="146" t="s">
        <v>151</v>
      </c>
      <c r="C68" s="145" t="s">
        <v>152</v>
      </c>
      <c r="D68" s="29">
        <f>D69</f>
        <v>278</v>
      </c>
      <c r="E68" s="29">
        <f t="shared" si="28"/>
        <v>0</v>
      </c>
      <c r="F68" s="29">
        <f t="shared" si="28"/>
        <v>0</v>
      </c>
    </row>
    <row r="69" spans="1:6" ht="12.75">
      <c r="A69" s="144" t="s">
        <v>602</v>
      </c>
      <c r="B69" s="144">
        <v>610</v>
      </c>
      <c r="C69" s="145" t="s">
        <v>194</v>
      </c>
      <c r="D69" s="29">
        <f>'№6 '!E377</f>
        <v>278</v>
      </c>
      <c r="E69" s="29">
        <f>'№6 '!F377</f>
        <v>0</v>
      </c>
      <c r="F69" s="29">
        <f>'№6 '!G377</f>
        <v>0</v>
      </c>
    </row>
    <row r="70" spans="1:6" ht="47.25">
      <c r="A70" s="146">
        <v>1120200000</v>
      </c>
      <c r="B70" s="144"/>
      <c r="C70" s="145" t="s">
        <v>359</v>
      </c>
      <c r="D70" s="55">
        <f>D71+D74+D77</f>
        <v>659.9000000000001</v>
      </c>
      <c r="E70" s="55">
        <f aca="true" t="shared" si="29" ref="E70:F70">E71+E74+E77</f>
        <v>0</v>
      </c>
      <c r="F70" s="55">
        <f t="shared" si="29"/>
        <v>0</v>
      </c>
    </row>
    <row r="71" spans="1:6" ht="31.5">
      <c r="A71" s="146">
        <v>1120220030</v>
      </c>
      <c r="B71" s="144"/>
      <c r="C71" s="145" t="s">
        <v>360</v>
      </c>
      <c r="D71" s="55">
        <f>D72</f>
        <v>391.6</v>
      </c>
      <c r="E71" s="55">
        <f aca="true" t="shared" si="30" ref="E71:F72">E72</f>
        <v>0</v>
      </c>
      <c r="F71" s="55">
        <f t="shared" si="30"/>
        <v>0</v>
      </c>
    </row>
    <row r="72" spans="1:6" ht="31.5">
      <c r="A72" s="146">
        <v>1120220030</v>
      </c>
      <c r="B72" s="146" t="s">
        <v>151</v>
      </c>
      <c r="C72" s="145" t="s">
        <v>152</v>
      </c>
      <c r="D72" s="55">
        <f>D73</f>
        <v>391.6</v>
      </c>
      <c r="E72" s="55">
        <f t="shared" si="30"/>
        <v>0</v>
      </c>
      <c r="F72" s="55">
        <f t="shared" si="30"/>
        <v>0</v>
      </c>
    </row>
    <row r="73" spans="1:6" ht="12.75">
      <c r="A73" s="146">
        <v>1120220030</v>
      </c>
      <c r="B73" s="144">
        <v>610</v>
      </c>
      <c r="C73" s="145" t="s">
        <v>194</v>
      </c>
      <c r="D73" s="55">
        <f>'№6 '!E381</f>
        <v>391.6</v>
      </c>
      <c r="E73" s="55">
        <f>'№6 '!F381</f>
        <v>0</v>
      </c>
      <c r="F73" s="55">
        <f>'№6 '!G381</f>
        <v>0</v>
      </c>
    </row>
    <row r="74" spans="1:6" ht="31.5">
      <c r="A74" s="144" t="s">
        <v>370</v>
      </c>
      <c r="B74" s="144"/>
      <c r="C74" s="145" t="s">
        <v>607</v>
      </c>
      <c r="D74" s="55">
        <f>D75</f>
        <v>34</v>
      </c>
      <c r="E74" s="55">
        <f aca="true" t="shared" si="31" ref="E74:F75">E75</f>
        <v>0</v>
      </c>
      <c r="F74" s="55">
        <f t="shared" si="31"/>
        <v>0</v>
      </c>
    </row>
    <row r="75" spans="1:6" ht="31.5">
      <c r="A75" s="144" t="s">
        <v>370</v>
      </c>
      <c r="B75" s="146" t="s">
        <v>151</v>
      </c>
      <c r="C75" s="145" t="s">
        <v>152</v>
      </c>
      <c r="D75" s="55">
        <f>D76</f>
        <v>34</v>
      </c>
      <c r="E75" s="55">
        <f t="shared" si="31"/>
        <v>0</v>
      </c>
      <c r="F75" s="55">
        <f t="shared" si="31"/>
        <v>0</v>
      </c>
    </row>
    <row r="76" spans="1:6" ht="12.75">
      <c r="A76" s="144" t="s">
        <v>370</v>
      </c>
      <c r="B76" s="144">
        <v>610</v>
      </c>
      <c r="C76" s="145" t="s">
        <v>194</v>
      </c>
      <c r="D76" s="55">
        <f>'№6 '!E384</f>
        <v>34</v>
      </c>
      <c r="E76" s="55">
        <f>'№6 '!F384</f>
        <v>0</v>
      </c>
      <c r="F76" s="55">
        <f>'№6 '!G384</f>
        <v>0</v>
      </c>
    </row>
    <row r="77" spans="1:6" ht="31.5">
      <c r="A77" s="153" t="s">
        <v>630</v>
      </c>
      <c r="B77" s="153"/>
      <c r="C77" s="154" t="s">
        <v>631</v>
      </c>
      <c r="D77" s="55">
        <f>D78</f>
        <v>234.3</v>
      </c>
      <c r="E77" s="55">
        <f aca="true" t="shared" si="32" ref="E77:F78">E78</f>
        <v>0</v>
      </c>
      <c r="F77" s="55">
        <f t="shared" si="32"/>
        <v>0</v>
      </c>
    </row>
    <row r="78" spans="1:6" ht="31.5">
      <c r="A78" s="153" t="s">
        <v>630</v>
      </c>
      <c r="B78" s="155" t="s">
        <v>151</v>
      </c>
      <c r="C78" s="154" t="s">
        <v>152</v>
      </c>
      <c r="D78" s="55">
        <f>D79</f>
        <v>234.3</v>
      </c>
      <c r="E78" s="55">
        <f t="shared" si="32"/>
        <v>0</v>
      </c>
      <c r="F78" s="55">
        <f t="shared" si="32"/>
        <v>0</v>
      </c>
    </row>
    <row r="79" spans="1:6" ht="12.75">
      <c r="A79" s="153" t="s">
        <v>630</v>
      </c>
      <c r="B79" s="153">
        <v>610</v>
      </c>
      <c r="C79" s="154" t="s">
        <v>194</v>
      </c>
      <c r="D79" s="55">
        <f>'№6 '!E387</f>
        <v>234.3</v>
      </c>
      <c r="E79" s="55">
        <f>'№6 '!F387</f>
        <v>0</v>
      </c>
      <c r="F79" s="55">
        <f>'№6 '!G387</f>
        <v>0</v>
      </c>
    </row>
    <row r="80" spans="1:6" ht="31.5">
      <c r="A80" s="146">
        <v>1130000000</v>
      </c>
      <c r="B80" s="32"/>
      <c r="C80" s="32" t="s">
        <v>206</v>
      </c>
      <c r="D80" s="55">
        <f>D81+D93+D97+D101</f>
        <v>882.9000000000001</v>
      </c>
      <c r="E80" s="55">
        <f aca="true" t="shared" si="33" ref="E80:F80">E81+E93+E97+E101</f>
        <v>785.1999999999999</v>
      </c>
      <c r="F80" s="55">
        <f t="shared" si="33"/>
        <v>785.1999999999999</v>
      </c>
    </row>
    <row r="81" spans="1:6" ht="31.5">
      <c r="A81" s="144">
        <v>1130100000</v>
      </c>
      <c r="B81" s="32"/>
      <c r="C81" s="32" t="s">
        <v>361</v>
      </c>
      <c r="D81" s="55">
        <f>D82+D90+D87</f>
        <v>367.9</v>
      </c>
      <c r="E81" s="55">
        <f aca="true" t="shared" si="34" ref="E81:F81">E82+E90+E87</f>
        <v>259.9</v>
      </c>
      <c r="F81" s="55">
        <f t="shared" si="34"/>
        <v>259.9</v>
      </c>
    </row>
    <row r="82" spans="1:6" ht="31.5">
      <c r="A82" s="146">
        <v>1130120260</v>
      </c>
      <c r="B82" s="32"/>
      <c r="C82" s="32" t="s">
        <v>363</v>
      </c>
      <c r="D82" s="55">
        <f>D83+D85</f>
        <v>259.9</v>
      </c>
      <c r="E82" s="55">
        <f aca="true" t="shared" si="35" ref="E82:F82">E83+E85</f>
        <v>259.9</v>
      </c>
      <c r="F82" s="55">
        <f t="shared" si="35"/>
        <v>259.9</v>
      </c>
    </row>
    <row r="83" spans="1:6" ht="31.5">
      <c r="A83" s="146">
        <v>1130120260</v>
      </c>
      <c r="B83" s="144" t="s">
        <v>92</v>
      </c>
      <c r="C83" s="32" t="s">
        <v>149</v>
      </c>
      <c r="D83" s="55">
        <f>D84</f>
        <v>169.59999999999997</v>
      </c>
      <c r="E83" s="55">
        <f aca="true" t="shared" si="36" ref="E83:F83">E84</f>
        <v>169.59999999999997</v>
      </c>
      <c r="F83" s="55">
        <f t="shared" si="36"/>
        <v>169.59999999999997</v>
      </c>
    </row>
    <row r="84" spans="1:6" ht="33.6" customHeight="1">
      <c r="A84" s="146">
        <v>1130120260</v>
      </c>
      <c r="B84" s="144">
        <v>240</v>
      </c>
      <c r="C84" s="32" t="s">
        <v>189</v>
      </c>
      <c r="D84" s="55">
        <f>'№6 '!E437</f>
        <v>169.59999999999997</v>
      </c>
      <c r="E84" s="55">
        <f>'№6 '!F437</f>
        <v>169.59999999999997</v>
      </c>
      <c r="F84" s="55">
        <f>'№6 '!G437</f>
        <v>169.59999999999997</v>
      </c>
    </row>
    <row r="85" spans="1:6" ht="21" customHeight="1">
      <c r="A85" s="146">
        <v>1130120260</v>
      </c>
      <c r="B85" s="2" t="s">
        <v>96</v>
      </c>
      <c r="C85" s="43" t="s">
        <v>97</v>
      </c>
      <c r="D85" s="55">
        <f>D86</f>
        <v>90.3</v>
      </c>
      <c r="E85" s="55">
        <f aca="true" t="shared" si="37" ref="E85:F85">E86</f>
        <v>90.3</v>
      </c>
      <c r="F85" s="55">
        <f t="shared" si="37"/>
        <v>90.3</v>
      </c>
    </row>
    <row r="86" spans="1:6" ht="19.9" customHeight="1">
      <c r="A86" s="146">
        <v>1130120260</v>
      </c>
      <c r="B86" s="144">
        <v>350</v>
      </c>
      <c r="C86" s="145" t="s">
        <v>268</v>
      </c>
      <c r="D86" s="55">
        <f>'№6 '!E439</f>
        <v>90.3</v>
      </c>
      <c r="E86" s="55">
        <f>'№6 '!F439</f>
        <v>90.3</v>
      </c>
      <c r="F86" s="55">
        <f>'№6 '!G439</f>
        <v>90.3</v>
      </c>
    </row>
    <row r="87" spans="1:6" ht="78.75">
      <c r="A87" s="144">
        <v>1130110660</v>
      </c>
      <c r="B87" s="144"/>
      <c r="C87" s="145" t="s">
        <v>608</v>
      </c>
      <c r="D87" s="55">
        <f>D88</f>
        <v>97.2</v>
      </c>
      <c r="E87" s="55">
        <f aca="true" t="shared" si="38" ref="E87:F88">E88</f>
        <v>0</v>
      </c>
      <c r="F87" s="55">
        <f t="shared" si="38"/>
        <v>0</v>
      </c>
    </row>
    <row r="88" spans="1:6" ht="31.5">
      <c r="A88" s="144">
        <v>1130110660</v>
      </c>
      <c r="B88" s="146" t="s">
        <v>151</v>
      </c>
      <c r="C88" s="145" t="s">
        <v>152</v>
      </c>
      <c r="D88" s="55">
        <f>D89</f>
        <v>97.2</v>
      </c>
      <c r="E88" s="55">
        <f t="shared" si="38"/>
        <v>0</v>
      </c>
      <c r="F88" s="55">
        <f t="shared" si="38"/>
        <v>0</v>
      </c>
    </row>
    <row r="89" spans="1:6" ht="12.75">
      <c r="A89" s="144">
        <v>1130110660</v>
      </c>
      <c r="B89" s="144">
        <v>610</v>
      </c>
      <c r="C89" s="145" t="s">
        <v>194</v>
      </c>
      <c r="D89" s="55">
        <f>'№6 '!E355</f>
        <v>97.2</v>
      </c>
      <c r="E89" s="55">
        <f>'№6 '!F355</f>
        <v>0</v>
      </c>
      <c r="F89" s="55">
        <f>'№6 '!G355</f>
        <v>0</v>
      </c>
    </row>
    <row r="90" spans="1:6" ht="65.45" customHeight="1">
      <c r="A90" s="144" t="s">
        <v>362</v>
      </c>
      <c r="B90" s="144"/>
      <c r="C90" s="145" t="s">
        <v>609</v>
      </c>
      <c r="D90" s="55">
        <f>D91</f>
        <v>10.799999999999999</v>
      </c>
      <c r="E90" s="55">
        <f aca="true" t="shared" si="39" ref="E90:F91">E91</f>
        <v>0</v>
      </c>
      <c r="F90" s="55">
        <f t="shared" si="39"/>
        <v>0</v>
      </c>
    </row>
    <row r="91" spans="1:6" ht="33.6" customHeight="1">
      <c r="A91" s="144" t="s">
        <v>362</v>
      </c>
      <c r="B91" s="146" t="s">
        <v>151</v>
      </c>
      <c r="C91" s="145" t="s">
        <v>152</v>
      </c>
      <c r="D91" s="55">
        <f>D92</f>
        <v>10.799999999999999</v>
      </c>
      <c r="E91" s="55">
        <f t="shared" si="39"/>
        <v>0</v>
      </c>
      <c r="F91" s="55">
        <f t="shared" si="39"/>
        <v>0</v>
      </c>
    </row>
    <row r="92" spans="1:6" ht="16.15" customHeight="1">
      <c r="A92" s="144" t="s">
        <v>362</v>
      </c>
      <c r="B92" s="144">
        <v>610</v>
      </c>
      <c r="C92" s="145" t="s">
        <v>194</v>
      </c>
      <c r="D92" s="55">
        <f>'№6 '!E358</f>
        <v>10.799999999999999</v>
      </c>
      <c r="E92" s="55">
        <f>'№6 '!F358</f>
        <v>0</v>
      </c>
      <c r="F92" s="55">
        <f>'№6 '!G358</f>
        <v>0</v>
      </c>
    </row>
    <row r="93" spans="1:6" ht="31.5">
      <c r="A93" s="144">
        <v>1130200000</v>
      </c>
      <c r="B93" s="144"/>
      <c r="C93" s="32" t="s">
        <v>304</v>
      </c>
      <c r="D93" s="55">
        <f>D94</f>
        <v>158.8</v>
      </c>
      <c r="E93" s="55">
        <f aca="true" t="shared" si="40" ref="E93:F93">E94</f>
        <v>160.8</v>
      </c>
      <c r="F93" s="55">
        <f t="shared" si="40"/>
        <v>160.8</v>
      </c>
    </row>
    <row r="94" spans="1:6" ht="31.5">
      <c r="A94" s="144">
        <v>1130220270</v>
      </c>
      <c r="B94" s="144"/>
      <c r="C94" s="32" t="s">
        <v>305</v>
      </c>
      <c r="D94" s="55">
        <f>D95</f>
        <v>158.8</v>
      </c>
      <c r="E94" s="55">
        <f aca="true" t="shared" si="41" ref="E94:F95">E95</f>
        <v>160.8</v>
      </c>
      <c r="F94" s="55">
        <f t="shared" si="41"/>
        <v>160.8</v>
      </c>
    </row>
    <row r="95" spans="1:6" ht="31.5">
      <c r="A95" s="144">
        <v>1130220270</v>
      </c>
      <c r="B95" s="144" t="s">
        <v>92</v>
      </c>
      <c r="C95" s="32" t="s">
        <v>149</v>
      </c>
      <c r="D95" s="55">
        <f>D96</f>
        <v>158.8</v>
      </c>
      <c r="E95" s="55">
        <f t="shared" si="41"/>
        <v>160.8</v>
      </c>
      <c r="F95" s="55">
        <f t="shared" si="41"/>
        <v>160.8</v>
      </c>
    </row>
    <row r="96" spans="1:6" ht="35.45" customHeight="1">
      <c r="A96" s="144">
        <v>1130220270</v>
      </c>
      <c r="B96" s="144">
        <v>240</v>
      </c>
      <c r="C96" s="32" t="s">
        <v>189</v>
      </c>
      <c r="D96" s="55">
        <f>'№6 '!E443+'№6 '!E411</f>
        <v>158.8</v>
      </c>
      <c r="E96" s="55">
        <f>'№6 '!F443+'№6 '!F411</f>
        <v>160.8</v>
      </c>
      <c r="F96" s="55">
        <f>'№6 '!G443+'№6 '!G411</f>
        <v>160.8</v>
      </c>
    </row>
    <row r="97" spans="1:6" ht="47.25">
      <c r="A97" s="146">
        <v>1130300000</v>
      </c>
      <c r="B97" s="32"/>
      <c r="C97" s="32" t="s">
        <v>207</v>
      </c>
      <c r="D97" s="55">
        <f>D98</f>
        <v>288.7</v>
      </c>
      <c r="E97" s="55">
        <f aca="true" t="shared" si="42" ref="E97:F99">E98</f>
        <v>294.7</v>
      </c>
      <c r="F97" s="55">
        <f t="shared" si="42"/>
        <v>294.7</v>
      </c>
    </row>
    <row r="98" spans="1:6" ht="31.5">
      <c r="A98" s="146">
        <v>1130320280</v>
      </c>
      <c r="B98" s="32"/>
      <c r="C98" s="32" t="s">
        <v>208</v>
      </c>
      <c r="D98" s="55">
        <f>D99</f>
        <v>288.7</v>
      </c>
      <c r="E98" s="55">
        <f t="shared" si="42"/>
        <v>294.7</v>
      </c>
      <c r="F98" s="55">
        <f t="shared" si="42"/>
        <v>294.7</v>
      </c>
    </row>
    <row r="99" spans="1:6" ht="31.5">
      <c r="A99" s="146">
        <v>1130320280</v>
      </c>
      <c r="B99" s="146" t="s">
        <v>151</v>
      </c>
      <c r="C99" s="145" t="s">
        <v>152</v>
      </c>
      <c r="D99" s="55">
        <f>D100</f>
        <v>288.7</v>
      </c>
      <c r="E99" s="55">
        <f t="shared" si="42"/>
        <v>294.7</v>
      </c>
      <c r="F99" s="55">
        <f t="shared" si="42"/>
        <v>294.7</v>
      </c>
    </row>
    <row r="100" spans="1:6" ht="12.75">
      <c r="A100" s="146">
        <v>1130320280</v>
      </c>
      <c r="B100" s="144">
        <v>610</v>
      </c>
      <c r="C100" s="145" t="s">
        <v>194</v>
      </c>
      <c r="D100" s="55">
        <f>'№6 '!E186</f>
        <v>288.7</v>
      </c>
      <c r="E100" s="55">
        <f>'№6 '!F186</f>
        <v>294.7</v>
      </c>
      <c r="F100" s="55">
        <f>'№6 '!G186</f>
        <v>294.7</v>
      </c>
    </row>
    <row r="101" spans="1:6" ht="31.5">
      <c r="A101" s="144">
        <v>1130400000</v>
      </c>
      <c r="B101" s="144"/>
      <c r="C101" s="32" t="s">
        <v>245</v>
      </c>
      <c r="D101" s="55">
        <f>D102</f>
        <v>67.5</v>
      </c>
      <c r="E101" s="55">
        <f aca="true" t="shared" si="43" ref="E101:F103">E102</f>
        <v>69.8</v>
      </c>
      <c r="F101" s="55">
        <f t="shared" si="43"/>
        <v>69.8</v>
      </c>
    </row>
    <row r="102" spans="1:6" ht="31.5">
      <c r="A102" s="144">
        <v>1130420290</v>
      </c>
      <c r="B102" s="144"/>
      <c r="C102" s="32" t="s">
        <v>246</v>
      </c>
      <c r="D102" s="55">
        <f>D103</f>
        <v>67.5</v>
      </c>
      <c r="E102" s="55">
        <f t="shared" si="43"/>
        <v>69.8</v>
      </c>
      <c r="F102" s="55">
        <f t="shared" si="43"/>
        <v>69.8</v>
      </c>
    </row>
    <row r="103" spans="1:6" ht="31.5">
      <c r="A103" s="144">
        <v>1130420290</v>
      </c>
      <c r="B103" s="146" t="s">
        <v>151</v>
      </c>
      <c r="C103" s="145" t="s">
        <v>152</v>
      </c>
      <c r="D103" s="55">
        <f>D104</f>
        <v>67.5</v>
      </c>
      <c r="E103" s="55">
        <f t="shared" si="43"/>
        <v>69.8</v>
      </c>
      <c r="F103" s="55">
        <f t="shared" si="43"/>
        <v>69.8</v>
      </c>
    </row>
    <row r="104" spans="1:6" ht="12.75">
      <c r="A104" s="144">
        <v>1130420290</v>
      </c>
      <c r="B104" s="144">
        <v>610</v>
      </c>
      <c r="C104" s="145" t="s">
        <v>194</v>
      </c>
      <c r="D104" s="55">
        <f>'№6 '!E415</f>
        <v>67.5</v>
      </c>
      <c r="E104" s="55">
        <f>'№6 '!F415</f>
        <v>69.8</v>
      </c>
      <c r="F104" s="55">
        <f>'№6 '!G415</f>
        <v>69.8</v>
      </c>
    </row>
    <row r="105" spans="1:6" s="52" customFormat="1" ht="47.25">
      <c r="A105" s="46">
        <v>1200000000</v>
      </c>
      <c r="B105" s="20"/>
      <c r="C105" s="21" t="s">
        <v>307</v>
      </c>
      <c r="D105" s="54">
        <f>D106+D121+D144+D175</f>
        <v>53084.100000000006</v>
      </c>
      <c r="E105" s="54">
        <f>E106+E121+E144+E175</f>
        <v>48372.600000000006</v>
      </c>
      <c r="F105" s="54">
        <f>F106+F121+F144+F175</f>
        <v>48372.600000000006</v>
      </c>
    </row>
    <row r="106" spans="1:6" ht="21.6" customHeight="1">
      <c r="A106" s="146">
        <v>1210000000</v>
      </c>
      <c r="B106" s="144"/>
      <c r="C106" s="145" t="s">
        <v>323</v>
      </c>
      <c r="D106" s="133">
        <f>D107+D117</f>
        <v>11507.2</v>
      </c>
      <c r="E106" s="133">
        <f aca="true" t="shared" si="44" ref="E106:F106">E107+E117</f>
        <v>9867.1</v>
      </c>
      <c r="F106" s="133">
        <f t="shared" si="44"/>
        <v>9867.1</v>
      </c>
    </row>
    <row r="107" spans="1:6" ht="31.5">
      <c r="A107" s="146">
        <v>1210100000</v>
      </c>
      <c r="B107" s="144"/>
      <c r="C107" s="145" t="s">
        <v>324</v>
      </c>
      <c r="D107" s="55">
        <f>D111+D108+D114</f>
        <v>11432.2</v>
      </c>
      <c r="E107" s="55">
        <f aca="true" t="shared" si="45" ref="E107:F107">E111+E108+E114</f>
        <v>9787.1</v>
      </c>
      <c r="F107" s="55">
        <f t="shared" si="45"/>
        <v>9787.1</v>
      </c>
    </row>
    <row r="108" spans="1:6" ht="47.25">
      <c r="A108" s="146">
        <v>1210110680</v>
      </c>
      <c r="B108" s="144"/>
      <c r="C108" s="150" t="s">
        <v>611</v>
      </c>
      <c r="D108" s="29">
        <f>D109</f>
        <v>1816.1</v>
      </c>
      <c r="E108" s="29">
        <f aca="true" t="shared" si="46" ref="E108:F109">E109</f>
        <v>0</v>
      </c>
      <c r="F108" s="29">
        <f t="shared" si="46"/>
        <v>0</v>
      </c>
    </row>
    <row r="109" spans="1:6" ht="31.5">
      <c r="A109" s="146">
        <v>1210110680</v>
      </c>
      <c r="B109" s="146" t="s">
        <v>151</v>
      </c>
      <c r="C109" s="145" t="s">
        <v>152</v>
      </c>
      <c r="D109" s="29">
        <f>D110</f>
        <v>1816.1</v>
      </c>
      <c r="E109" s="29">
        <f t="shared" si="46"/>
        <v>0</v>
      </c>
      <c r="F109" s="29">
        <f t="shared" si="46"/>
        <v>0</v>
      </c>
    </row>
    <row r="110" spans="1:6" ht="12.75">
      <c r="A110" s="146">
        <v>1210110680</v>
      </c>
      <c r="B110" s="144">
        <v>610</v>
      </c>
      <c r="C110" s="145" t="s">
        <v>194</v>
      </c>
      <c r="D110" s="29">
        <f>'№6 '!E464</f>
        <v>1816.1</v>
      </c>
      <c r="E110" s="29">
        <f>'№6 '!F464</f>
        <v>0</v>
      </c>
      <c r="F110" s="29">
        <f>'№6 '!G464</f>
        <v>0</v>
      </c>
    </row>
    <row r="111" spans="1:6" ht="31.5">
      <c r="A111" s="146">
        <v>1210120010</v>
      </c>
      <c r="B111" s="144"/>
      <c r="C111" s="145" t="s">
        <v>215</v>
      </c>
      <c r="D111" s="55">
        <f>D112</f>
        <v>9597.9</v>
      </c>
      <c r="E111" s="55">
        <f aca="true" t="shared" si="47" ref="E111:F112">E112</f>
        <v>9787.1</v>
      </c>
      <c r="F111" s="55">
        <f t="shared" si="47"/>
        <v>9787.1</v>
      </c>
    </row>
    <row r="112" spans="1:6" ht="31.5">
      <c r="A112" s="146">
        <v>1210120010</v>
      </c>
      <c r="B112" s="146" t="s">
        <v>151</v>
      </c>
      <c r="C112" s="145" t="s">
        <v>152</v>
      </c>
      <c r="D112" s="55">
        <f>D113</f>
        <v>9597.9</v>
      </c>
      <c r="E112" s="55">
        <f t="shared" si="47"/>
        <v>9787.1</v>
      </c>
      <c r="F112" s="55">
        <f t="shared" si="47"/>
        <v>9787.1</v>
      </c>
    </row>
    <row r="113" spans="1:6" ht="12.75">
      <c r="A113" s="146">
        <v>1210120010</v>
      </c>
      <c r="B113" s="144">
        <v>610</v>
      </c>
      <c r="C113" s="145" t="s">
        <v>194</v>
      </c>
      <c r="D113" s="55">
        <f>'№6 '!E467</f>
        <v>9597.9</v>
      </c>
      <c r="E113" s="55">
        <f>'№6 '!F467</f>
        <v>9787.1</v>
      </c>
      <c r="F113" s="55">
        <f>'№6 '!G467</f>
        <v>9787.1</v>
      </c>
    </row>
    <row r="114" spans="1:6" ht="47.25">
      <c r="A114" s="146" t="s">
        <v>600</v>
      </c>
      <c r="B114" s="144"/>
      <c r="C114" s="150" t="s">
        <v>610</v>
      </c>
      <c r="D114" s="29">
        <f>D115</f>
        <v>18.2</v>
      </c>
      <c r="E114" s="29">
        <f aca="true" t="shared" si="48" ref="E114:F115">E115</f>
        <v>0</v>
      </c>
      <c r="F114" s="29">
        <f t="shared" si="48"/>
        <v>0</v>
      </c>
    </row>
    <row r="115" spans="1:6" ht="31.5">
      <c r="A115" s="146" t="s">
        <v>600</v>
      </c>
      <c r="B115" s="146" t="s">
        <v>151</v>
      </c>
      <c r="C115" s="145" t="s">
        <v>152</v>
      </c>
      <c r="D115" s="29">
        <f>D116</f>
        <v>18.2</v>
      </c>
      <c r="E115" s="29">
        <f t="shared" si="48"/>
        <v>0</v>
      </c>
      <c r="F115" s="29">
        <f t="shared" si="48"/>
        <v>0</v>
      </c>
    </row>
    <row r="116" spans="1:6" ht="12.75">
      <c r="A116" s="146" t="s">
        <v>600</v>
      </c>
      <c r="B116" s="144">
        <v>610</v>
      </c>
      <c r="C116" s="145" t="s">
        <v>194</v>
      </c>
      <c r="D116" s="29">
        <f>'№6 '!E470</f>
        <v>18.2</v>
      </c>
      <c r="E116" s="29">
        <f>'№6 '!F470</f>
        <v>0</v>
      </c>
      <c r="F116" s="29">
        <f>'№6 '!G470</f>
        <v>0</v>
      </c>
    </row>
    <row r="117" spans="1:6" ht="31.5">
      <c r="A117" s="146">
        <v>1210300000</v>
      </c>
      <c r="B117" s="144"/>
      <c r="C117" s="145" t="s">
        <v>325</v>
      </c>
      <c r="D117" s="55">
        <f>D118</f>
        <v>75</v>
      </c>
      <c r="E117" s="55">
        <f aca="true" t="shared" si="49" ref="E117:F119">E118</f>
        <v>80</v>
      </c>
      <c r="F117" s="55">
        <f t="shared" si="49"/>
        <v>80</v>
      </c>
    </row>
    <row r="118" spans="1:6" ht="12.75">
      <c r="A118" s="144" t="s">
        <v>247</v>
      </c>
      <c r="B118" s="144"/>
      <c r="C118" s="154" t="s">
        <v>645</v>
      </c>
      <c r="D118" s="55">
        <f>D119</f>
        <v>75</v>
      </c>
      <c r="E118" s="55">
        <f t="shared" si="49"/>
        <v>80</v>
      </c>
      <c r="F118" s="55">
        <f t="shared" si="49"/>
        <v>80</v>
      </c>
    </row>
    <row r="119" spans="1:6" ht="31.5">
      <c r="A119" s="144" t="s">
        <v>247</v>
      </c>
      <c r="B119" s="146" t="s">
        <v>151</v>
      </c>
      <c r="C119" s="145" t="s">
        <v>152</v>
      </c>
      <c r="D119" s="55">
        <f>D120</f>
        <v>75</v>
      </c>
      <c r="E119" s="55">
        <f t="shared" si="49"/>
        <v>80</v>
      </c>
      <c r="F119" s="55">
        <f t="shared" si="49"/>
        <v>80</v>
      </c>
    </row>
    <row r="120" spans="1:6" ht="12.75">
      <c r="A120" s="144" t="s">
        <v>247</v>
      </c>
      <c r="B120" s="144">
        <v>610</v>
      </c>
      <c r="C120" s="145" t="s">
        <v>194</v>
      </c>
      <c r="D120" s="55">
        <f>'№6 '!E474</f>
        <v>75</v>
      </c>
      <c r="E120" s="55">
        <f>'№6 '!F474</f>
        <v>80</v>
      </c>
      <c r="F120" s="55">
        <f>'№6 '!G474</f>
        <v>80</v>
      </c>
    </row>
    <row r="121" spans="1:6" ht="31.5">
      <c r="A121" s="146">
        <v>1220000000</v>
      </c>
      <c r="B121" s="144"/>
      <c r="C121" s="145" t="s">
        <v>248</v>
      </c>
      <c r="D121" s="55">
        <f>D122+D136+D140+D132</f>
        <v>21527.600000000002</v>
      </c>
      <c r="E121" s="55">
        <f>E122+E136+E140+E132</f>
        <v>19480.8</v>
      </c>
      <c r="F121" s="55">
        <f>F122+F136+F140+F132</f>
        <v>19480.8</v>
      </c>
    </row>
    <row r="122" spans="1:6" ht="31.5">
      <c r="A122" s="144">
        <v>1220100000</v>
      </c>
      <c r="B122" s="144"/>
      <c r="C122" s="145" t="s">
        <v>326</v>
      </c>
      <c r="D122" s="55">
        <f>D126+D123+D129</f>
        <v>21434.4</v>
      </c>
      <c r="E122" s="55">
        <f aca="true" t="shared" si="50" ref="E122:F122">E126+E123+E129</f>
        <v>19446.5</v>
      </c>
      <c r="F122" s="55">
        <f t="shared" si="50"/>
        <v>19446.5</v>
      </c>
    </row>
    <row r="123" spans="1:6" ht="47.25">
      <c r="A123" s="144">
        <v>1220110680</v>
      </c>
      <c r="B123" s="144"/>
      <c r="C123" s="150" t="s">
        <v>611</v>
      </c>
      <c r="D123" s="55">
        <f>D124</f>
        <v>1415.9</v>
      </c>
      <c r="E123" s="55">
        <f aca="true" t="shared" si="51" ref="E123:F124">E124</f>
        <v>0</v>
      </c>
      <c r="F123" s="55">
        <f t="shared" si="51"/>
        <v>0</v>
      </c>
    </row>
    <row r="124" spans="1:6" ht="31.5">
      <c r="A124" s="144">
        <v>1220110680</v>
      </c>
      <c r="B124" s="146" t="s">
        <v>151</v>
      </c>
      <c r="C124" s="145" t="s">
        <v>152</v>
      </c>
      <c r="D124" s="55">
        <f>D125</f>
        <v>1415.9</v>
      </c>
      <c r="E124" s="55">
        <f t="shared" si="51"/>
        <v>0</v>
      </c>
      <c r="F124" s="55">
        <f t="shared" si="51"/>
        <v>0</v>
      </c>
    </row>
    <row r="125" spans="1:6" ht="12.75">
      <c r="A125" s="144">
        <v>1220110680</v>
      </c>
      <c r="B125" s="144">
        <v>610</v>
      </c>
      <c r="C125" s="145" t="s">
        <v>194</v>
      </c>
      <c r="D125" s="55">
        <f>'№6 '!E479</f>
        <v>1415.9</v>
      </c>
      <c r="E125" s="55">
        <f>'№6 '!F479</f>
        <v>0</v>
      </c>
      <c r="F125" s="55">
        <f>'№6 '!G479</f>
        <v>0</v>
      </c>
    </row>
    <row r="126" spans="1:6" ht="31.5">
      <c r="A126" s="144">
        <v>1220120010</v>
      </c>
      <c r="B126" s="144"/>
      <c r="C126" s="145" t="s">
        <v>215</v>
      </c>
      <c r="D126" s="55">
        <f>D127</f>
        <v>20004.3</v>
      </c>
      <c r="E126" s="55">
        <f aca="true" t="shared" si="52" ref="E126:F127">E127</f>
        <v>19446.5</v>
      </c>
      <c r="F126" s="55">
        <f t="shared" si="52"/>
        <v>19446.5</v>
      </c>
    </row>
    <row r="127" spans="1:6" ht="31.5">
      <c r="A127" s="144">
        <v>1220120010</v>
      </c>
      <c r="B127" s="146" t="s">
        <v>151</v>
      </c>
      <c r="C127" s="145" t="s">
        <v>152</v>
      </c>
      <c r="D127" s="55">
        <f>D128</f>
        <v>20004.3</v>
      </c>
      <c r="E127" s="55">
        <f t="shared" si="52"/>
        <v>19446.5</v>
      </c>
      <c r="F127" s="55">
        <f t="shared" si="52"/>
        <v>19446.5</v>
      </c>
    </row>
    <row r="128" spans="1:6" ht="12.75">
      <c r="A128" s="144">
        <v>1220120010</v>
      </c>
      <c r="B128" s="144">
        <v>610</v>
      </c>
      <c r="C128" s="145" t="s">
        <v>194</v>
      </c>
      <c r="D128" s="55">
        <f>'№6 '!E482</f>
        <v>20004.3</v>
      </c>
      <c r="E128" s="55">
        <f>'№6 '!F482</f>
        <v>19446.5</v>
      </c>
      <c r="F128" s="55">
        <f>'№6 '!G482</f>
        <v>19446.5</v>
      </c>
    </row>
    <row r="129" spans="1:6" ht="47.25">
      <c r="A129" s="144" t="s">
        <v>601</v>
      </c>
      <c r="B129" s="144"/>
      <c r="C129" s="150" t="s">
        <v>610</v>
      </c>
      <c r="D129" s="55">
        <f>D130</f>
        <v>14.2</v>
      </c>
      <c r="E129" s="55">
        <f aca="true" t="shared" si="53" ref="E129:F130">E130</f>
        <v>0</v>
      </c>
      <c r="F129" s="55">
        <f t="shared" si="53"/>
        <v>0</v>
      </c>
    </row>
    <row r="130" spans="1:6" ht="31.5">
      <c r="A130" s="144" t="s">
        <v>601</v>
      </c>
      <c r="B130" s="146" t="s">
        <v>151</v>
      </c>
      <c r="C130" s="145" t="s">
        <v>152</v>
      </c>
      <c r="D130" s="55">
        <f>D131</f>
        <v>14.2</v>
      </c>
      <c r="E130" s="55">
        <f t="shared" si="53"/>
        <v>0</v>
      </c>
      <c r="F130" s="55">
        <f t="shared" si="53"/>
        <v>0</v>
      </c>
    </row>
    <row r="131" spans="1:6" ht="12.75">
      <c r="A131" s="144" t="s">
        <v>601</v>
      </c>
      <c r="B131" s="144">
        <v>610</v>
      </c>
      <c r="C131" s="145" t="s">
        <v>194</v>
      </c>
      <c r="D131" s="55">
        <f>'№6 '!E485</f>
        <v>14.2</v>
      </c>
      <c r="E131" s="55">
        <f>'№6 '!F485</f>
        <v>0</v>
      </c>
      <c r="F131" s="55">
        <f>'№6 '!G485</f>
        <v>0</v>
      </c>
    </row>
    <row r="132" spans="1:6" ht="47.25">
      <c r="A132" s="153">
        <v>1220300000</v>
      </c>
      <c r="B132" s="153"/>
      <c r="C132" s="154" t="s">
        <v>624</v>
      </c>
      <c r="D132" s="55">
        <f>D133</f>
        <v>36</v>
      </c>
      <c r="E132" s="55">
        <f aca="true" t="shared" si="54" ref="E132:F134">E133</f>
        <v>0</v>
      </c>
      <c r="F132" s="55">
        <f t="shared" si="54"/>
        <v>0</v>
      </c>
    </row>
    <row r="133" spans="1:6" ht="31.5">
      <c r="A133" s="153" t="s">
        <v>625</v>
      </c>
      <c r="B133" s="153"/>
      <c r="C133" s="154" t="s">
        <v>646</v>
      </c>
      <c r="D133" s="55">
        <f>D134</f>
        <v>36</v>
      </c>
      <c r="E133" s="55">
        <f t="shared" si="54"/>
        <v>0</v>
      </c>
      <c r="F133" s="55">
        <f t="shared" si="54"/>
        <v>0</v>
      </c>
    </row>
    <row r="134" spans="1:6" ht="31.5">
      <c r="A134" s="153" t="s">
        <v>625</v>
      </c>
      <c r="B134" s="155" t="s">
        <v>151</v>
      </c>
      <c r="C134" s="154" t="s">
        <v>152</v>
      </c>
      <c r="D134" s="55">
        <f>D135</f>
        <v>36</v>
      </c>
      <c r="E134" s="55">
        <f t="shared" si="54"/>
        <v>0</v>
      </c>
      <c r="F134" s="55">
        <f t="shared" si="54"/>
        <v>0</v>
      </c>
    </row>
    <row r="135" spans="1:6" ht="12.75">
      <c r="A135" s="153" t="s">
        <v>625</v>
      </c>
      <c r="B135" s="153">
        <v>610</v>
      </c>
      <c r="C135" s="154" t="s">
        <v>194</v>
      </c>
      <c r="D135" s="55">
        <f>'№6 '!E489</f>
        <v>36</v>
      </c>
      <c r="E135" s="55">
        <f>'№6 '!F489</f>
        <v>0</v>
      </c>
      <c r="F135" s="55">
        <f>'№6 '!G489</f>
        <v>0</v>
      </c>
    </row>
    <row r="136" spans="1:6" ht="31.5">
      <c r="A136" s="144">
        <v>1220400000</v>
      </c>
      <c r="B136" s="144"/>
      <c r="C136" s="145" t="s">
        <v>327</v>
      </c>
      <c r="D136" s="55">
        <f>D137</f>
        <v>24</v>
      </c>
      <c r="E136" s="55">
        <f aca="true" t="shared" si="55" ref="E136:F138">E137</f>
        <v>0</v>
      </c>
      <c r="F136" s="55">
        <f t="shared" si="55"/>
        <v>0</v>
      </c>
    </row>
    <row r="137" spans="1:6" ht="31.5">
      <c r="A137" s="144">
        <v>1220420450</v>
      </c>
      <c r="B137" s="144"/>
      <c r="C137" s="145" t="s">
        <v>249</v>
      </c>
      <c r="D137" s="55">
        <f>D138</f>
        <v>24</v>
      </c>
      <c r="E137" s="55">
        <f t="shared" si="55"/>
        <v>0</v>
      </c>
      <c r="F137" s="55">
        <f t="shared" si="55"/>
        <v>0</v>
      </c>
    </row>
    <row r="138" spans="1:6" ht="31.5">
      <c r="A138" s="144">
        <v>1220420450</v>
      </c>
      <c r="B138" s="146" t="s">
        <v>92</v>
      </c>
      <c r="C138" s="145" t="s">
        <v>149</v>
      </c>
      <c r="D138" s="55">
        <f>D139</f>
        <v>24</v>
      </c>
      <c r="E138" s="55">
        <f t="shared" si="55"/>
        <v>0</v>
      </c>
      <c r="F138" s="55">
        <f t="shared" si="55"/>
        <v>0</v>
      </c>
    </row>
    <row r="139" spans="1:6" ht="35.45" customHeight="1">
      <c r="A139" s="144">
        <v>1220420450</v>
      </c>
      <c r="B139" s="144">
        <v>240</v>
      </c>
      <c r="C139" s="145" t="s">
        <v>189</v>
      </c>
      <c r="D139" s="55">
        <f>'№6 '!E493</f>
        <v>24</v>
      </c>
      <c r="E139" s="55">
        <f>'№6 '!F493</f>
        <v>0</v>
      </c>
      <c r="F139" s="55">
        <f>'№6 '!G493</f>
        <v>0</v>
      </c>
    </row>
    <row r="140" spans="1:6" ht="31.5">
      <c r="A140" s="144">
        <v>1220500000</v>
      </c>
      <c r="B140" s="144"/>
      <c r="C140" s="145" t="s">
        <v>328</v>
      </c>
      <c r="D140" s="55">
        <f>D141</f>
        <v>33.2</v>
      </c>
      <c r="E140" s="55">
        <f aca="true" t="shared" si="56" ref="E140:F142">E141</f>
        <v>34.3</v>
      </c>
      <c r="F140" s="55">
        <f t="shared" si="56"/>
        <v>34.3</v>
      </c>
    </row>
    <row r="141" spans="1:6" ht="12.75">
      <c r="A141" s="144">
        <v>1220520320</v>
      </c>
      <c r="B141" s="144"/>
      <c r="C141" s="145" t="s">
        <v>250</v>
      </c>
      <c r="D141" s="55">
        <f>D142</f>
        <v>33.2</v>
      </c>
      <c r="E141" s="55">
        <f t="shared" si="56"/>
        <v>34.3</v>
      </c>
      <c r="F141" s="55">
        <f t="shared" si="56"/>
        <v>34.3</v>
      </c>
    </row>
    <row r="142" spans="1:6" ht="31.5">
      <c r="A142" s="144">
        <v>1220520320</v>
      </c>
      <c r="B142" s="146" t="s">
        <v>151</v>
      </c>
      <c r="C142" s="145" t="s">
        <v>152</v>
      </c>
      <c r="D142" s="55">
        <f>D143</f>
        <v>33.2</v>
      </c>
      <c r="E142" s="55">
        <f t="shared" si="56"/>
        <v>34.3</v>
      </c>
      <c r="F142" s="55">
        <f t="shared" si="56"/>
        <v>34.3</v>
      </c>
    </row>
    <row r="143" spans="1:6" ht="12.75">
      <c r="A143" s="144">
        <v>1220520320</v>
      </c>
      <c r="B143" s="144">
        <v>610</v>
      </c>
      <c r="C143" s="145" t="s">
        <v>194</v>
      </c>
      <c r="D143" s="55">
        <f>'№6 '!E497</f>
        <v>33.2</v>
      </c>
      <c r="E143" s="55">
        <f>'№6 '!F497</f>
        <v>34.3</v>
      </c>
      <c r="F143" s="55">
        <f>'№6 '!G497</f>
        <v>34.3</v>
      </c>
    </row>
    <row r="144" spans="1:6" ht="12.75">
      <c r="A144" s="144">
        <v>1230000000</v>
      </c>
      <c r="B144" s="144"/>
      <c r="C144" s="145" t="s">
        <v>333</v>
      </c>
      <c r="D144" s="55">
        <f>D145+D149+D157+D153</f>
        <v>12810.3</v>
      </c>
      <c r="E144" s="55">
        <f>E145+E149+E157+E153</f>
        <v>11745.399999999998</v>
      </c>
      <c r="F144" s="55">
        <f>F145+F149+F157+F153</f>
        <v>11745.399999999998</v>
      </c>
    </row>
    <row r="145" spans="1:6" ht="31.5">
      <c r="A145" s="144">
        <v>1230100000</v>
      </c>
      <c r="B145" s="144"/>
      <c r="C145" s="145" t="s">
        <v>334</v>
      </c>
      <c r="D145" s="55">
        <f>D146</f>
        <v>10500.199999999999</v>
      </c>
      <c r="E145" s="55">
        <f aca="true" t="shared" si="57" ref="E145:F147">E146</f>
        <v>10288.3</v>
      </c>
      <c r="F145" s="55">
        <f t="shared" si="57"/>
        <v>10288.3</v>
      </c>
    </row>
    <row r="146" spans="1:6" ht="31.5">
      <c r="A146" s="144">
        <v>1230120010</v>
      </c>
      <c r="B146" s="144"/>
      <c r="C146" s="145" t="s">
        <v>215</v>
      </c>
      <c r="D146" s="55">
        <f>D147</f>
        <v>10500.199999999999</v>
      </c>
      <c r="E146" s="55">
        <f t="shared" si="57"/>
        <v>10288.3</v>
      </c>
      <c r="F146" s="55">
        <f t="shared" si="57"/>
        <v>10288.3</v>
      </c>
    </row>
    <row r="147" spans="1:6" ht="31.5">
      <c r="A147" s="144">
        <v>1230120010</v>
      </c>
      <c r="B147" s="146" t="s">
        <v>151</v>
      </c>
      <c r="C147" s="145" t="s">
        <v>152</v>
      </c>
      <c r="D147" s="55">
        <f>D148</f>
        <v>10500.199999999999</v>
      </c>
      <c r="E147" s="55">
        <f t="shared" si="57"/>
        <v>10288.3</v>
      </c>
      <c r="F147" s="55">
        <f t="shared" si="57"/>
        <v>10288.3</v>
      </c>
    </row>
    <row r="148" spans="1:6" ht="12.75">
      <c r="A148" s="144">
        <v>1230120010</v>
      </c>
      <c r="B148" s="144">
        <v>610</v>
      </c>
      <c r="C148" s="145" t="s">
        <v>194</v>
      </c>
      <c r="D148" s="55">
        <f>'№6 '!E560</f>
        <v>10500.199999999999</v>
      </c>
      <c r="E148" s="55">
        <f>'№6 '!F560</f>
        <v>10288.3</v>
      </c>
      <c r="F148" s="55">
        <f>'№6 '!G560</f>
        <v>10288.3</v>
      </c>
    </row>
    <row r="149" spans="1:6" ht="63">
      <c r="A149" s="144">
        <v>1230200000</v>
      </c>
      <c r="B149" s="144"/>
      <c r="C149" s="145" t="s">
        <v>335</v>
      </c>
      <c r="D149" s="55">
        <f>D150</f>
        <v>254.9</v>
      </c>
      <c r="E149" s="55">
        <f aca="true" t="shared" si="58" ref="E149:F151">E150</f>
        <v>254.9</v>
      </c>
      <c r="F149" s="55">
        <f t="shared" si="58"/>
        <v>254.9</v>
      </c>
    </row>
    <row r="150" spans="1:6" ht="12.75">
      <c r="A150" s="144">
        <v>1230220040</v>
      </c>
      <c r="B150" s="144"/>
      <c r="C150" s="145" t="s">
        <v>336</v>
      </c>
      <c r="D150" s="55">
        <f>D151</f>
        <v>254.9</v>
      </c>
      <c r="E150" s="55">
        <f t="shared" si="58"/>
        <v>254.9</v>
      </c>
      <c r="F150" s="55">
        <f t="shared" si="58"/>
        <v>254.9</v>
      </c>
    </row>
    <row r="151" spans="1:6" ht="31.5">
      <c r="A151" s="144">
        <v>1230220040</v>
      </c>
      <c r="B151" s="146" t="s">
        <v>151</v>
      </c>
      <c r="C151" s="145" t="s">
        <v>152</v>
      </c>
      <c r="D151" s="55">
        <f>D152</f>
        <v>254.9</v>
      </c>
      <c r="E151" s="55">
        <f t="shared" si="58"/>
        <v>254.9</v>
      </c>
      <c r="F151" s="55">
        <f t="shared" si="58"/>
        <v>254.9</v>
      </c>
    </row>
    <row r="152" spans="1:6" ht="12.75">
      <c r="A152" s="144">
        <v>1230220040</v>
      </c>
      <c r="B152" s="144">
        <v>610</v>
      </c>
      <c r="C152" s="145" t="s">
        <v>194</v>
      </c>
      <c r="D152" s="55">
        <f>'№6 '!E564</f>
        <v>254.9</v>
      </c>
      <c r="E152" s="55">
        <f>'№6 '!F564</f>
        <v>254.9</v>
      </c>
      <c r="F152" s="55">
        <f>'№6 '!G564</f>
        <v>254.9</v>
      </c>
    </row>
    <row r="153" spans="1:6" ht="12.75">
      <c r="A153" s="153">
        <v>1230500000</v>
      </c>
      <c r="B153" s="153"/>
      <c r="C153" s="154" t="s">
        <v>621</v>
      </c>
      <c r="D153" s="55">
        <f>D154</f>
        <v>794.6</v>
      </c>
      <c r="E153" s="55">
        <f aca="true" t="shared" si="59" ref="E153:F155">E154</f>
        <v>0</v>
      </c>
      <c r="F153" s="55">
        <f t="shared" si="59"/>
        <v>0</v>
      </c>
    </row>
    <row r="154" spans="1:6" ht="47.25">
      <c r="A154" s="153" t="s">
        <v>622</v>
      </c>
      <c r="B154" s="153"/>
      <c r="C154" s="154" t="s">
        <v>623</v>
      </c>
      <c r="D154" s="55">
        <f>D155</f>
        <v>794.6</v>
      </c>
      <c r="E154" s="55">
        <f t="shared" si="59"/>
        <v>0</v>
      </c>
      <c r="F154" s="55">
        <f t="shared" si="59"/>
        <v>0</v>
      </c>
    </row>
    <row r="155" spans="1:6" ht="31.5">
      <c r="A155" s="153" t="s">
        <v>622</v>
      </c>
      <c r="B155" s="155" t="s">
        <v>92</v>
      </c>
      <c r="C155" s="154" t="s">
        <v>149</v>
      </c>
      <c r="D155" s="55">
        <f>D156</f>
        <v>794.6</v>
      </c>
      <c r="E155" s="55">
        <f t="shared" si="59"/>
        <v>0</v>
      </c>
      <c r="F155" s="55">
        <f t="shared" si="59"/>
        <v>0</v>
      </c>
    </row>
    <row r="156" spans="1:6" ht="47.25">
      <c r="A156" s="153" t="s">
        <v>622</v>
      </c>
      <c r="B156" s="153">
        <v>240</v>
      </c>
      <c r="C156" s="154" t="s">
        <v>189</v>
      </c>
      <c r="D156" s="55">
        <f>'№6 '!E568</f>
        <v>794.6</v>
      </c>
      <c r="E156" s="55">
        <f>'№6 '!F568</f>
        <v>0</v>
      </c>
      <c r="F156" s="55">
        <f>'№6 '!G568</f>
        <v>0</v>
      </c>
    </row>
    <row r="157" spans="1:6" ht="31.5">
      <c r="A157" s="144">
        <v>1230600000</v>
      </c>
      <c r="B157" s="144"/>
      <c r="C157" s="145" t="s">
        <v>337</v>
      </c>
      <c r="D157" s="55">
        <f>D158+D165+D168</f>
        <v>1260.6</v>
      </c>
      <c r="E157" s="55">
        <f aca="true" t="shared" si="60" ref="E157:F157">E158+E165+E168</f>
        <v>1202.1999999999998</v>
      </c>
      <c r="F157" s="55">
        <f t="shared" si="60"/>
        <v>1202.1999999999998</v>
      </c>
    </row>
    <row r="158" spans="1:6" ht="31.5">
      <c r="A158" s="144">
        <v>1230620300</v>
      </c>
      <c r="B158" s="144"/>
      <c r="C158" s="145" t="s">
        <v>338</v>
      </c>
      <c r="D158" s="55">
        <f>D159+D161+D163</f>
        <v>439</v>
      </c>
      <c r="E158" s="55">
        <f aca="true" t="shared" si="61" ref="E158:F158">E159+E161+E163</f>
        <v>459</v>
      </c>
      <c r="F158" s="55">
        <f t="shared" si="61"/>
        <v>459</v>
      </c>
    </row>
    <row r="159" spans="1:6" ht="63">
      <c r="A159" s="144">
        <v>1230620300</v>
      </c>
      <c r="B159" s="146" t="s">
        <v>91</v>
      </c>
      <c r="C159" s="145" t="s">
        <v>2</v>
      </c>
      <c r="D159" s="55">
        <f>D160</f>
        <v>141.3</v>
      </c>
      <c r="E159" s="55">
        <f aca="true" t="shared" si="62" ref="E159:F159">E160</f>
        <v>161.3</v>
      </c>
      <c r="F159" s="55">
        <f t="shared" si="62"/>
        <v>161.3</v>
      </c>
    </row>
    <row r="160" spans="1:6" ht="31.9" customHeight="1">
      <c r="A160" s="144">
        <v>1230620300</v>
      </c>
      <c r="B160" s="144">
        <v>120</v>
      </c>
      <c r="C160" s="145" t="s">
        <v>188</v>
      </c>
      <c r="D160" s="55">
        <f>'№6 '!E572</f>
        <v>141.3</v>
      </c>
      <c r="E160" s="55">
        <f>'№6 '!F572</f>
        <v>161.3</v>
      </c>
      <c r="F160" s="55">
        <f>'№6 '!G572</f>
        <v>161.3</v>
      </c>
    </row>
    <row r="161" spans="1:6" ht="31.5">
      <c r="A161" s="144">
        <v>1230620300</v>
      </c>
      <c r="B161" s="146" t="s">
        <v>92</v>
      </c>
      <c r="C161" s="145" t="s">
        <v>149</v>
      </c>
      <c r="D161" s="55">
        <f>D162</f>
        <v>194.2</v>
      </c>
      <c r="E161" s="55">
        <f aca="true" t="shared" si="63" ref="E161:F161">E162</f>
        <v>194.2</v>
      </c>
      <c r="F161" s="55">
        <f t="shared" si="63"/>
        <v>194.2</v>
      </c>
    </row>
    <row r="162" spans="1:6" ht="31.9" customHeight="1">
      <c r="A162" s="144">
        <v>1230620300</v>
      </c>
      <c r="B162" s="144">
        <v>240</v>
      </c>
      <c r="C162" s="145" t="s">
        <v>189</v>
      </c>
      <c r="D162" s="55">
        <f>'№6 '!E574</f>
        <v>194.2</v>
      </c>
      <c r="E162" s="55">
        <f>'№6 '!F574</f>
        <v>194.2</v>
      </c>
      <c r="F162" s="55">
        <f>'№6 '!G574</f>
        <v>194.2</v>
      </c>
    </row>
    <row r="163" spans="1:6" ht="12.75">
      <c r="A163" s="144">
        <v>1230620300</v>
      </c>
      <c r="B163" s="144" t="s">
        <v>93</v>
      </c>
      <c r="C163" s="145" t="s">
        <v>94</v>
      </c>
      <c r="D163" s="55">
        <f>D164</f>
        <v>103.5</v>
      </c>
      <c r="E163" s="55">
        <f aca="true" t="shared" si="64" ref="E163:F163">E164</f>
        <v>103.5</v>
      </c>
      <c r="F163" s="55">
        <f t="shared" si="64"/>
        <v>103.5</v>
      </c>
    </row>
    <row r="164" spans="1:6" ht="12.75">
      <c r="A164" s="144">
        <v>1230620300</v>
      </c>
      <c r="B164" s="144">
        <v>850</v>
      </c>
      <c r="C164" s="145" t="s">
        <v>190</v>
      </c>
      <c r="D164" s="55">
        <f>'№6 '!E576</f>
        <v>103.5</v>
      </c>
      <c r="E164" s="55">
        <f>'№6 '!F576</f>
        <v>103.5</v>
      </c>
      <c r="F164" s="55">
        <f>'№6 '!G576</f>
        <v>103.5</v>
      </c>
    </row>
    <row r="165" spans="1:6" ht="31.5">
      <c r="A165" s="144">
        <v>1230620310</v>
      </c>
      <c r="B165" s="144"/>
      <c r="C165" s="145" t="s">
        <v>339</v>
      </c>
      <c r="D165" s="55">
        <f>D166</f>
        <v>55.3</v>
      </c>
      <c r="E165" s="55">
        <f aca="true" t="shared" si="65" ref="E165:F166">E166</f>
        <v>55.3</v>
      </c>
      <c r="F165" s="55">
        <f t="shared" si="65"/>
        <v>55.3</v>
      </c>
    </row>
    <row r="166" spans="1:6" ht="31.5">
      <c r="A166" s="144">
        <v>1230620310</v>
      </c>
      <c r="B166" s="146" t="s">
        <v>92</v>
      </c>
      <c r="C166" s="145" t="s">
        <v>149</v>
      </c>
      <c r="D166" s="55">
        <f>D167</f>
        <v>55.3</v>
      </c>
      <c r="E166" s="55">
        <f t="shared" si="65"/>
        <v>55.3</v>
      </c>
      <c r="F166" s="55">
        <f t="shared" si="65"/>
        <v>55.3</v>
      </c>
    </row>
    <row r="167" spans="1:6" ht="31.15" customHeight="1">
      <c r="A167" s="144">
        <v>1230620310</v>
      </c>
      <c r="B167" s="144">
        <v>240</v>
      </c>
      <c r="C167" s="145" t="s">
        <v>189</v>
      </c>
      <c r="D167" s="55">
        <f>'№6 '!E579</f>
        <v>55.3</v>
      </c>
      <c r="E167" s="55">
        <f>'№6 '!F579</f>
        <v>55.3</v>
      </c>
      <c r="F167" s="55">
        <f>'№6 '!G579</f>
        <v>55.3</v>
      </c>
    </row>
    <row r="168" spans="1:6" ht="12.75">
      <c r="A168" s="144">
        <v>1230620320</v>
      </c>
      <c r="B168" s="144"/>
      <c r="C168" s="145" t="s">
        <v>250</v>
      </c>
      <c r="D168" s="55">
        <f>D169+D171+D173</f>
        <v>766.3</v>
      </c>
      <c r="E168" s="55">
        <f aca="true" t="shared" si="66" ref="E168:F168">E169+E171+E173</f>
        <v>687.9</v>
      </c>
      <c r="F168" s="55">
        <f t="shared" si="66"/>
        <v>687.9</v>
      </c>
    </row>
    <row r="169" spans="1:6" ht="63">
      <c r="A169" s="144">
        <v>1230620320</v>
      </c>
      <c r="B169" s="146" t="s">
        <v>91</v>
      </c>
      <c r="C169" s="145" t="s">
        <v>2</v>
      </c>
      <c r="D169" s="55">
        <f>D170</f>
        <v>382.1</v>
      </c>
      <c r="E169" s="55">
        <f aca="true" t="shared" si="67" ref="E169:F169">E170</f>
        <v>408.7</v>
      </c>
      <c r="F169" s="55">
        <f t="shared" si="67"/>
        <v>408.7</v>
      </c>
    </row>
    <row r="170" spans="1:6" ht="33" customHeight="1">
      <c r="A170" s="144">
        <v>1230620320</v>
      </c>
      <c r="B170" s="144">
        <v>120</v>
      </c>
      <c r="C170" s="145" t="s">
        <v>188</v>
      </c>
      <c r="D170" s="55">
        <f>'№6 '!E582</f>
        <v>382.1</v>
      </c>
      <c r="E170" s="55">
        <f>'№6 '!F582</f>
        <v>408.7</v>
      </c>
      <c r="F170" s="55">
        <f>'№6 '!G582</f>
        <v>408.7</v>
      </c>
    </row>
    <row r="171" spans="1:6" ht="31.5">
      <c r="A171" s="144">
        <v>1230620320</v>
      </c>
      <c r="B171" s="146" t="s">
        <v>92</v>
      </c>
      <c r="C171" s="145" t="s">
        <v>149</v>
      </c>
      <c r="D171" s="55">
        <f>D172</f>
        <v>240.2</v>
      </c>
      <c r="E171" s="55">
        <f aca="true" t="shared" si="68" ref="E171:F171">E172</f>
        <v>240.2</v>
      </c>
      <c r="F171" s="55">
        <f t="shared" si="68"/>
        <v>240.2</v>
      </c>
    </row>
    <row r="172" spans="1:6" ht="33.6" customHeight="1">
      <c r="A172" s="144">
        <v>1230620320</v>
      </c>
      <c r="B172" s="144">
        <v>240</v>
      </c>
      <c r="C172" s="145" t="s">
        <v>189</v>
      </c>
      <c r="D172" s="55">
        <f>'№6 '!E584</f>
        <v>240.2</v>
      </c>
      <c r="E172" s="55">
        <f>'№6 '!F584</f>
        <v>240.2</v>
      </c>
      <c r="F172" s="55">
        <f>'№6 '!G584</f>
        <v>240.2</v>
      </c>
    </row>
    <row r="173" spans="1:6" ht="31.5">
      <c r="A173" s="144">
        <v>1230620320</v>
      </c>
      <c r="B173" s="146" t="s">
        <v>151</v>
      </c>
      <c r="C173" s="145" t="s">
        <v>152</v>
      </c>
      <c r="D173" s="55">
        <f>D174</f>
        <v>144</v>
      </c>
      <c r="E173" s="55">
        <f aca="true" t="shared" si="69" ref="E173:F173">E174</f>
        <v>39</v>
      </c>
      <c r="F173" s="55">
        <f t="shared" si="69"/>
        <v>39</v>
      </c>
    </row>
    <row r="174" spans="1:6" ht="12.75">
      <c r="A174" s="144">
        <v>1230620320</v>
      </c>
      <c r="B174" s="144">
        <v>610</v>
      </c>
      <c r="C174" s="145" t="s">
        <v>194</v>
      </c>
      <c r="D174" s="55">
        <f>'№6 '!E586</f>
        <v>144</v>
      </c>
      <c r="E174" s="55">
        <f>'№6 '!F586</f>
        <v>39</v>
      </c>
      <c r="F174" s="55">
        <f>'№6 '!G586</f>
        <v>39</v>
      </c>
    </row>
    <row r="175" spans="1:6" ht="31.5">
      <c r="A175" s="146">
        <v>1240000000</v>
      </c>
      <c r="B175" s="144"/>
      <c r="C175" s="145" t="s">
        <v>235</v>
      </c>
      <c r="D175" s="55">
        <f>D176+D180+D201+D191+D213+D221</f>
        <v>7239.000000000001</v>
      </c>
      <c r="E175" s="55">
        <f>E176+E180+E201+E191+E213+E221</f>
        <v>7279.3</v>
      </c>
      <c r="F175" s="55">
        <f>F176+F180+F201+F191+F213+F221</f>
        <v>7279.3</v>
      </c>
    </row>
    <row r="176" spans="1:6" ht="31.5">
      <c r="A176" s="146">
        <v>1240100000</v>
      </c>
      <c r="B176" s="144"/>
      <c r="C176" s="145" t="s">
        <v>330</v>
      </c>
      <c r="D176" s="55">
        <f>D177</f>
        <v>408</v>
      </c>
      <c r="E176" s="55">
        <f aca="true" t="shared" si="70" ref="E176:F178">E177</f>
        <v>408</v>
      </c>
      <c r="F176" s="55">
        <f t="shared" si="70"/>
        <v>408</v>
      </c>
    </row>
    <row r="177" spans="1:6" ht="31.5">
      <c r="A177" s="146">
        <v>1240120330</v>
      </c>
      <c r="B177" s="144"/>
      <c r="C177" s="145" t="s">
        <v>254</v>
      </c>
      <c r="D177" s="55">
        <f>D178</f>
        <v>408</v>
      </c>
      <c r="E177" s="55">
        <f t="shared" si="70"/>
        <v>408</v>
      </c>
      <c r="F177" s="55">
        <f t="shared" si="70"/>
        <v>408</v>
      </c>
    </row>
    <row r="178" spans="1:6" ht="31.5">
      <c r="A178" s="146">
        <v>1240120330</v>
      </c>
      <c r="B178" s="146" t="s">
        <v>151</v>
      </c>
      <c r="C178" s="145" t="s">
        <v>152</v>
      </c>
      <c r="D178" s="55">
        <f>D179</f>
        <v>408</v>
      </c>
      <c r="E178" s="55">
        <f t="shared" si="70"/>
        <v>408</v>
      </c>
      <c r="F178" s="55">
        <f t="shared" si="70"/>
        <v>408</v>
      </c>
    </row>
    <row r="179" spans="1:6" ht="31.5">
      <c r="A179" s="146">
        <v>1240120330</v>
      </c>
      <c r="B179" s="144">
        <v>630</v>
      </c>
      <c r="C179" s="145" t="s">
        <v>255</v>
      </c>
      <c r="D179" s="55">
        <f>'№6 '!E514</f>
        <v>408</v>
      </c>
      <c r="E179" s="55">
        <f>'№6 '!F514</f>
        <v>408</v>
      </c>
      <c r="F179" s="55">
        <f>'№6 '!G514</f>
        <v>408</v>
      </c>
    </row>
    <row r="180" spans="1:6" ht="31.5">
      <c r="A180" s="146">
        <v>1240200000</v>
      </c>
      <c r="B180" s="144"/>
      <c r="C180" s="145" t="s">
        <v>256</v>
      </c>
      <c r="D180" s="55">
        <f>D186+D181</f>
        <v>194.3</v>
      </c>
      <c r="E180" s="55">
        <f>E186+E181</f>
        <v>194.3</v>
      </c>
      <c r="F180" s="55">
        <f>F186+F181</f>
        <v>194.3</v>
      </c>
    </row>
    <row r="181" spans="1:6" ht="12.75">
      <c r="A181" s="144">
        <v>1240220340</v>
      </c>
      <c r="B181" s="144"/>
      <c r="C181" s="32" t="s">
        <v>267</v>
      </c>
      <c r="D181" s="55">
        <f>D182+D184</f>
        <v>62.4</v>
      </c>
      <c r="E181" s="55">
        <f aca="true" t="shared" si="71" ref="E181:F181">E182+E184</f>
        <v>62.4</v>
      </c>
      <c r="F181" s="55">
        <f t="shared" si="71"/>
        <v>62.4</v>
      </c>
    </row>
    <row r="182" spans="1:6" ht="31.5">
      <c r="A182" s="144">
        <v>1240220340</v>
      </c>
      <c r="B182" s="146" t="s">
        <v>92</v>
      </c>
      <c r="C182" s="145" t="s">
        <v>149</v>
      </c>
      <c r="D182" s="55">
        <f>D183</f>
        <v>47.4</v>
      </c>
      <c r="E182" s="55">
        <f aca="true" t="shared" si="72" ref="E182:F182">E183</f>
        <v>47.4</v>
      </c>
      <c r="F182" s="55">
        <f t="shared" si="72"/>
        <v>47.4</v>
      </c>
    </row>
    <row r="183" spans="1:6" ht="31.9" customHeight="1">
      <c r="A183" s="144">
        <v>1240220340</v>
      </c>
      <c r="B183" s="144">
        <v>240</v>
      </c>
      <c r="C183" s="32" t="s">
        <v>189</v>
      </c>
      <c r="D183" s="55">
        <f>'№6 '!E87</f>
        <v>47.4</v>
      </c>
      <c r="E183" s="55">
        <f>'№6 '!F87</f>
        <v>47.4</v>
      </c>
      <c r="F183" s="55">
        <f>'№6 '!G87</f>
        <v>47.4</v>
      </c>
    </row>
    <row r="184" spans="1:6" ht="12.75">
      <c r="A184" s="144">
        <v>1240220340</v>
      </c>
      <c r="B184" s="146" t="s">
        <v>96</v>
      </c>
      <c r="C184" s="145" t="s">
        <v>97</v>
      </c>
      <c r="D184" s="55">
        <f>D185</f>
        <v>15</v>
      </c>
      <c r="E184" s="55">
        <f aca="true" t="shared" si="73" ref="E184:F184">E185</f>
        <v>15</v>
      </c>
      <c r="F184" s="55">
        <f t="shared" si="73"/>
        <v>15</v>
      </c>
    </row>
    <row r="185" spans="1:6" ht="12.75">
      <c r="A185" s="144">
        <v>1240220340</v>
      </c>
      <c r="B185" s="144">
        <v>350</v>
      </c>
      <c r="C185" s="23" t="s">
        <v>268</v>
      </c>
      <c r="D185" s="55">
        <f>'№6 '!E89</f>
        <v>15</v>
      </c>
      <c r="E185" s="55">
        <f>'№6 '!F89</f>
        <v>15</v>
      </c>
      <c r="F185" s="55">
        <f>'№6 '!G89</f>
        <v>15</v>
      </c>
    </row>
    <row r="186" spans="1:6" ht="31.5">
      <c r="A186" s="146">
        <v>1240220350</v>
      </c>
      <c r="B186" s="144"/>
      <c r="C186" s="145" t="s">
        <v>331</v>
      </c>
      <c r="D186" s="55">
        <f>D187+D189</f>
        <v>131.9</v>
      </c>
      <c r="E186" s="55">
        <f aca="true" t="shared" si="74" ref="E186:F186">E187+E189</f>
        <v>131.9</v>
      </c>
      <c r="F186" s="55">
        <f t="shared" si="74"/>
        <v>131.9</v>
      </c>
    </row>
    <row r="187" spans="1:6" ht="31.5">
      <c r="A187" s="146">
        <v>1240220350</v>
      </c>
      <c r="B187" s="146" t="s">
        <v>92</v>
      </c>
      <c r="C187" s="145" t="s">
        <v>149</v>
      </c>
      <c r="D187" s="55">
        <f>D188</f>
        <v>3.9</v>
      </c>
      <c r="E187" s="55">
        <f aca="true" t="shared" si="75" ref="E187:F187">E188</f>
        <v>3.9</v>
      </c>
      <c r="F187" s="55">
        <f t="shared" si="75"/>
        <v>3.9</v>
      </c>
    </row>
    <row r="188" spans="1:6" ht="36.6" customHeight="1">
      <c r="A188" s="146">
        <v>1240220350</v>
      </c>
      <c r="B188" s="144">
        <v>240</v>
      </c>
      <c r="C188" s="145" t="s">
        <v>189</v>
      </c>
      <c r="D188" s="55">
        <f>'№6 '!E518</f>
        <v>3.9</v>
      </c>
      <c r="E188" s="55">
        <f>'№6 '!F518</f>
        <v>3.9</v>
      </c>
      <c r="F188" s="55">
        <f>'№6 '!G518</f>
        <v>3.9</v>
      </c>
    </row>
    <row r="189" spans="1:6" ht="12.75">
      <c r="A189" s="146">
        <v>1240220350</v>
      </c>
      <c r="B189" s="144" t="s">
        <v>96</v>
      </c>
      <c r="C189" s="145" t="s">
        <v>97</v>
      </c>
      <c r="D189" s="55">
        <f>D190</f>
        <v>128</v>
      </c>
      <c r="E189" s="55">
        <f aca="true" t="shared" si="76" ref="E189:F189">E190</f>
        <v>128</v>
      </c>
      <c r="F189" s="55">
        <f t="shared" si="76"/>
        <v>128</v>
      </c>
    </row>
    <row r="190" spans="1:6" ht="12.75">
      <c r="A190" s="146">
        <v>1240220350</v>
      </c>
      <c r="B190" s="144" t="s">
        <v>251</v>
      </c>
      <c r="C190" s="145" t="s">
        <v>252</v>
      </c>
      <c r="D190" s="55">
        <f>'№6 '!E520</f>
        <v>128</v>
      </c>
      <c r="E190" s="55">
        <f>'№6 '!F520</f>
        <v>128</v>
      </c>
      <c r="F190" s="55">
        <f>'№6 '!G520</f>
        <v>128</v>
      </c>
    </row>
    <row r="191" spans="1:6" ht="12.75">
      <c r="A191" s="144">
        <v>1240300000</v>
      </c>
      <c r="B191" s="144"/>
      <c r="C191" s="145" t="s">
        <v>332</v>
      </c>
      <c r="D191" s="55">
        <f>D192+D195+D198</f>
        <v>2068.6</v>
      </c>
      <c r="E191" s="55">
        <f aca="true" t="shared" si="77" ref="E191:F191">E192+E195+E198</f>
        <v>2068.6</v>
      </c>
      <c r="F191" s="55">
        <f t="shared" si="77"/>
        <v>2068.6</v>
      </c>
    </row>
    <row r="192" spans="1:6" ht="31.5">
      <c r="A192" s="144">
        <v>1240320360</v>
      </c>
      <c r="B192" s="144"/>
      <c r="C192" s="145" t="s">
        <v>257</v>
      </c>
      <c r="D192" s="55">
        <f>D193</f>
        <v>942.5</v>
      </c>
      <c r="E192" s="55">
        <f aca="true" t="shared" si="78" ref="E192:F193">E193</f>
        <v>942.5</v>
      </c>
      <c r="F192" s="55">
        <f t="shared" si="78"/>
        <v>942.5</v>
      </c>
    </row>
    <row r="193" spans="1:6" ht="12.75">
      <c r="A193" s="144">
        <v>1240320360</v>
      </c>
      <c r="B193" s="144" t="s">
        <v>93</v>
      </c>
      <c r="C193" s="145" t="s">
        <v>94</v>
      </c>
      <c r="D193" s="55">
        <f>D194</f>
        <v>942.5</v>
      </c>
      <c r="E193" s="55">
        <f t="shared" si="78"/>
        <v>942.5</v>
      </c>
      <c r="F193" s="55">
        <f t="shared" si="78"/>
        <v>942.5</v>
      </c>
    </row>
    <row r="194" spans="1:6" ht="47.25">
      <c r="A194" s="144">
        <v>1240320360</v>
      </c>
      <c r="B194" s="144" t="s">
        <v>261</v>
      </c>
      <c r="C194" s="145" t="s">
        <v>262</v>
      </c>
      <c r="D194" s="55">
        <f>'№6 '!E603</f>
        <v>942.5</v>
      </c>
      <c r="E194" s="55">
        <f>'№6 '!F603</f>
        <v>942.5</v>
      </c>
      <c r="F194" s="55">
        <f>'№6 '!G603</f>
        <v>942.5</v>
      </c>
    </row>
    <row r="195" spans="1:6" ht="51.6" customHeight="1">
      <c r="A195" s="144">
        <v>1240320370</v>
      </c>
      <c r="B195" s="144"/>
      <c r="C195" s="145" t="s">
        <v>258</v>
      </c>
      <c r="D195" s="55">
        <f>D196</f>
        <v>489.6</v>
      </c>
      <c r="E195" s="55">
        <f aca="true" t="shared" si="79" ref="E195:F196">E196</f>
        <v>489.6</v>
      </c>
      <c r="F195" s="55">
        <f t="shared" si="79"/>
        <v>489.6</v>
      </c>
    </row>
    <row r="196" spans="1:6" ht="12.75">
      <c r="A196" s="144">
        <v>1240320370</v>
      </c>
      <c r="B196" s="144" t="s">
        <v>93</v>
      </c>
      <c r="C196" s="145" t="s">
        <v>94</v>
      </c>
      <c r="D196" s="55">
        <f>D197</f>
        <v>489.6</v>
      </c>
      <c r="E196" s="55">
        <f t="shared" si="79"/>
        <v>489.6</v>
      </c>
      <c r="F196" s="55">
        <f t="shared" si="79"/>
        <v>489.6</v>
      </c>
    </row>
    <row r="197" spans="1:6" ht="47.25">
      <c r="A197" s="144">
        <v>1240320370</v>
      </c>
      <c r="B197" s="144" t="s">
        <v>261</v>
      </c>
      <c r="C197" s="145" t="s">
        <v>262</v>
      </c>
      <c r="D197" s="55">
        <f>'№6 '!E606</f>
        <v>489.6</v>
      </c>
      <c r="E197" s="55">
        <f>'№6 '!F606</f>
        <v>489.6</v>
      </c>
      <c r="F197" s="55">
        <f>'№6 '!G606</f>
        <v>489.6</v>
      </c>
    </row>
    <row r="198" spans="1:6" ht="47.25">
      <c r="A198" s="144" t="s">
        <v>260</v>
      </c>
      <c r="B198" s="144"/>
      <c r="C198" s="145" t="s">
        <v>259</v>
      </c>
      <c r="D198" s="55">
        <f>D199</f>
        <v>636.5</v>
      </c>
      <c r="E198" s="55">
        <f aca="true" t="shared" si="80" ref="E198:F199">E199</f>
        <v>636.5</v>
      </c>
      <c r="F198" s="55">
        <f t="shared" si="80"/>
        <v>636.5</v>
      </c>
    </row>
    <row r="199" spans="1:6" ht="12.75">
      <c r="A199" s="144" t="s">
        <v>260</v>
      </c>
      <c r="B199" s="144" t="s">
        <v>93</v>
      </c>
      <c r="C199" s="145" t="s">
        <v>94</v>
      </c>
      <c r="D199" s="55">
        <f>D200</f>
        <v>636.5</v>
      </c>
      <c r="E199" s="55">
        <f t="shared" si="80"/>
        <v>636.5</v>
      </c>
      <c r="F199" s="55">
        <f t="shared" si="80"/>
        <v>636.5</v>
      </c>
    </row>
    <row r="200" spans="1:6" ht="47.25">
      <c r="A200" s="144" t="s">
        <v>260</v>
      </c>
      <c r="B200" s="144" t="s">
        <v>261</v>
      </c>
      <c r="C200" s="145" t="s">
        <v>262</v>
      </c>
      <c r="D200" s="55">
        <f>'№6 '!E609</f>
        <v>636.5</v>
      </c>
      <c r="E200" s="55">
        <f>'№6 '!F609</f>
        <v>636.5</v>
      </c>
      <c r="F200" s="55">
        <f>'№6 '!G609</f>
        <v>636.5</v>
      </c>
    </row>
    <row r="201" spans="1:6" ht="12.75">
      <c r="A201" s="144">
        <v>1240400000</v>
      </c>
      <c r="B201" s="144"/>
      <c r="C201" s="145" t="s">
        <v>329</v>
      </c>
      <c r="D201" s="55">
        <f>D202+D210+D205</f>
        <v>3737.8</v>
      </c>
      <c r="E201" s="55">
        <f>E202+E210+E205</f>
        <v>3775.3</v>
      </c>
      <c r="F201" s="55">
        <f>F202+F210+F205</f>
        <v>3775.3</v>
      </c>
    </row>
    <row r="202" spans="1:6" ht="31.5">
      <c r="A202" s="144">
        <v>1240420380</v>
      </c>
      <c r="B202" s="144"/>
      <c r="C202" s="145" t="s">
        <v>253</v>
      </c>
      <c r="D202" s="55">
        <f>D203</f>
        <v>217</v>
      </c>
      <c r="E202" s="55">
        <f aca="true" t="shared" si="81" ref="E202:F202">E203</f>
        <v>217</v>
      </c>
      <c r="F202" s="55">
        <f t="shared" si="81"/>
        <v>217</v>
      </c>
    </row>
    <row r="203" spans="1:6" ht="12.75">
      <c r="A203" s="144">
        <v>1240420380</v>
      </c>
      <c r="B203" s="146" t="s">
        <v>96</v>
      </c>
      <c r="C203" s="145" t="s">
        <v>97</v>
      </c>
      <c r="D203" s="55">
        <f>D204</f>
        <v>217</v>
      </c>
      <c r="E203" s="55">
        <f aca="true" t="shared" si="82" ref="E203:F203">E204</f>
        <v>217</v>
      </c>
      <c r="F203" s="55">
        <f t="shared" si="82"/>
        <v>217</v>
      </c>
    </row>
    <row r="204" spans="1:6" ht="31.5">
      <c r="A204" s="144">
        <v>1240420380</v>
      </c>
      <c r="B204" s="146" t="s">
        <v>191</v>
      </c>
      <c r="C204" s="145" t="s">
        <v>192</v>
      </c>
      <c r="D204" s="55">
        <f>'№6 '!E524</f>
        <v>217</v>
      </c>
      <c r="E204" s="55">
        <f>'№6 '!F524</f>
        <v>217</v>
      </c>
      <c r="F204" s="55">
        <f>'№6 '!G524</f>
        <v>217</v>
      </c>
    </row>
    <row r="205" spans="1:6" ht="47.25">
      <c r="A205" s="144">
        <v>1240420390</v>
      </c>
      <c r="B205" s="144"/>
      <c r="C205" s="32" t="s">
        <v>90</v>
      </c>
      <c r="D205" s="55">
        <f>D206+D208</f>
        <v>1650</v>
      </c>
      <c r="E205" s="55">
        <f aca="true" t="shared" si="83" ref="E205:F205">E206+E208</f>
        <v>1650</v>
      </c>
      <c r="F205" s="55">
        <f t="shared" si="83"/>
        <v>1650</v>
      </c>
    </row>
    <row r="206" spans="1:6" ht="31.5">
      <c r="A206" s="144">
        <v>1240420390</v>
      </c>
      <c r="B206" s="146" t="s">
        <v>92</v>
      </c>
      <c r="C206" s="145" t="s">
        <v>149</v>
      </c>
      <c r="D206" s="55">
        <f>D207</f>
        <v>48.1</v>
      </c>
      <c r="E206" s="55">
        <f aca="true" t="shared" si="84" ref="E206:F206">E207</f>
        <v>48.1</v>
      </c>
      <c r="F206" s="55">
        <f t="shared" si="84"/>
        <v>48.1</v>
      </c>
    </row>
    <row r="207" spans="1:6" ht="34.9" customHeight="1">
      <c r="A207" s="144">
        <v>1240420390</v>
      </c>
      <c r="B207" s="144">
        <v>240</v>
      </c>
      <c r="C207" s="145" t="s">
        <v>189</v>
      </c>
      <c r="D207" s="55">
        <f>'№6 '!E505</f>
        <v>48.1</v>
      </c>
      <c r="E207" s="55">
        <f>'№6 '!F505</f>
        <v>48.1</v>
      </c>
      <c r="F207" s="55">
        <f>'№6 '!G505</f>
        <v>48.1</v>
      </c>
    </row>
    <row r="208" spans="1:6" ht="12.75">
      <c r="A208" s="144">
        <v>1240420390</v>
      </c>
      <c r="B208" s="146" t="s">
        <v>96</v>
      </c>
      <c r="C208" s="145" t="s">
        <v>97</v>
      </c>
      <c r="D208" s="55">
        <f>D209</f>
        <v>1601.9</v>
      </c>
      <c r="E208" s="55">
        <f aca="true" t="shared" si="85" ref="E208:F208">E209</f>
        <v>1601.9</v>
      </c>
      <c r="F208" s="55">
        <f t="shared" si="85"/>
        <v>1601.9</v>
      </c>
    </row>
    <row r="209" spans="1:6" ht="12.75">
      <c r="A209" s="144">
        <v>1240420390</v>
      </c>
      <c r="B209" s="146" t="s">
        <v>251</v>
      </c>
      <c r="C209" s="145" t="s">
        <v>252</v>
      </c>
      <c r="D209" s="55">
        <f>'№6 '!E507</f>
        <v>1601.9</v>
      </c>
      <c r="E209" s="55">
        <f>'№6 '!F507</f>
        <v>1601.9</v>
      </c>
      <c r="F209" s="55">
        <f>'№6 '!G507</f>
        <v>1601.9</v>
      </c>
    </row>
    <row r="210" spans="1:6" ht="12.75">
      <c r="A210" s="153" t="s">
        <v>650</v>
      </c>
      <c r="B210" s="153"/>
      <c r="C210" s="154" t="s">
        <v>649</v>
      </c>
      <c r="D210" s="55">
        <f>D211</f>
        <v>1870.8</v>
      </c>
      <c r="E210" s="55">
        <f aca="true" t="shared" si="86" ref="E210:F210">E211</f>
        <v>1908.3</v>
      </c>
      <c r="F210" s="55">
        <f t="shared" si="86"/>
        <v>1908.3</v>
      </c>
    </row>
    <row r="211" spans="1:6" ht="12.75">
      <c r="A211" s="153" t="s">
        <v>650</v>
      </c>
      <c r="B211" s="2" t="s">
        <v>96</v>
      </c>
      <c r="C211" s="43" t="s">
        <v>97</v>
      </c>
      <c r="D211" s="55">
        <f>D212</f>
        <v>1870.8</v>
      </c>
      <c r="E211" s="55">
        <f aca="true" t="shared" si="87" ref="E211:F211">E212</f>
        <v>1908.3</v>
      </c>
      <c r="F211" s="55">
        <f t="shared" si="87"/>
        <v>1908.3</v>
      </c>
    </row>
    <row r="212" spans="1:6" ht="31.5">
      <c r="A212" s="153" t="s">
        <v>650</v>
      </c>
      <c r="B212" s="2" t="s">
        <v>191</v>
      </c>
      <c r="C212" s="43" t="s">
        <v>192</v>
      </c>
      <c r="D212" s="55">
        <f>'№6 '!E527</f>
        <v>1870.8</v>
      </c>
      <c r="E212" s="55">
        <f>'№6 '!F527</f>
        <v>1908.3</v>
      </c>
      <c r="F212" s="55">
        <f>'№6 '!G527</f>
        <v>1908.3</v>
      </c>
    </row>
    <row r="213" spans="1:6" ht="12.75">
      <c r="A213" s="144">
        <v>1240500000</v>
      </c>
      <c r="B213" s="144"/>
      <c r="C213" s="145" t="s">
        <v>236</v>
      </c>
      <c r="D213" s="55">
        <f>D214+D218</f>
        <v>708.7</v>
      </c>
      <c r="E213" s="55">
        <f aca="true" t="shared" si="88" ref="E213:F213">E214+E218</f>
        <v>708.7</v>
      </c>
      <c r="F213" s="55">
        <f t="shared" si="88"/>
        <v>708.7</v>
      </c>
    </row>
    <row r="214" spans="1:6" ht="31.5">
      <c r="A214" s="144">
        <v>1240520410</v>
      </c>
      <c r="B214" s="144"/>
      <c r="C214" s="145" t="s">
        <v>352</v>
      </c>
      <c r="D214" s="55">
        <f>D215</f>
        <v>193.3</v>
      </c>
      <c r="E214" s="55">
        <f aca="true" t="shared" si="89" ref="E214:F214">E215</f>
        <v>193.3</v>
      </c>
      <c r="F214" s="55">
        <f t="shared" si="89"/>
        <v>193.3</v>
      </c>
    </row>
    <row r="215" spans="1:6" ht="12.75">
      <c r="A215" s="144">
        <v>1240520410</v>
      </c>
      <c r="B215" s="144" t="s">
        <v>93</v>
      </c>
      <c r="C215" s="145" t="s">
        <v>94</v>
      </c>
      <c r="D215" s="55">
        <f>D216+D217</f>
        <v>193.3</v>
      </c>
      <c r="E215" s="55">
        <f aca="true" t="shared" si="90" ref="E215:F215">E216+E217</f>
        <v>193.3</v>
      </c>
      <c r="F215" s="55">
        <f t="shared" si="90"/>
        <v>193.3</v>
      </c>
    </row>
    <row r="216" spans="1:6" ht="12.75">
      <c r="A216" s="144">
        <v>1240520410</v>
      </c>
      <c r="B216" s="144">
        <v>850</v>
      </c>
      <c r="C216" s="145" t="s">
        <v>190</v>
      </c>
      <c r="D216" s="55">
        <f>'№6 '!E93</f>
        <v>104.70000000000002</v>
      </c>
      <c r="E216" s="55">
        <f>'№6 '!F93</f>
        <v>104.70000000000002</v>
      </c>
      <c r="F216" s="55">
        <f>'№6 '!G93</f>
        <v>104.70000000000002</v>
      </c>
    </row>
    <row r="217" spans="1:6" ht="34.9" customHeight="1">
      <c r="A217" s="144">
        <v>1240520410</v>
      </c>
      <c r="B217" s="144">
        <v>860</v>
      </c>
      <c r="C217" s="145" t="s">
        <v>582</v>
      </c>
      <c r="D217" s="55">
        <f>'№6 '!E74</f>
        <v>88.6</v>
      </c>
      <c r="E217" s="55">
        <f>'№6 '!F74</f>
        <v>88.6</v>
      </c>
      <c r="F217" s="55">
        <f>'№6 '!G74</f>
        <v>88.6</v>
      </c>
    </row>
    <row r="218" spans="1:6" ht="31.5">
      <c r="A218" s="144">
        <v>1240520460</v>
      </c>
      <c r="B218" s="144"/>
      <c r="C218" s="145" t="s">
        <v>269</v>
      </c>
      <c r="D218" s="55">
        <f>D219</f>
        <v>515.4</v>
      </c>
      <c r="E218" s="55">
        <f aca="true" t="shared" si="91" ref="E218:F219">E219</f>
        <v>515.4</v>
      </c>
      <c r="F218" s="55">
        <f t="shared" si="91"/>
        <v>515.4</v>
      </c>
    </row>
    <row r="219" spans="1:6" ht="31.5">
      <c r="A219" s="144">
        <v>1240520460</v>
      </c>
      <c r="B219" s="146" t="s">
        <v>92</v>
      </c>
      <c r="C219" s="145" t="s">
        <v>149</v>
      </c>
      <c r="D219" s="55">
        <f>D220</f>
        <v>515.4</v>
      </c>
      <c r="E219" s="55">
        <f t="shared" si="91"/>
        <v>515.4</v>
      </c>
      <c r="F219" s="55">
        <f t="shared" si="91"/>
        <v>515.4</v>
      </c>
    </row>
    <row r="220" spans="1:6" ht="34.15" customHeight="1">
      <c r="A220" s="144">
        <v>1240520460</v>
      </c>
      <c r="B220" s="144">
        <v>240</v>
      </c>
      <c r="C220" s="145" t="s">
        <v>189</v>
      </c>
      <c r="D220" s="55">
        <f>'№6 '!E96</f>
        <v>515.4</v>
      </c>
      <c r="E220" s="55">
        <f>'№6 '!F96</f>
        <v>515.4</v>
      </c>
      <c r="F220" s="55">
        <f>'№6 '!G96</f>
        <v>515.4</v>
      </c>
    </row>
    <row r="221" spans="1:6" ht="12.75">
      <c r="A221" s="12" t="s">
        <v>237</v>
      </c>
      <c r="B221" s="12"/>
      <c r="C221" s="145" t="s">
        <v>236</v>
      </c>
      <c r="D221" s="55">
        <f>D222+D225+D228+D231</f>
        <v>121.6</v>
      </c>
      <c r="E221" s="55">
        <f aca="true" t="shared" si="92" ref="E221:F221">E222+E225+E228+E231</f>
        <v>124.4</v>
      </c>
      <c r="F221" s="55">
        <f t="shared" si="92"/>
        <v>124.4</v>
      </c>
    </row>
    <row r="222" spans="1:6" ht="12.75">
      <c r="A222" s="12" t="s">
        <v>340</v>
      </c>
      <c r="B222" s="14"/>
      <c r="C222" s="145" t="s">
        <v>250</v>
      </c>
      <c r="D222" s="55">
        <f>D223</f>
        <v>49.3</v>
      </c>
      <c r="E222" s="55">
        <f aca="true" t="shared" si="93" ref="E222:F223">E223</f>
        <v>51</v>
      </c>
      <c r="F222" s="55">
        <f t="shared" si="93"/>
        <v>51</v>
      </c>
    </row>
    <row r="223" spans="1:6" ht="31.5">
      <c r="A223" s="12" t="s">
        <v>340</v>
      </c>
      <c r="B223" s="146" t="s">
        <v>151</v>
      </c>
      <c r="C223" s="145" t="s">
        <v>152</v>
      </c>
      <c r="D223" s="55">
        <f>D224</f>
        <v>49.3</v>
      </c>
      <c r="E223" s="55">
        <f t="shared" si="93"/>
        <v>51</v>
      </c>
      <c r="F223" s="55">
        <f t="shared" si="93"/>
        <v>51</v>
      </c>
    </row>
    <row r="224" spans="1:6" ht="12.75">
      <c r="A224" s="12" t="s">
        <v>340</v>
      </c>
      <c r="B224" s="144">
        <v>610</v>
      </c>
      <c r="C224" s="145" t="s">
        <v>194</v>
      </c>
      <c r="D224" s="55">
        <f>'№6 '!E421</f>
        <v>49.3</v>
      </c>
      <c r="E224" s="55">
        <f>'№6 '!F421</f>
        <v>51</v>
      </c>
      <c r="F224" s="55">
        <f>'№6 '!G421</f>
        <v>51</v>
      </c>
    </row>
    <row r="225" spans="1:6" ht="31.5">
      <c r="A225" s="12" t="s">
        <v>239</v>
      </c>
      <c r="B225" s="12"/>
      <c r="C225" s="145" t="s">
        <v>238</v>
      </c>
      <c r="D225" s="55">
        <f>D226</f>
        <v>22.3</v>
      </c>
      <c r="E225" s="55">
        <f aca="true" t="shared" si="94" ref="E225:F226">E226</f>
        <v>22.9</v>
      </c>
      <c r="F225" s="55">
        <f t="shared" si="94"/>
        <v>22.9</v>
      </c>
    </row>
    <row r="226" spans="1:6" ht="31.5">
      <c r="A226" s="12" t="s">
        <v>239</v>
      </c>
      <c r="B226" s="146" t="s">
        <v>92</v>
      </c>
      <c r="C226" s="145" t="s">
        <v>149</v>
      </c>
      <c r="D226" s="55">
        <f>D227</f>
        <v>22.3</v>
      </c>
      <c r="E226" s="55">
        <f t="shared" si="94"/>
        <v>22.9</v>
      </c>
      <c r="F226" s="55">
        <f t="shared" si="94"/>
        <v>22.9</v>
      </c>
    </row>
    <row r="227" spans="1:6" ht="31.9" customHeight="1">
      <c r="A227" s="12" t="s">
        <v>239</v>
      </c>
      <c r="B227" s="144">
        <v>240</v>
      </c>
      <c r="C227" s="145" t="s">
        <v>189</v>
      </c>
      <c r="D227" s="55">
        <f>'№6 '!E424</f>
        <v>22.3</v>
      </c>
      <c r="E227" s="55">
        <f>'№6 '!F424</f>
        <v>22.9</v>
      </c>
      <c r="F227" s="55">
        <f>'№6 '!G424</f>
        <v>22.9</v>
      </c>
    </row>
    <row r="228" spans="1:6" ht="31.5">
      <c r="A228" s="12" t="s">
        <v>241</v>
      </c>
      <c r="B228" s="12"/>
      <c r="C228" s="145" t="s">
        <v>240</v>
      </c>
      <c r="D228" s="55">
        <f>D229</f>
        <v>14</v>
      </c>
      <c r="E228" s="55">
        <f aca="true" t="shared" si="95" ref="E228:F228">E229</f>
        <v>14.5</v>
      </c>
      <c r="F228" s="55">
        <f t="shared" si="95"/>
        <v>14.5</v>
      </c>
    </row>
    <row r="229" spans="1:6" ht="31.5">
      <c r="A229" s="12" t="s">
        <v>241</v>
      </c>
      <c r="B229" s="146" t="s">
        <v>92</v>
      </c>
      <c r="C229" s="145" t="s">
        <v>149</v>
      </c>
      <c r="D229" s="55">
        <f>D230</f>
        <v>14</v>
      </c>
      <c r="E229" s="55">
        <f aca="true" t="shared" si="96" ref="E229:F229">E230</f>
        <v>14.5</v>
      </c>
      <c r="F229" s="55">
        <f t="shared" si="96"/>
        <v>14.5</v>
      </c>
    </row>
    <row r="230" spans="1:6" ht="35.45" customHeight="1">
      <c r="A230" s="12" t="s">
        <v>241</v>
      </c>
      <c r="B230" s="144">
        <v>240</v>
      </c>
      <c r="C230" s="145" t="s">
        <v>189</v>
      </c>
      <c r="D230" s="55">
        <f>'№6 '!E427</f>
        <v>14</v>
      </c>
      <c r="E230" s="55">
        <f>'№6 '!F427</f>
        <v>14.5</v>
      </c>
      <c r="F230" s="55">
        <f>'№6 '!G427</f>
        <v>14.5</v>
      </c>
    </row>
    <row r="231" spans="1:6" ht="12.75">
      <c r="A231" s="12" t="s">
        <v>346</v>
      </c>
      <c r="B231" s="12"/>
      <c r="C231" s="145" t="s">
        <v>242</v>
      </c>
      <c r="D231" s="55">
        <f>D232</f>
        <v>36</v>
      </c>
      <c r="E231" s="55">
        <f aca="true" t="shared" si="97" ref="E231:F231">E232</f>
        <v>36</v>
      </c>
      <c r="F231" s="55">
        <f t="shared" si="97"/>
        <v>36</v>
      </c>
    </row>
    <row r="232" spans="1:6" ht="12.75">
      <c r="A232" s="12" t="s">
        <v>346</v>
      </c>
      <c r="B232" s="146" t="s">
        <v>96</v>
      </c>
      <c r="C232" s="145" t="s">
        <v>97</v>
      </c>
      <c r="D232" s="55">
        <f>D233</f>
        <v>36</v>
      </c>
      <c r="E232" s="55">
        <f aca="true" t="shared" si="98" ref="E232:F232">E233</f>
        <v>36</v>
      </c>
      <c r="F232" s="55">
        <f t="shared" si="98"/>
        <v>36</v>
      </c>
    </row>
    <row r="233" spans="1:6" ht="12.75">
      <c r="A233" s="12" t="s">
        <v>346</v>
      </c>
      <c r="B233" s="12" t="s">
        <v>243</v>
      </c>
      <c r="C233" s="145" t="s">
        <v>244</v>
      </c>
      <c r="D233" s="55">
        <f>'№6 '!E430</f>
        <v>36</v>
      </c>
      <c r="E233" s="55">
        <f>'№6 '!F430</f>
        <v>36</v>
      </c>
      <c r="F233" s="55">
        <f>'№6 '!G430</f>
        <v>36</v>
      </c>
    </row>
    <row r="234" spans="1:6" ht="49.9" customHeight="1">
      <c r="A234" s="46">
        <v>1300000000</v>
      </c>
      <c r="B234" s="20"/>
      <c r="C234" s="38" t="s">
        <v>313</v>
      </c>
      <c r="D234" s="54">
        <f>D235+D244+D265</f>
        <v>16236</v>
      </c>
      <c r="E234" s="54">
        <f aca="true" t="shared" si="99" ref="E234:F234">E235+E244+E265</f>
        <v>15043.8</v>
      </c>
      <c r="F234" s="54">
        <f t="shared" si="99"/>
        <v>15043.8</v>
      </c>
    </row>
    <row r="235" spans="1:6" ht="47.25">
      <c r="A235" s="146">
        <v>1310000000</v>
      </c>
      <c r="B235" s="144"/>
      <c r="C235" s="145" t="s">
        <v>367</v>
      </c>
      <c r="D235" s="55">
        <f>D236+D240</f>
        <v>624</v>
      </c>
      <c r="E235" s="55">
        <f aca="true" t="shared" si="100" ref="E235:F235">E236+E240</f>
        <v>0</v>
      </c>
      <c r="F235" s="55">
        <f t="shared" si="100"/>
        <v>0</v>
      </c>
    </row>
    <row r="236" spans="1:6" ht="31.5">
      <c r="A236" s="146">
        <v>1310100000</v>
      </c>
      <c r="B236" s="32"/>
      <c r="C236" s="145" t="s">
        <v>222</v>
      </c>
      <c r="D236" s="55">
        <f>D237</f>
        <v>487.8</v>
      </c>
      <c r="E236" s="55">
        <f aca="true" t="shared" si="101" ref="E236:F238">E237</f>
        <v>0</v>
      </c>
      <c r="F236" s="55">
        <f t="shared" si="101"/>
        <v>0</v>
      </c>
    </row>
    <row r="237" spans="1:6" ht="12.75">
      <c r="A237" s="144" t="s">
        <v>223</v>
      </c>
      <c r="B237" s="144"/>
      <c r="C237" s="150" t="s">
        <v>648</v>
      </c>
      <c r="D237" s="55">
        <f>D238</f>
        <v>487.8</v>
      </c>
      <c r="E237" s="55">
        <f t="shared" si="101"/>
        <v>0</v>
      </c>
      <c r="F237" s="55">
        <f t="shared" si="101"/>
        <v>0</v>
      </c>
    </row>
    <row r="238" spans="1:6" ht="31.5">
      <c r="A238" s="144" t="s">
        <v>223</v>
      </c>
      <c r="B238" s="146" t="s">
        <v>92</v>
      </c>
      <c r="C238" s="145" t="s">
        <v>149</v>
      </c>
      <c r="D238" s="55">
        <f>D239</f>
        <v>487.8</v>
      </c>
      <c r="E238" s="55">
        <f t="shared" si="101"/>
        <v>0</v>
      </c>
      <c r="F238" s="55">
        <f t="shared" si="101"/>
        <v>0</v>
      </c>
    </row>
    <row r="239" spans="1:6" ht="31.9" customHeight="1">
      <c r="A239" s="144" t="s">
        <v>223</v>
      </c>
      <c r="B239" s="144">
        <v>240</v>
      </c>
      <c r="C239" s="145" t="s">
        <v>189</v>
      </c>
      <c r="D239" s="55">
        <f>'№6 '!E269</f>
        <v>487.8</v>
      </c>
      <c r="E239" s="55">
        <f>'№6 '!F269</f>
        <v>0</v>
      </c>
      <c r="F239" s="55">
        <f>'№6 '!G269</f>
        <v>0</v>
      </c>
    </row>
    <row r="240" spans="1:6" ht="33.6" customHeight="1">
      <c r="A240" s="146">
        <v>1310200000</v>
      </c>
      <c r="B240" s="144"/>
      <c r="C240" s="145" t="s">
        <v>224</v>
      </c>
      <c r="D240" s="55">
        <f>D241</f>
        <v>136.2</v>
      </c>
      <c r="E240" s="55">
        <f aca="true" t="shared" si="102" ref="E240:F242">E241</f>
        <v>0</v>
      </c>
      <c r="F240" s="55">
        <f t="shared" si="102"/>
        <v>0</v>
      </c>
    </row>
    <row r="241" spans="1:6" ht="12.75">
      <c r="A241" s="144" t="s">
        <v>225</v>
      </c>
      <c r="B241" s="144"/>
      <c r="C241" s="150" t="s">
        <v>648</v>
      </c>
      <c r="D241" s="55">
        <f>D242</f>
        <v>136.2</v>
      </c>
      <c r="E241" s="55">
        <f t="shared" si="102"/>
        <v>0</v>
      </c>
      <c r="F241" s="55">
        <f t="shared" si="102"/>
        <v>0</v>
      </c>
    </row>
    <row r="242" spans="1:6" ht="31.5">
      <c r="A242" s="144" t="s">
        <v>225</v>
      </c>
      <c r="B242" s="146" t="s">
        <v>92</v>
      </c>
      <c r="C242" s="145" t="s">
        <v>149</v>
      </c>
      <c r="D242" s="55">
        <f>D243</f>
        <v>136.2</v>
      </c>
      <c r="E242" s="55">
        <f t="shared" si="102"/>
        <v>0</v>
      </c>
      <c r="F242" s="55">
        <f t="shared" si="102"/>
        <v>0</v>
      </c>
    </row>
    <row r="243" spans="1:6" ht="33.6" customHeight="1">
      <c r="A243" s="144" t="s">
        <v>225</v>
      </c>
      <c r="B243" s="144">
        <v>240</v>
      </c>
      <c r="C243" s="145" t="s">
        <v>189</v>
      </c>
      <c r="D243" s="55">
        <f>'№6 '!E273</f>
        <v>136.2</v>
      </c>
      <c r="E243" s="55">
        <f>'№6 '!F273</f>
        <v>0</v>
      </c>
      <c r="F243" s="55">
        <f>'№6 '!G273</f>
        <v>0</v>
      </c>
    </row>
    <row r="244" spans="1:6" ht="12.75">
      <c r="A244" s="146">
        <v>1320000000</v>
      </c>
      <c r="B244" s="144"/>
      <c r="C244" s="145" t="s">
        <v>320</v>
      </c>
      <c r="D244" s="55">
        <f>D245+D249</f>
        <v>14942.2</v>
      </c>
      <c r="E244" s="55">
        <f aca="true" t="shared" si="103" ref="E244:F244">E245+E249</f>
        <v>14349.3</v>
      </c>
      <c r="F244" s="55">
        <f t="shared" si="103"/>
        <v>14349.3</v>
      </c>
    </row>
    <row r="245" spans="1:6" ht="31.5">
      <c r="A245" s="146">
        <v>1320100000</v>
      </c>
      <c r="B245" s="144"/>
      <c r="C245" s="145" t="s">
        <v>321</v>
      </c>
      <c r="D245" s="55">
        <f>D246</f>
        <v>1315.2</v>
      </c>
      <c r="E245" s="55">
        <f aca="true" t="shared" si="104" ref="E245:F245">E246</f>
        <v>0</v>
      </c>
      <c r="F245" s="55">
        <f t="shared" si="104"/>
        <v>0</v>
      </c>
    </row>
    <row r="246" spans="1:6" ht="31.5">
      <c r="A246" s="144" t="s">
        <v>226</v>
      </c>
      <c r="B246" s="144"/>
      <c r="C246" s="150" t="s">
        <v>612</v>
      </c>
      <c r="D246" s="55">
        <f>D247</f>
        <v>1315.2</v>
      </c>
      <c r="E246" s="55">
        <f aca="true" t="shared" si="105" ref="E246:F247">E247</f>
        <v>0</v>
      </c>
      <c r="F246" s="55">
        <f t="shared" si="105"/>
        <v>0</v>
      </c>
    </row>
    <row r="247" spans="1:6" ht="31.5">
      <c r="A247" s="144" t="s">
        <v>226</v>
      </c>
      <c r="B247" s="146" t="s">
        <v>92</v>
      </c>
      <c r="C247" s="145" t="s">
        <v>149</v>
      </c>
      <c r="D247" s="55">
        <f>D248</f>
        <v>1315.2</v>
      </c>
      <c r="E247" s="55">
        <f t="shared" si="105"/>
        <v>0</v>
      </c>
      <c r="F247" s="55">
        <f t="shared" si="105"/>
        <v>0</v>
      </c>
    </row>
    <row r="248" spans="1:6" ht="33.6" customHeight="1">
      <c r="A248" s="144" t="s">
        <v>226</v>
      </c>
      <c r="B248" s="144">
        <v>240</v>
      </c>
      <c r="C248" s="145" t="s">
        <v>189</v>
      </c>
      <c r="D248" s="55">
        <f>'№6 '!E278</f>
        <v>1315.2</v>
      </c>
      <c r="E248" s="55">
        <f>'№6 '!F278</f>
        <v>0</v>
      </c>
      <c r="F248" s="55">
        <f>'№6 '!G278</f>
        <v>0</v>
      </c>
    </row>
    <row r="249" spans="1:6" ht="18" customHeight="1">
      <c r="A249" s="146">
        <v>1320200000</v>
      </c>
      <c r="B249" s="144"/>
      <c r="C249" s="145" t="s">
        <v>227</v>
      </c>
      <c r="D249" s="55">
        <f>D250+D253+D256+D259+D262</f>
        <v>13627</v>
      </c>
      <c r="E249" s="55">
        <f aca="true" t="shared" si="106" ref="E249:F249">E250+E253+E256+E259+E262</f>
        <v>14349.3</v>
      </c>
      <c r="F249" s="55">
        <f t="shared" si="106"/>
        <v>14349.3</v>
      </c>
    </row>
    <row r="250" spans="1:6" ht="12.75">
      <c r="A250" s="144">
        <v>1320220050</v>
      </c>
      <c r="B250" s="144"/>
      <c r="C250" s="145" t="s">
        <v>228</v>
      </c>
      <c r="D250" s="55">
        <f>D251</f>
        <v>11166</v>
      </c>
      <c r="E250" s="55">
        <f aca="true" t="shared" si="107" ref="E250:F251">E251</f>
        <v>11250</v>
      </c>
      <c r="F250" s="55">
        <f t="shared" si="107"/>
        <v>11250</v>
      </c>
    </row>
    <row r="251" spans="1:6" ht="31.5">
      <c r="A251" s="144">
        <v>1320220050</v>
      </c>
      <c r="B251" s="146" t="s">
        <v>92</v>
      </c>
      <c r="C251" s="145" t="s">
        <v>149</v>
      </c>
      <c r="D251" s="55">
        <f>D252</f>
        <v>11166</v>
      </c>
      <c r="E251" s="55">
        <f t="shared" si="107"/>
        <v>11250</v>
      </c>
      <c r="F251" s="55">
        <f t="shared" si="107"/>
        <v>11250</v>
      </c>
    </row>
    <row r="252" spans="1:6" ht="34.9" customHeight="1">
      <c r="A252" s="144">
        <v>1320220050</v>
      </c>
      <c r="B252" s="144">
        <v>240</v>
      </c>
      <c r="C252" s="145" t="s">
        <v>189</v>
      </c>
      <c r="D252" s="55">
        <f>'№6 '!E282</f>
        <v>11166</v>
      </c>
      <c r="E252" s="55">
        <f>'№6 '!F282</f>
        <v>11250</v>
      </c>
      <c r="F252" s="55">
        <f>'№6 '!G282</f>
        <v>11250</v>
      </c>
    </row>
    <row r="253" spans="1:6" ht="12.75">
      <c r="A253" s="144">
        <v>1320220060</v>
      </c>
      <c r="B253" s="144"/>
      <c r="C253" s="145" t="s">
        <v>229</v>
      </c>
      <c r="D253" s="55">
        <f>D254</f>
        <v>193</v>
      </c>
      <c r="E253" s="55">
        <f aca="true" t="shared" si="108" ref="E253:F254">E254</f>
        <v>900</v>
      </c>
      <c r="F253" s="55">
        <f t="shared" si="108"/>
        <v>900</v>
      </c>
    </row>
    <row r="254" spans="1:6" ht="31.5">
      <c r="A254" s="144">
        <v>1320220060</v>
      </c>
      <c r="B254" s="146" t="s">
        <v>92</v>
      </c>
      <c r="C254" s="145" t="s">
        <v>149</v>
      </c>
      <c r="D254" s="55">
        <f>D255</f>
        <v>193</v>
      </c>
      <c r="E254" s="55">
        <f t="shared" si="108"/>
        <v>900</v>
      </c>
      <c r="F254" s="55">
        <f t="shared" si="108"/>
        <v>900</v>
      </c>
    </row>
    <row r="255" spans="1:6" ht="33.6" customHeight="1">
      <c r="A255" s="144">
        <v>1320220060</v>
      </c>
      <c r="B255" s="144">
        <v>240</v>
      </c>
      <c r="C255" s="145" t="s">
        <v>189</v>
      </c>
      <c r="D255" s="55">
        <f>'№6 '!E285</f>
        <v>193</v>
      </c>
      <c r="E255" s="55">
        <f>'№6 '!F285</f>
        <v>900</v>
      </c>
      <c r="F255" s="55">
        <f>'№6 '!G285</f>
        <v>900</v>
      </c>
    </row>
    <row r="256" spans="1:6" ht="12.75">
      <c r="A256" s="144">
        <v>1320220070</v>
      </c>
      <c r="B256" s="144"/>
      <c r="C256" s="145" t="s">
        <v>230</v>
      </c>
      <c r="D256" s="55">
        <f>D257</f>
        <v>2122.1</v>
      </c>
      <c r="E256" s="55">
        <f aca="true" t="shared" si="109" ref="E256:F257">E257</f>
        <v>1795.4</v>
      </c>
      <c r="F256" s="55">
        <f t="shared" si="109"/>
        <v>1795.4</v>
      </c>
    </row>
    <row r="257" spans="1:6" ht="31.5">
      <c r="A257" s="144">
        <v>1320220070</v>
      </c>
      <c r="B257" s="146" t="s">
        <v>92</v>
      </c>
      <c r="C257" s="145" t="s">
        <v>149</v>
      </c>
      <c r="D257" s="55">
        <f>D258</f>
        <v>2122.1</v>
      </c>
      <c r="E257" s="55">
        <f t="shared" si="109"/>
        <v>1795.4</v>
      </c>
      <c r="F257" s="55">
        <f t="shared" si="109"/>
        <v>1795.4</v>
      </c>
    </row>
    <row r="258" spans="1:6" ht="30" customHeight="1">
      <c r="A258" s="144">
        <v>1320220070</v>
      </c>
      <c r="B258" s="144">
        <v>240</v>
      </c>
      <c r="C258" s="145" t="s">
        <v>189</v>
      </c>
      <c r="D258" s="55">
        <f>'№6 '!E288</f>
        <v>2122.1</v>
      </c>
      <c r="E258" s="55">
        <f>'№6 '!F288</f>
        <v>1795.4</v>
      </c>
      <c r="F258" s="55">
        <f>'№6 '!G288</f>
        <v>1795.4</v>
      </c>
    </row>
    <row r="259" spans="1:6" ht="12.75">
      <c r="A259" s="144">
        <v>1320220080</v>
      </c>
      <c r="B259" s="144"/>
      <c r="C259" s="145" t="s">
        <v>231</v>
      </c>
      <c r="D259" s="55">
        <f>D260</f>
        <v>145.9</v>
      </c>
      <c r="E259" s="55">
        <f aca="true" t="shared" si="110" ref="E259:F260">E260</f>
        <v>145.9</v>
      </c>
      <c r="F259" s="55">
        <f t="shared" si="110"/>
        <v>145.9</v>
      </c>
    </row>
    <row r="260" spans="1:6" ht="31.5">
      <c r="A260" s="144">
        <v>1320220080</v>
      </c>
      <c r="B260" s="146" t="s">
        <v>92</v>
      </c>
      <c r="C260" s="145" t="s">
        <v>149</v>
      </c>
      <c r="D260" s="55">
        <f>D261</f>
        <v>145.9</v>
      </c>
      <c r="E260" s="55">
        <f t="shared" si="110"/>
        <v>145.9</v>
      </c>
      <c r="F260" s="55">
        <f t="shared" si="110"/>
        <v>145.9</v>
      </c>
    </row>
    <row r="261" spans="1:6" ht="34.9" customHeight="1">
      <c r="A261" s="144">
        <v>1320220080</v>
      </c>
      <c r="B261" s="144">
        <v>240</v>
      </c>
      <c r="C261" s="145" t="s">
        <v>189</v>
      </c>
      <c r="D261" s="55">
        <f>'№6 '!E291</f>
        <v>145.9</v>
      </c>
      <c r="E261" s="55">
        <f>'№6 '!F291</f>
        <v>145.9</v>
      </c>
      <c r="F261" s="55">
        <f>'№6 '!G291</f>
        <v>145.9</v>
      </c>
    </row>
    <row r="262" spans="1:6" ht="19.9" customHeight="1">
      <c r="A262" s="144" t="s">
        <v>233</v>
      </c>
      <c r="B262" s="144"/>
      <c r="C262" s="145" t="s">
        <v>232</v>
      </c>
      <c r="D262" s="55">
        <f>D263</f>
        <v>0</v>
      </c>
      <c r="E262" s="55">
        <f aca="true" t="shared" si="111" ref="E262:F263">E263</f>
        <v>258</v>
      </c>
      <c r="F262" s="55">
        <f t="shared" si="111"/>
        <v>258</v>
      </c>
    </row>
    <row r="263" spans="1:6" ht="31.5">
      <c r="A263" s="144" t="s">
        <v>233</v>
      </c>
      <c r="B263" s="146" t="s">
        <v>92</v>
      </c>
      <c r="C263" s="145" t="s">
        <v>149</v>
      </c>
      <c r="D263" s="55">
        <f>D264</f>
        <v>0</v>
      </c>
      <c r="E263" s="55">
        <f t="shared" si="111"/>
        <v>258</v>
      </c>
      <c r="F263" s="55">
        <f t="shared" si="111"/>
        <v>258</v>
      </c>
    </row>
    <row r="264" spans="1:6" ht="35.45" customHeight="1">
      <c r="A264" s="144" t="s">
        <v>233</v>
      </c>
      <c r="B264" s="144">
        <v>240</v>
      </c>
      <c r="C264" s="145" t="s">
        <v>189</v>
      </c>
      <c r="D264" s="55">
        <f>'№6 '!E294</f>
        <v>0</v>
      </c>
      <c r="E264" s="55">
        <f>'№6 '!F294</f>
        <v>258</v>
      </c>
      <c r="F264" s="55">
        <f>'№6 '!G294</f>
        <v>258</v>
      </c>
    </row>
    <row r="265" spans="1:6" ht="21" customHeight="1">
      <c r="A265" s="146">
        <v>1330000000</v>
      </c>
      <c r="B265" s="144"/>
      <c r="C265" s="145" t="s">
        <v>216</v>
      </c>
      <c r="D265" s="55">
        <f>D270+D266</f>
        <v>669.8</v>
      </c>
      <c r="E265" s="55">
        <f>E270+E266</f>
        <v>694.5</v>
      </c>
      <c r="F265" s="55">
        <f>F270+F266</f>
        <v>694.5</v>
      </c>
    </row>
    <row r="266" spans="1:6" ht="31.5">
      <c r="A266" s="146">
        <v>1330100000</v>
      </c>
      <c r="B266" s="144"/>
      <c r="C266" s="32" t="s">
        <v>314</v>
      </c>
      <c r="D266" s="55">
        <f>D267</f>
        <v>404</v>
      </c>
      <c r="E266" s="55">
        <f aca="true" t="shared" si="112" ref="E266:F268">E267</f>
        <v>390.5</v>
      </c>
      <c r="F266" s="55">
        <f t="shared" si="112"/>
        <v>390.5</v>
      </c>
    </row>
    <row r="267" spans="1:6" ht="78.75">
      <c r="A267" s="146">
        <v>1330110550</v>
      </c>
      <c r="B267" s="144"/>
      <c r="C267" s="145" t="s">
        <v>613</v>
      </c>
      <c r="D267" s="55">
        <f>D268</f>
        <v>404</v>
      </c>
      <c r="E267" s="55">
        <f t="shared" si="112"/>
        <v>390.5</v>
      </c>
      <c r="F267" s="55">
        <f t="shared" si="112"/>
        <v>390.5</v>
      </c>
    </row>
    <row r="268" spans="1:6" ht="31.5">
      <c r="A268" s="146">
        <v>1330110550</v>
      </c>
      <c r="B268" s="146" t="s">
        <v>92</v>
      </c>
      <c r="C268" s="145" t="s">
        <v>149</v>
      </c>
      <c r="D268" s="55">
        <f>D269</f>
        <v>404</v>
      </c>
      <c r="E268" s="55">
        <f t="shared" si="112"/>
        <v>390.5</v>
      </c>
      <c r="F268" s="55">
        <f t="shared" si="112"/>
        <v>390.5</v>
      </c>
    </row>
    <row r="269" spans="1:6" ht="32.45" customHeight="1">
      <c r="A269" s="146">
        <v>1330110550</v>
      </c>
      <c r="B269" s="144">
        <v>240</v>
      </c>
      <c r="C269" s="145" t="s">
        <v>189</v>
      </c>
      <c r="D269" s="55">
        <f>'№6 '!E193</f>
        <v>404</v>
      </c>
      <c r="E269" s="55">
        <f>'№6 '!F193</f>
        <v>390.5</v>
      </c>
      <c r="F269" s="55">
        <f>'№6 '!G193</f>
        <v>390.5</v>
      </c>
    </row>
    <row r="270" spans="1:6" ht="47.25">
      <c r="A270" s="146">
        <v>1330200000</v>
      </c>
      <c r="B270" s="144"/>
      <c r="C270" s="145" t="s">
        <v>368</v>
      </c>
      <c r="D270" s="55">
        <f>D271</f>
        <v>265.8</v>
      </c>
      <c r="E270" s="55">
        <f aca="true" t="shared" si="113" ref="E270:F272">E271</f>
        <v>304</v>
      </c>
      <c r="F270" s="55">
        <f t="shared" si="113"/>
        <v>304</v>
      </c>
    </row>
    <row r="271" spans="1:6" ht="12.75">
      <c r="A271" s="146">
        <v>1330220090</v>
      </c>
      <c r="B271" s="144"/>
      <c r="C271" s="145" t="s">
        <v>234</v>
      </c>
      <c r="D271" s="55">
        <f>D272</f>
        <v>265.8</v>
      </c>
      <c r="E271" s="55">
        <f t="shared" si="113"/>
        <v>304</v>
      </c>
      <c r="F271" s="55">
        <f t="shared" si="113"/>
        <v>304</v>
      </c>
    </row>
    <row r="272" spans="1:6" ht="31.5">
      <c r="A272" s="146">
        <v>1330220090</v>
      </c>
      <c r="B272" s="146" t="s">
        <v>92</v>
      </c>
      <c r="C272" s="145" t="s">
        <v>149</v>
      </c>
      <c r="D272" s="55">
        <f>D273</f>
        <v>265.8</v>
      </c>
      <c r="E272" s="55">
        <f t="shared" si="113"/>
        <v>304</v>
      </c>
      <c r="F272" s="55">
        <f t="shared" si="113"/>
        <v>304</v>
      </c>
    </row>
    <row r="273" spans="1:6" ht="31.15" customHeight="1">
      <c r="A273" s="146">
        <v>1330220090</v>
      </c>
      <c r="B273" s="144">
        <v>240</v>
      </c>
      <c r="C273" s="145" t="s">
        <v>189</v>
      </c>
      <c r="D273" s="55">
        <f>'№6 '!E299</f>
        <v>265.8</v>
      </c>
      <c r="E273" s="55">
        <f>'№6 '!F299</f>
        <v>304</v>
      </c>
      <c r="F273" s="55">
        <f>'№6 '!G299</f>
        <v>304</v>
      </c>
    </row>
    <row r="274" spans="1:6" ht="47.25">
      <c r="A274" s="46">
        <v>1400000000</v>
      </c>
      <c r="B274" s="144"/>
      <c r="C274" s="38" t="s">
        <v>315</v>
      </c>
      <c r="D274" s="54">
        <f>D275+D287+D292</f>
        <v>49944.7</v>
      </c>
      <c r="E274" s="54">
        <f aca="true" t="shared" si="114" ref="E274:F274">E275+E287+E292</f>
        <v>19856.2</v>
      </c>
      <c r="F274" s="54">
        <f t="shared" si="114"/>
        <v>8962.2</v>
      </c>
    </row>
    <row r="275" spans="1:6" ht="12.75">
      <c r="A275" s="146">
        <v>1410000000</v>
      </c>
      <c r="B275" s="144"/>
      <c r="C275" s="145" t="s">
        <v>217</v>
      </c>
      <c r="D275" s="55">
        <f>D276+D280</f>
        <v>45160.2</v>
      </c>
      <c r="E275" s="55">
        <f aca="true" t="shared" si="115" ref="E275:F275">E276+E280</f>
        <v>19856.2</v>
      </c>
      <c r="F275" s="55">
        <f t="shared" si="115"/>
        <v>8962.2</v>
      </c>
    </row>
    <row r="276" spans="1:6" ht="12.75">
      <c r="A276" s="146">
        <v>1410100000</v>
      </c>
      <c r="B276" s="32"/>
      <c r="C276" s="145" t="s">
        <v>316</v>
      </c>
      <c r="D276" s="55">
        <f>D277</f>
        <v>23454.7</v>
      </c>
      <c r="E276" s="55">
        <f aca="true" t="shared" si="116" ref="E276:F278">E277</f>
        <v>19856.2</v>
      </c>
      <c r="F276" s="55">
        <f t="shared" si="116"/>
        <v>8962.2</v>
      </c>
    </row>
    <row r="277" spans="1:6" ht="31.5">
      <c r="A277" s="144">
        <v>1410120100</v>
      </c>
      <c r="B277" s="144"/>
      <c r="C277" s="145" t="s">
        <v>218</v>
      </c>
      <c r="D277" s="55">
        <f>D278</f>
        <v>23454.7</v>
      </c>
      <c r="E277" s="55">
        <f t="shared" si="116"/>
        <v>19856.2</v>
      </c>
      <c r="F277" s="55">
        <f t="shared" si="116"/>
        <v>8962.2</v>
      </c>
    </row>
    <row r="278" spans="1:6" ht="31.5">
      <c r="A278" s="144">
        <v>1410120100</v>
      </c>
      <c r="B278" s="146" t="s">
        <v>92</v>
      </c>
      <c r="C278" s="145" t="s">
        <v>149</v>
      </c>
      <c r="D278" s="55">
        <f>D279</f>
        <v>23454.7</v>
      </c>
      <c r="E278" s="55">
        <f t="shared" si="116"/>
        <v>19856.2</v>
      </c>
      <c r="F278" s="55">
        <f t="shared" si="116"/>
        <v>8962.2</v>
      </c>
    </row>
    <row r="279" spans="1:6" ht="29.45" customHeight="1">
      <c r="A279" s="144">
        <v>1410120100</v>
      </c>
      <c r="B279" s="144">
        <v>240</v>
      </c>
      <c r="C279" s="145" t="s">
        <v>189</v>
      </c>
      <c r="D279" s="55">
        <f>'№6 '!E200</f>
        <v>23454.7</v>
      </c>
      <c r="E279" s="55">
        <f>'№6 '!F200</f>
        <v>19856.2</v>
      </c>
      <c r="F279" s="55">
        <f>'№6 '!G200</f>
        <v>8962.2</v>
      </c>
    </row>
    <row r="280" spans="1:6" ht="47.25">
      <c r="A280" s="146">
        <v>1410200000</v>
      </c>
      <c r="B280" s="144"/>
      <c r="C280" s="145" t="s">
        <v>317</v>
      </c>
      <c r="D280" s="55">
        <f>D281+D284</f>
        <v>21705.5</v>
      </c>
      <c r="E280" s="55">
        <f aca="true" t="shared" si="117" ref="E280:F280">E281+E284</f>
        <v>0</v>
      </c>
      <c r="F280" s="55">
        <f t="shared" si="117"/>
        <v>0</v>
      </c>
    </row>
    <row r="281" spans="1:6" ht="20.45" customHeight="1">
      <c r="A281" s="144">
        <v>1410220110</v>
      </c>
      <c r="B281" s="144"/>
      <c r="C281" s="145" t="s">
        <v>219</v>
      </c>
      <c r="D281" s="55">
        <f>D282</f>
        <v>2101.9</v>
      </c>
      <c r="E281" s="55">
        <f aca="true" t="shared" si="118" ref="E281:F282">E282</f>
        <v>0</v>
      </c>
      <c r="F281" s="55">
        <f t="shared" si="118"/>
        <v>0</v>
      </c>
    </row>
    <row r="282" spans="1:6" ht="31.5">
      <c r="A282" s="144">
        <v>1410220110</v>
      </c>
      <c r="B282" s="146" t="s">
        <v>92</v>
      </c>
      <c r="C282" s="145" t="s">
        <v>149</v>
      </c>
      <c r="D282" s="55">
        <f>D283</f>
        <v>2101.9</v>
      </c>
      <c r="E282" s="55">
        <f t="shared" si="118"/>
        <v>0</v>
      </c>
      <c r="F282" s="55">
        <f t="shared" si="118"/>
        <v>0</v>
      </c>
    </row>
    <row r="283" spans="1:6" ht="31.9" customHeight="1">
      <c r="A283" s="144">
        <v>1410220110</v>
      </c>
      <c r="B283" s="144">
        <v>240</v>
      </c>
      <c r="C283" s="145" t="s">
        <v>189</v>
      </c>
      <c r="D283" s="55">
        <f>'№6 '!E204</f>
        <v>2101.9</v>
      </c>
      <c r="E283" s="55">
        <f>'№6 '!F204</f>
        <v>0</v>
      </c>
      <c r="F283" s="55">
        <f>'№6 '!G204</f>
        <v>0</v>
      </c>
    </row>
    <row r="284" spans="1:6" ht="47.25">
      <c r="A284" s="153" t="s">
        <v>632</v>
      </c>
      <c r="B284" s="153"/>
      <c r="C284" s="154" t="s">
        <v>633</v>
      </c>
      <c r="D284" s="55">
        <f>D285</f>
        <v>19603.6</v>
      </c>
      <c r="E284" s="55">
        <f aca="true" t="shared" si="119" ref="E284:F285">E285</f>
        <v>0</v>
      </c>
      <c r="F284" s="55">
        <f t="shared" si="119"/>
        <v>0</v>
      </c>
    </row>
    <row r="285" spans="1:6" ht="31.5">
      <c r="A285" s="153" t="s">
        <v>632</v>
      </c>
      <c r="B285" s="155" t="s">
        <v>92</v>
      </c>
      <c r="C285" s="154" t="s">
        <v>149</v>
      </c>
      <c r="D285" s="55">
        <f>D286</f>
        <v>19603.6</v>
      </c>
      <c r="E285" s="55">
        <f t="shared" si="119"/>
        <v>0</v>
      </c>
      <c r="F285" s="55">
        <f t="shared" si="119"/>
        <v>0</v>
      </c>
    </row>
    <row r="286" spans="1:6" ht="47.25">
      <c r="A286" s="153" t="s">
        <v>632</v>
      </c>
      <c r="B286" s="153">
        <v>240</v>
      </c>
      <c r="C286" s="154" t="s">
        <v>189</v>
      </c>
      <c r="D286" s="55">
        <f>'№6 '!E207</f>
        <v>19603.6</v>
      </c>
      <c r="E286" s="55">
        <f>'№6 '!F207</f>
        <v>0</v>
      </c>
      <c r="F286" s="55">
        <f>'№6 '!G207</f>
        <v>0</v>
      </c>
    </row>
    <row r="287" spans="1:6" ht="12.75">
      <c r="A287" s="146">
        <v>1420000000</v>
      </c>
      <c r="B287" s="144"/>
      <c r="C287" s="145" t="s">
        <v>220</v>
      </c>
      <c r="D287" s="55">
        <f>D288</f>
        <v>3500</v>
      </c>
      <c r="E287" s="55">
        <f aca="true" t="shared" si="120" ref="E287:F287">E288</f>
        <v>0</v>
      </c>
      <c r="F287" s="55">
        <f t="shared" si="120"/>
        <v>0</v>
      </c>
    </row>
    <row r="288" spans="1:6" ht="31.5">
      <c r="A288" s="146">
        <v>1420100000</v>
      </c>
      <c r="B288" s="144"/>
      <c r="C288" s="145" t="s">
        <v>318</v>
      </c>
      <c r="D288" s="55">
        <f>D289</f>
        <v>3500</v>
      </c>
      <c r="E288" s="55">
        <f aca="true" t="shared" si="121" ref="E288:F290">E289</f>
        <v>0</v>
      </c>
      <c r="F288" s="55">
        <f t="shared" si="121"/>
        <v>0</v>
      </c>
    </row>
    <row r="289" spans="1:6" ht="12.75">
      <c r="A289" s="144">
        <v>1420120120</v>
      </c>
      <c r="B289" s="144"/>
      <c r="C289" s="145" t="s">
        <v>221</v>
      </c>
      <c r="D289" s="55">
        <f>D290</f>
        <v>3500</v>
      </c>
      <c r="E289" s="55">
        <f t="shared" si="121"/>
        <v>0</v>
      </c>
      <c r="F289" s="55">
        <f t="shared" si="121"/>
        <v>0</v>
      </c>
    </row>
    <row r="290" spans="1:6" ht="31.5">
      <c r="A290" s="144">
        <v>1420120120</v>
      </c>
      <c r="B290" s="146" t="s">
        <v>92</v>
      </c>
      <c r="C290" s="145" t="s">
        <v>149</v>
      </c>
      <c r="D290" s="55">
        <f>D291</f>
        <v>3500</v>
      </c>
      <c r="E290" s="55">
        <f t="shared" si="121"/>
        <v>0</v>
      </c>
      <c r="F290" s="55">
        <f t="shared" si="121"/>
        <v>0</v>
      </c>
    </row>
    <row r="291" spans="1:6" ht="33.6" customHeight="1">
      <c r="A291" s="144">
        <v>1420120120</v>
      </c>
      <c r="B291" s="144">
        <v>240</v>
      </c>
      <c r="C291" s="145" t="s">
        <v>189</v>
      </c>
      <c r="D291" s="55">
        <f>'№6 '!E212</f>
        <v>3500</v>
      </c>
      <c r="E291" s="55">
        <f>'№6 '!F212</f>
        <v>0</v>
      </c>
      <c r="F291" s="55">
        <f>'№6 '!G212</f>
        <v>0</v>
      </c>
    </row>
    <row r="292" spans="1:6" ht="33.6" customHeight="1">
      <c r="A292" s="155">
        <v>1430000000</v>
      </c>
      <c r="B292" s="153"/>
      <c r="C292" s="10" t="s">
        <v>636</v>
      </c>
      <c r="D292" s="55">
        <f>D293</f>
        <v>1284.5</v>
      </c>
      <c r="E292" s="55">
        <f aca="true" t="shared" si="122" ref="E292:F292">E293</f>
        <v>0</v>
      </c>
      <c r="F292" s="55">
        <f t="shared" si="122"/>
        <v>0</v>
      </c>
    </row>
    <row r="293" spans="1:6" ht="33.6" customHeight="1">
      <c r="A293" s="153">
        <v>1430300000</v>
      </c>
      <c r="B293" s="153"/>
      <c r="C293" s="10" t="s">
        <v>637</v>
      </c>
      <c r="D293" s="55">
        <f>D294+D297</f>
        <v>1284.5</v>
      </c>
      <c r="E293" s="55">
        <f aca="true" t="shared" si="123" ref="E293:F293">E294+E297</f>
        <v>0</v>
      </c>
      <c r="F293" s="55">
        <f t="shared" si="123"/>
        <v>0</v>
      </c>
    </row>
    <row r="294" spans="1:6" ht="33.6" customHeight="1">
      <c r="A294" s="153">
        <v>1430320100</v>
      </c>
      <c r="B294" s="153"/>
      <c r="C294" s="10" t="s">
        <v>638</v>
      </c>
      <c r="D294" s="55">
        <f>D295</f>
        <v>85.5</v>
      </c>
      <c r="E294" s="55">
        <f aca="true" t="shared" si="124" ref="E294:F295">E295</f>
        <v>0</v>
      </c>
      <c r="F294" s="55">
        <f t="shared" si="124"/>
        <v>0</v>
      </c>
    </row>
    <row r="295" spans="1:6" ht="33.6" customHeight="1">
      <c r="A295" s="153">
        <v>1430320100</v>
      </c>
      <c r="B295" s="155" t="s">
        <v>92</v>
      </c>
      <c r="C295" s="154" t="s">
        <v>149</v>
      </c>
      <c r="D295" s="55">
        <f>D296</f>
        <v>85.5</v>
      </c>
      <c r="E295" s="55">
        <f t="shared" si="124"/>
        <v>0</v>
      </c>
      <c r="F295" s="55">
        <f t="shared" si="124"/>
        <v>0</v>
      </c>
    </row>
    <row r="296" spans="1:6" ht="33.6" customHeight="1">
      <c r="A296" s="153">
        <v>1430320100</v>
      </c>
      <c r="B296" s="153">
        <v>240</v>
      </c>
      <c r="C296" s="154" t="s">
        <v>189</v>
      </c>
      <c r="D296" s="55">
        <f>'№6 '!E259</f>
        <v>85.5</v>
      </c>
      <c r="E296" s="55">
        <f>'№6 '!F259</f>
        <v>0</v>
      </c>
      <c r="F296" s="55">
        <f>'№6 '!G259</f>
        <v>0</v>
      </c>
    </row>
    <row r="297" spans="1:6" ht="33.6" customHeight="1">
      <c r="A297" s="153" t="s">
        <v>639</v>
      </c>
      <c r="B297" s="153"/>
      <c r="C297" s="161" t="s">
        <v>643</v>
      </c>
      <c r="D297" s="55">
        <f>D298</f>
        <v>1199</v>
      </c>
      <c r="E297" s="55">
        <f aca="true" t="shared" si="125" ref="E297:F298">E298</f>
        <v>0</v>
      </c>
      <c r="F297" s="55">
        <f t="shared" si="125"/>
        <v>0</v>
      </c>
    </row>
    <row r="298" spans="1:6" ht="33.6" customHeight="1">
      <c r="A298" s="153" t="s">
        <v>639</v>
      </c>
      <c r="B298" s="155" t="s">
        <v>92</v>
      </c>
      <c r="C298" s="154" t="s">
        <v>149</v>
      </c>
      <c r="D298" s="55">
        <f>D299</f>
        <v>1199</v>
      </c>
      <c r="E298" s="55">
        <f t="shared" si="125"/>
        <v>0</v>
      </c>
      <c r="F298" s="55">
        <f t="shared" si="125"/>
        <v>0</v>
      </c>
    </row>
    <row r="299" spans="1:6" ht="33.6" customHeight="1">
      <c r="A299" s="153" t="s">
        <v>639</v>
      </c>
      <c r="B299" s="153">
        <v>240</v>
      </c>
      <c r="C299" s="154" t="s">
        <v>189</v>
      </c>
      <c r="D299" s="55">
        <f>'№6 '!E262</f>
        <v>1199</v>
      </c>
      <c r="E299" s="55">
        <f>'№6 '!F262</f>
        <v>0</v>
      </c>
      <c r="F299" s="55">
        <f>'№6 '!G262</f>
        <v>0</v>
      </c>
    </row>
    <row r="300" spans="1:6" ht="31.5">
      <c r="A300" s="46">
        <v>1500000000</v>
      </c>
      <c r="B300" s="20"/>
      <c r="C300" s="38" t="s">
        <v>308</v>
      </c>
      <c r="D300" s="54">
        <f>D301+D310</f>
        <v>7020</v>
      </c>
      <c r="E300" s="54">
        <f aca="true" t="shared" si="126" ref="E300:F300">E301+E310</f>
        <v>6659.7</v>
      </c>
      <c r="F300" s="54">
        <f t="shared" si="126"/>
        <v>6659.7</v>
      </c>
    </row>
    <row r="301" spans="1:6" ht="12.75">
      <c r="A301" s="144">
        <v>1510000000</v>
      </c>
      <c r="B301" s="144"/>
      <c r="C301" s="145" t="s">
        <v>270</v>
      </c>
      <c r="D301" s="55">
        <f>D302+D306</f>
        <v>6870.5</v>
      </c>
      <c r="E301" s="55">
        <f aca="true" t="shared" si="127" ref="E301:F301">E302+E306</f>
        <v>6659.7</v>
      </c>
      <c r="F301" s="55">
        <f t="shared" si="127"/>
        <v>6659.7</v>
      </c>
    </row>
    <row r="302" spans="1:6" ht="47.25">
      <c r="A302" s="144">
        <v>1510100000</v>
      </c>
      <c r="B302" s="144"/>
      <c r="C302" s="145" t="s">
        <v>311</v>
      </c>
      <c r="D302" s="55">
        <f>D303</f>
        <v>6761.3</v>
      </c>
      <c r="E302" s="55">
        <f aca="true" t="shared" si="128" ref="E302:F304">E303</f>
        <v>6548.3</v>
      </c>
      <c r="F302" s="55">
        <f t="shared" si="128"/>
        <v>6548.3</v>
      </c>
    </row>
    <row r="303" spans="1:6" ht="31.5">
      <c r="A303" s="144">
        <v>1510120010</v>
      </c>
      <c r="B303" s="144"/>
      <c r="C303" s="145" t="s">
        <v>215</v>
      </c>
      <c r="D303" s="55">
        <f>D304</f>
        <v>6761.3</v>
      </c>
      <c r="E303" s="55">
        <f t="shared" si="128"/>
        <v>6548.3</v>
      </c>
      <c r="F303" s="55">
        <f t="shared" si="128"/>
        <v>6548.3</v>
      </c>
    </row>
    <row r="304" spans="1:6" ht="31.5">
      <c r="A304" s="144">
        <v>1510120010</v>
      </c>
      <c r="B304" s="144">
        <v>600</v>
      </c>
      <c r="C304" s="145" t="s">
        <v>108</v>
      </c>
      <c r="D304" s="55">
        <f>D305</f>
        <v>6761.3</v>
      </c>
      <c r="E304" s="55">
        <f t="shared" si="128"/>
        <v>6548.3</v>
      </c>
      <c r="F304" s="55">
        <f t="shared" si="128"/>
        <v>6548.3</v>
      </c>
    </row>
    <row r="305" spans="1:6" ht="12.75">
      <c r="A305" s="144">
        <v>1510120010</v>
      </c>
      <c r="B305" s="144">
        <v>610</v>
      </c>
      <c r="C305" s="145" t="s">
        <v>194</v>
      </c>
      <c r="D305" s="55">
        <f>'№6 '!E178</f>
        <v>6761.3</v>
      </c>
      <c r="E305" s="55">
        <f>'№6 '!F178</f>
        <v>6548.3</v>
      </c>
      <c r="F305" s="55">
        <f>'№6 '!G178</f>
        <v>6548.3</v>
      </c>
    </row>
    <row r="306" spans="1:6" ht="47.25">
      <c r="A306" s="144">
        <v>1510200000</v>
      </c>
      <c r="B306" s="144"/>
      <c r="C306" s="145" t="s">
        <v>309</v>
      </c>
      <c r="D306" s="55">
        <f>D307</f>
        <v>109.2</v>
      </c>
      <c r="E306" s="55">
        <f aca="true" t="shared" si="129" ref="E306:F308">E307</f>
        <v>111.4</v>
      </c>
      <c r="F306" s="55">
        <f t="shared" si="129"/>
        <v>111.4</v>
      </c>
    </row>
    <row r="307" spans="1:6" ht="31.5">
      <c r="A307" s="144">
        <v>1510220170</v>
      </c>
      <c r="B307" s="144"/>
      <c r="C307" s="145" t="s">
        <v>310</v>
      </c>
      <c r="D307" s="55">
        <f>D308</f>
        <v>109.2</v>
      </c>
      <c r="E307" s="55">
        <f t="shared" si="129"/>
        <v>111.4</v>
      </c>
      <c r="F307" s="55">
        <f t="shared" si="129"/>
        <v>111.4</v>
      </c>
    </row>
    <row r="308" spans="1:6" ht="12.75">
      <c r="A308" s="144">
        <v>1510220170</v>
      </c>
      <c r="B308" s="146" t="s">
        <v>96</v>
      </c>
      <c r="C308" s="145" t="s">
        <v>97</v>
      </c>
      <c r="D308" s="55">
        <f>D309</f>
        <v>109.2</v>
      </c>
      <c r="E308" s="55">
        <f t="shared" si="129"/>
        <v>111.4</v>
      </c>
      <c r="F308" s="55">
        <f t="shared" si="129"/>
        <v>111.4</v>
      </c>
    </row>
    <row r="309" spans="1:6" ht="12.75">
      <c r="A309" s="144">
        <v>1510220170</v>
      </c>
      <c r="B309" s="2" t="s">
        <v>272</v>
      </c>
      <c r="C309" s="23" t="s">
        <v>271</v>
      </c>
      <c r="D309" s="55">
        <f>'№5 '!F69</f>
        <v>109.2</v>
      </c>
      <c r="E309" s="55">
        <f>'№5 '!G69</f>
        <v>111.4</v>
      </c>
      <c r="F309" s="55">
        <f>'№5 '!H69</f>
        <v>111.4</v>
      </c>
    </row>
    <row r="310" spans="1:6" ht="31.5">
      <c r="A310" s="146">
        <v>1520000000</v>
      </c>
      <c r="B310" s="144"/>
      <c r="C310" s="145" t="s">
        <v>299</v>
      </c>
      <c r="D310" s="55">
        <f>D311</f>
        <v>149.5</v>
      </c>
      <c r="E310" s="55">
        <f aca="true" t="shared" si="130" ref="E310:F313">E311</f>
        <v>0</v>
      </c>
      <c r="F310" s="55">
        <f t="shared" si="130"/>
        <v>0</v>
      </c>
    </row>
    <row r="311" spans="1:6" ht="63">
      <c r="A311" s="144">
        <v>1520100000</v>
      </c>
      <c r="B311" s="144"/>
      <c r="C311" s="145" t="s">
        <v>587</v>
      </c>
      <c r="D311" s="55">
        <f>D312</f>
        <v>149.5</v>
      </c>
      <c r="E311" s="55">
        <f t="shared" si="130"/>
        <v>0</v>
      </c>
      <c r="F311" s="55">
        <f t="shared" si="130"/>
        <v>0</v>
      </c>
    </row>
    <row r="312" spans="1:6" ht="63">
      <c r="A312" s="144" t="s">
        <v>300</v>
      </c>
      <c r="B312" s="144"/>
      <c r="C312" s="145" t="s">
        <v>614</v>
      </c>
      <c r="D312" s="55">
        <f>D313</f>
        <v>149.5</v>
      </c>
      <c r="E312" s="55">
        <f t="shared" si="130"/>
        <v>0</v>
      </c>
      <c r="F312" s="55">
        <f t="shared" si="130"/>
        <v>0</v>
      </c>
    </row>
    <row r="313" spans="1:6" ht="31.5">
      <c r="A313" s="144" t="s">
        <v>300</v>
      </c>
      <c r="B313" s="146" t="s">
        <v>151</v>
      </c>
      <c r="C313" s="145" t="s">
        <v>152</v>
      </c>
      <c r="D313" s="55">
        <f>D314</f>
        <v>149.5</v>
      </c>
      <c r="E313" s="55">
        <f t="shared" si="130"/>
        <v>0</v>
      </c>
      <c r="F313" s="55">
        <f t="shared" si="130"/>
        <v>0</v>
      </c>
    </row>
    <row r="314" spans="1:6" ht="12.75">
      <c r="A314" s="144" t="s">
        <v>300</v>
      </c>
      <c r="B314" s="144">
        <v>610</v>
      </c>
      <c r="C314" s="145" t="s">
        <v>194</v>
      </c>
      <c r="D314" s="55">
        <f>'№6 '!E364</f>
        <v>149.5</v>
      </c>
      <c r="E314" s="55">
        <f>'№6 '!F364</f>
        <v>0</v>
      </c>
      <c r="F314" s="55">
        <f>'№6 '!G364</f>
        <v>0</v>
      </c>
    </row>
    <row r="315" spans="1:6" ht="47.25">
      <c r="A315" s="46">
        <v>1600000000</v>
      </c>
      <c r="B315" s="146"/>
      <c r="C315" s="38" t="s">
        <v>204</v>
      </c>
      <c r="D315" s="54">
        <f>D316+D329+D353+D371</f>
        <v>24417.199999999997</v>
      </c>
      <c r="E315" s="54">
        <f>E316+E329+E353+E371</f>
        <v>18563.1</v>
      </c>
      <c r="F315" s="54">
        <f>F316+F329+F353+F371</f>
        <v>19563.4</v>
      </c>
    </row>
    <row r="316" spans="1:6" ht="31.5">
      <c r="A316" s="146">
        <v>1610000000</v>
      </c>
      <c r="B316" s="144"/>
      <c r="C316" s="145" t="s">
        <v>353</v>
      </c>
      <c r="D316" s="55">
        <f>D317+D321+D325</f>
        <v>3120.6</v>
      </c>
      <c r="E316" s="55">
        <f aca="true" t="shared" si="131" ref="E316:F316">E317+E321+E325</f>
        <v>3280.9</v>
      </c>
      <c r="F316" s="55">
        <f t="shared" si="131"/>
        <v>3280.9</v>
      </c>
    </row>
    <row r="317" spans="1:6" ht="47.25">
      <c r="A317" s="146">
        <v>1610100000</v>
      </c>
      <c r="B317" s="144"/>
      <c r="C317" s="145" t="s">
        <v>319</v>
      </c>
      <c r="D317" s="55">
        <f>D318</f>
        <v>2204.7</v>
      </c>
      <c r="E317" s="55">
        <f aca="true" t="shared" si="132" ref="E317:F319">E318</f>
        <v>2874.5</v>
      </c>
      <c r="F317" s="55">
        <f t="shared" si="132"/>
        <v>2874.5</v>
      </c>
    </row>
    <row r="318" spans="1:6" ht="31.5">
      <c r="A318" s="146">
        <v>1610120010</v>
      </c>
      <c r="B318" s="144"/>
      <c r="C318" s="145" t="s">
        <v>215</v>
      </c>
      <c r="D318" s="55">
        <f>D319</f>
        <v>2204.7</v>
      </c>
      <c r="E318" s="55">
        <f t="shared" si="132"/>
        <v>2874.5</v>
      </c>
      <c r="F318" s="55">
        <f t="shared" si="132"/>
        <v>2874.5</v>
      </c>
    </row>
    <row r="319" spans="1:6" ht="31.5">
      <c r="A319" s="146">
        <v>1610120010</v>
      </c>
      <c r="B319" s="146" t="s">
        <v>151</v>
      </c>
      <c r="C319" s="145" t="s">
        <v>152</v>
      </c>
      <c r="D319" s="55">
        <f>D320</f>
        <v>2204.7</v>
      </c>
      <c r="E319" s="55">
        <f t="shared" si="132"/>
        <v>2874.5</v>
      </c>
      <c r="F319" s="55">
        <f t="shared" si="132"/>
        <v>2874.5</v>
      </c>
    </row>
    <row r="320" spans="1:6" ht="12.75">
      <c r="A320" s="146">
        <v>1610120010</v>
      </c>
      <c r="B320" s="144">
        <v>610</v>
      </c>
      <c r="C320" s="145" t="s">
        <v>194</v>
      </c>
      <c r="D320" s="55">
        <f>'№5 '!F171</f>
        <v>2204.7</v>
      </c>
      <c r="E320" s="55">
        <f>'№5 '!G171</f>
        <v>2874.5</v>
      </c>
      <c r="F320" s="55">
        <f>'№5 '!H171</f>
        <v>2874.5</v>
      </c>
    </row>
    <row r="321" spans="1:6" ht="63">
      <c r="A321" s="146">
        <v>1610200000</v>
      </c>
      <c r="B321" s="144"/>
      <c r="C321" s="145" t="s">
        <v>364</v>
      </c>
      <c r="D321" s="55">
        <f>D322</f>
        <v>518</v>
      </c>
      <c r="E321" s="55">
        <f aca="true" t="shared" si="133" ref="E321:F321">E322</f>
        <v>0</v>
      </c>
      <c r="F321" s="55">
        <f t="shared" si="133"/>
        <v>0</v>
      </c>
    </row>
    <row r="322" spans="1:6" ht="31.5">
      <c r="A322" s="146">
        <v>1610220030</v>
      </c>
      <c r="B322" s="144"/>
      <c r="C322" s="145" t="s">
        <v>360</v>
      </c>
      <c r="D322" s="55">
        <f>D323</f>
        <v>518</v>
      </c>
      <c r="E322" s="55">
        <f aca="true" t="shared" si="134" ref="E322:F323">E323</f>
        <v>0</v>
      </c>
      <c r="F322" s="55">
        <f t="shared" si="134"/>
        <v>0</v>
      </c>
    </row>
    <row r="323" spans="1:6" ht="31.5">
      <c r="A323" s="146">
        <v>1610220030</v>
      </c>
      <c r="B323" s="146" t="s">
        <v>151</v>
      </c>
      <c r="C323" s="145" t="s">
        <v>152</v>
      </c>
      <c r="D323" s="55">
        <f>D324</f>
        <v>518</v>
      </c>
      <c r="E323" s="55">
        <f t="shared" si="134"/>
        <v>0</v>
      </c>
      <c r="F323" s="55">
        <f t="shared" si="134"/>
        <v>0</v>
      </c>
    </row>
    <row r="324" spans="1:6" ht="12.75">
      <c r="A324" s="146">
        <v>1610220030</v>
      </c>
      <c r="B324" s="144">
        <v>610</v>
      </c>
      <c r="C324" s="145" t="s">
        <v>194</v>
      </c>
      <c r="D324" s="55">
        <f>'№5 '!F175</f>
        <v>518</v>
      </c>
      <c r="E324" s="55">
        <f>'№5 '!G175</f>
        <v>0</v>
      </c>
      <c r="F324" s="55">
        <f>'№5 '!H175</f>
        <v>0</v>
      </c>
    </row>
    <row r="325" spans="1:6" ht="31.5">
      <c r="A325" s="146">
        <v>1610300000</v>
      </c>
      <c r="B325" s="144"/>
      <c r="C325" s="145" t="s">
        <v>365</v>
      </c>
      <c r="D325" s="55">
        <f>D326</f>
        <v>397.9</v>
      </c>
      <c r="E325" s="55">
        <f aca="true" t="shared" si="135" ref="E325:F325">E326</f>
        <v>406.4</v>
      </c>
      <c r="F325" s="55">
        <f t="shared" si="135"/>
        <v>406.4</v>
      </c>
    </row>
    <row r="326" spans="1:6" ht="12.75">
      <c r="A326" s="146">
        <v>1610320200</v>
      </c>
      <c r="B326" s="144"/>
      <c r="C326" s="145" t="s">
        <v>250</v>
      </c>
      <c r="D326" s="55">
        <f>D327</f>
        <v>397.9</v>
      </c>
      <c r="E326" s="55">
        <f aca="true" t="shared" si="136" ref="E326:F327">E327</f>
        <v>406.4</v>
      </c>
      <c r="F326" s="55">
        <f t="shared" si="136"/>
        <v>406.4</v>
      </c>
    </row>
    <row r="327" spans="1:6" ht="31.5">
      <c r="A327" s="146">
        <v>1610320200</v>
      </c>
      <c r="B327" s="146" t="s">
        <v>151</v>
      </c>
      <c r="C327" s="145" t="s">
        <v>152</v>
      </c>
      <c r="D327" s="55">
        <f>D328</f>
        <v>397.9</v>
      </c>
      <c r="E327" s="55">
        <f t="shared" si="136"/>
        <v>406.4</v>
      </c>
      <c r="F327" s="55">
        <f t="shared" si="136"/>
        <v>406.4</v>
      </c>
    </row>
    <row r="328" spans="1:6" ht="12.75">
      <c r="A328" s="146">
        <v>1610320200</v>
      </c>
      <c r="B328" s="144">
        <v>610</v>
      </c>
      <c r="C328" s="145" t="s">
        <v>194</v>
      </c>
      <c r="D328" s="55">
        <f>'№5 '!F179</f>
        <v>397.9</v>
      </c>
      <c r="E328" s="55">
        <f>'№5 '!G179</f>
        <v>406.4</v>
      </c>
      <c r="F328" s="55">
        <f>'№5 '!H179</f>
        <v>406.4</v>
      </c>
    </row>
    <row r="329" spans="1:6" ht="31.5">
      <c r="A329" s="146">
        <v>1620000000</v>
      </c>
      <c r="B329" s="146"/>
      <c r="C329" s="145" t="s">
        <v>197</v>
      </c>
      <c r="D329" s="55">
        <f>D330+D343</f>
        <v>18095.3</v>
      </c>
      <c r="E329" s="55">
        <f aca="true" t="shared" si="137" ref="E329:F329">E330+E343</f>
        <v>12265.7</v>
      </c>
      <c r="F329" s="55">
        <f t="shared" si="137"/>
        <v>13266</v>
      </c>
    </row>
    <row r="330" spans="1:6" ht="12.75">
      <c r="A330" s="146">
        <v>1620100000</v>
      </c>
      <c r="B330" s="146"/>
      <c r="C330" s="145" t="s">
        <v>198</v>
      </c>
      <c r="D330" s="55">
        <f>D331+D334+D337+D340</f>
        <v>5302</v>
      </c>
      <c r="E330" s="55">
        <f aca="true" t="shared" si="138" ref="E330:F330">E331+E334+E337+E340</f>
        <v>4263.9</v>
      </c>
      <c r="F330" s="55">
        <f t="shared" si="138"/>
        <v>4263.9</v>
      </c>
    </row>
    <row r="331" spans="1:6" ht="12.75">
      <c r="A331" s="146">
        <v>1620120210</v>
      </c>
      <c r="B331" s="26"/>
      <c r="C331" s="145" t="s">
        <v>199</v>
      </c>
      <c r="D331" s="55">
        <f>D332</f>
        <v>3160.2999999999997</v>
      </c>
      <c r="E331" s="55">
        <f aca="true" t="shared" si="139" ref="E331:F332">E332</f>
        <v>2122.2</v>
      </c>
      <c r="F331" s="55">
        <f t="shared" si="139"/>
        <v>2122.2</v>
      </c>
    </row>
    <row r="332" spans="1:6" ht="31.5">
      <c r="A332" s="146">
        <v>1620120210</v>
      </c>
      <c r="B332" s="146" t="s">
        <v>92</v>
      </c>
      <c r="C332" s="145" t="s">
        <v>149</v>
      </c>
      <c r="D332" s="55">
        <f>D333</f>
        <v>3160.2999999999997</v>
      </c>
      <c r="E332" s="55">
        <f t="shared" si="139"/>
        <v>2122.2</v>
      </c>
      <c r="F332" s="55">
        <f t="shared" si="139"/>
        <v>2122.2</v>
      </c>
    </row>
    <row r="333" spans="1:6" ht="31.15" customHeight="1">
      <c r="A333" s="146">
        <v>1620120210</v>
      </c>
      <c r="B333" s="144">
        <v>240</v>
      </c>
      <c r="C333" s="145" t="s">
        <v>189</v>
      </c>
      <c r="D333" s="55">
        <f>'№6 '!E108</f>
        <v>3160.2999999999997</v>
      </c>
      <c r="E333" s="55">
        <f>'№6 '!F108</f>
        <v>2122.2</v>
      </c>
      <c r="F333" s="55">
        <f>'№6 '!G108</f>
        <v>2122.2</v>
      </c>
    </row>
    <row r="334" spans="1:6" ht="31.5">
      <c r="A334" s="146">
        <v>1620120220</v>
      </c>
      <c r="B334" s="144"/>
      <c r="C334" s="145" t="s">
        <v>196</v>
      </c>
      <c r="D334" s="55">
        <f>D335</f>
        <v>208</v>
      </c>
      <c r="E334" s="55">
        <f aca="true" t="shared" si="140" ref="E334:F335">E335</f>
        <v>208</v>
      </c>
      <c r="F334" s="55">
        <f t="shared" si="140"/>
        <v>208</v>
      </c>
    </row>
    <row r="335" spans="1:6" ht="31.5">
      <c r="A335" s="146">
        <v>1620120220</v>
      </c>
      <c r="B335" s="146" t="s">
        <v>92</v>
      </c>
      <c r="C335" s="145" t="s">
        <v>149</v>
      </c>
      <c r="D335" s="55">
        <f>D336</f>
        <v>208</v>
      </c>
      <c r="E335" s="55">
        <f t="shared" si="140"/>
        <v>208</v>
      </c>
      <c r="F335" s="55">
        <f t="shared" si="140"/>
        <v>208</v>
      </c>
    </row>
    <row r="336" spans="1:6" ht="32.45" customHeight="1">
      <c r="A336" s="146">
        <v>1620120220</v>
      </c>
      <c r="B336" s="144">
        <v>240</v>
      </c>
      <c r="C336" s="145" t="s">
        <v>189</v>
      </c>
      <c r="D336" s="55">
        <f>'№6 '!E111</f>
        <v>208</v>
      </c>
      <c r="E336" s="55">
        <f>'№6 '!F111</f>
        <v>208</v>
      </c>
      <c r="F336" s="55">
        <f>'№6 '!G111</f>
        <v>208</v>
      </c>
    </row>
    <row r="337" spans="1:6" ht="47.25">
      <c r="A337" s="146">
        <v>1620120230</v>
      </c>
      <c r="B337" s="146"/>
      <c r="C337" s="145" t="s">
        <v>203</v>
      </c>
      <c r="D337" s="55">
        <f>D338</f>
        <v>1433.7</v>
      </c>
      <c r="E337" s="55">
        <f aca="true" t="shared" si="141" ref="E337:F338">E338</f>
        <v>1433.7</v>
      </c>
      <c r="F337" s="55">
        <f t="shared" si="141"/>
        <v>1433.7</v>
      </c>
    </row>
    <row r="338" spans="1:6" ht="31.5">
      <c r="A338" s="146">
        <v>1620120230</v>
      </c>
      <c r="B338" s="146" t="s">
        <v>92</v>
      </c>
      <c r="C338" s="145" t="s">
        <v>149</v>
      </c>
      <c r="D338" s="55">
        <f>D339</f>
        <v>1433.7</v>
      </c>
      <c r="E338" s="55">
        <f t="shared" si="141"/>
        <v>1433.7</v>
      </c>
      <c r="F338" s="55">
        <f t="shared" si="141"/>
        <v>1433.7</v>
      </c>
    </row>
    <row r="339" spans="1:6" ht="30.6" customHeight="1">
      <c r="A339" s="146">
        <v>1620120230</v>
      </c>
      <c r="B339" s="144">
        <v>240</v>
      </c>
      <c r="C339" s="145" t="s">
        <v>189</v>
      </c>
      <c r="D339" s="55">
        <f>'№6 '!E252</f>
        <v>1433.7</v>
      </c>
      <c r="E339" s="55">
        <f>'№6 '!F252</f>
        <v>1433.7</v>
      </c>
      <c r="F339" s="55">
        <f>'№6 '!G252</f>
        <v>1433.7</v>
      </c>
    </row>
    <row r="340" spans="1:6" ht="31.5">
      <c r="A340" s="146">
        <v>1620120240</v>
      </c>
      <c r="B340" s="146"/>
      <c r="C340" s="145" t="s">
        <v>201</v>
      </c>
      <c r="D340" s="55">
        <f>D341</f>
        <v>500</v>
      </c>
      <c r="E340" s="55">
        <f aca="true" t="shared" si="142" ref="E340:F341">E341</f>
        <v>500</v>
      </c>
      <c r="F340" s="55">
        <f t="shared" si="142"/>
        <v>500</v>
      </c>
    </row>
    <row r="341" spans="1:6" ht="31.5">
      <c r="A341" s="146">
        <v>1620120240</v>
      </c>
      <c r="B341" s="146" t="s">
        <v>92</v>
      </c>
      <c r="C341" s="145" t="s">
        <v>149</v>
      </c>
      <c r="D341" s="55">
        <f>D342</f>
        <v>500</v>
      </c>
      <c r="E341" s="55">
        <f t="shared" si="142"/>
        <v>500</v>
      </c>
      <c r="F341" s="55">
        <f t="shared" si="142"/>
        <v>500</v>
      </c>
    </row>
    <row r="342" spans="1:6" ht="31.9" customHeight="1">
      <c r="A342" s="146">
        <v>1620120240</v>
      </c>
      <c r="B342" s="144">
        <v>240</v>
      </c>
      <c r="C342" s="145" t="s">
        <v>189</v>
      </c>
      <c r="D342" s="55">
        <f>'№6 '!E232</f>
        <v>500</v>
      </c>
      <c r="E342" s="55">
        <f>'№6 '!F232</f>
        <v>500</v>
      </c>
      <c r="F342" s="55">
        <f>'№6 '!G232</f>
        <v>500</v>
      </c>
    </row>
    <row r="343" spans="1:6" ht="12.75">
      <c r="A343" s="146">
        <v>1620200000</v>
      </c>
      <c r="B343" s="146"/>
      <c r="C343" s="145" t="s">
        <v>202</v>
      </c>
      <c r="D343" s="55">
        <f>D347+D344+D350</f>
        <v>12793.3</v>
      </c>
      <c r="E343" s="55">
        <f aca="true" t="shared" si="143" ref="E343:F343">E347+E344+E350</f>
        <v>8001.8</v>
      </c>
      <c r="F343" s="55">
        <f t="shared" si="143"/>
        <v>9002.1</v>
      </c>
    </row>
    <row r="344" spans="1:6" ht="63">
      <c r="A344" s="152">
        <v>1620210820</v>
      </c>
      <c r="B344" s="152"/>
      <c r="C344" s="151" t="s">
        <v>619</v>
      </c>
      <c r="D344" s="55">
        <f>D345</f>
        <v>8001.8</v>
      </c>
      <c r="E344" s="55">
        <f aca="true" t="shared" si="144" ref="E344:F345">E345</f>
        <v>7001.6</v>
      </c>
      <c r="F344" s="55">
        <f t="shared" si="144"/>
        <v>7001.6</v>
      </c>
    </row>
    <row r="345" spans="1:6" ht="31.5">
      <c r="A345" s="152">
        <v>1620210820</v>
      </c>
      <c r="B345" s="152" t="s">
        <v>95</v>
      </c>
      <c r="C345" s="151" t="s">
        <v>150</v>
      </c>
      <c r="D345" s="55">
        <f>D346</f>
        <v>8001.8</v>
      </c>
      <c r="E345" s="55">
        <f t="shared" si="144"/>
        <v>7001.6</v>
      </c>
      <c r="F345" s="55">
        <f t="shared" si="144"/>
        <v>7001.6</v>
      </c>
    </row>
    <row r="346" spans="1:6" ht="12.75">
      <c r="A346" s="152">
        <v>1620210820</v>
      </c>
      <c r="B346" s="152" t="s">
        <v>211</v>
      </c>
      <c r="C346" s="151" t="s">
        <v>212</v>
      </c>
      <c r="D346" s="55">
        <f>'№6 '!E549</f>
        <v>8001.8</v>
      </c>
      <c r="E346" s="55">
        <f>'№6 '!F549</f>
        <v>7001.6</v>
      </c>
      <c r="F346" s="55">
        <f>'№6 '!G549</f>
        <v>7001.6</v>
      </c>
    </row>
    <row r="347" spans="1:6" ht="47.25">
      <c r="A347" s="146" t="s">
        <v>205</v>
      </c>
      <c r="B347" s="146"/>
      <c r="C347" s="145" t="s">
        <v>615</v>
      </c>
      <c r="D347" s="55">
        <f>D348</f>
        <v>3000.7</v>
      </c>
      <c r="E347" s="55">
        <f aca="true" t="shared" si="145" ref="E347:F348">E348</f>
        <v>1000.1999999999998</v>
      </c>
      <c r="F347" s="55">
        <f t="shared" si="145"/>
        <v>2000.5</v>
      </c>
    </row>
    <row r="348" spans="1:6" ht="31.5">
      <c r="A348" s="146" t="s">
        <v>205</v>
      </c>
      <c r="B348" s="146" t="s">
        <v>95</v>
      </c>
      <c r="C348" s="145" t="s">
        <v>150</v>
      </c>
      <c r="D348" s="55">
        <f>D349</f>
        <v>3000.7</v>
      </c>
      <c r="E348" s="55">
        <f t="shared" si="145"/>
        <v>1000.1999999999998</v>
      </c>
      <c r="F348" s="55">
        <f t="shared" si="145"/>
        <v>2000.5</v>
      </c>
    </row>
    <row r="349" spans="1:6" ht="12.75">
      <c r="A349" s="146" t="s">
        <v>205</v>
      </c>
      <c r="B349" s="146" t="s">
        <v>211</v>
      </c>
      <c r="C349" s="145" t="s">
        <v>212</v>
      </c>
      <c r="D349" s="55">
        <f>'№6 '!E552</f>
        <v>3000.7</v>
      </c>
      <c r="E349" s="55">
        <f>'№6 '!F552</f>
        <v>1000.1999999999998</v>
      </c>
      <c r="F349" s="55">
        <f>'№6 '!G552</f>
        <v>2000.5</v>
      </c>
    </row>
    <row r="350" spans="1:6" ht="31.5">
      <c r="A350" s="155" t="s">
        <v>626</v>
      </c>
      <c r="B350" s="155"/>
      <c r="C350" s="154" t="s">
        <v>627</v>
      </c>
      <c r="D350" s="55">
        <f>D351</f>
        <v>1790.8</v>
      </c>
      <c r="E350" s="55">
        <f aca="true" t="shared" si="146" ref="E350:F351">E351</f>
        <v>0</v>
      </c>
      <c r="F350" s="55">
        <f t="shared" si="146"/>
        <v>0</v>
      </c>
    </row>
    <row r="351" spans="1:6" ht="31.5">
      <c r="A351" s="155" t="s">
        <v>626</v>
      </c>
      <c r="B351" s="155" t="s">
        <v>95</v>
      </c>
      <c r="C351" s="154" t="s">
        <v>150</v>
      </c>
      <c r="D351" s="55">
        <f>D352</f>
        <v>1790.8</v>
      </c>
      <c r="E351" s="55">
        <f t="shared" si="146"/>
        <v>0</v>
      </c>
      <c r="F351" s="55">
        <f t="shared" si="146"/>
        <v>0</v>
      </c>
    </row>
    <row r="352" spans="1:6" ht="12.75">
      <c r="A352" s="155" t="s">
        <v>626</v>
      </c>
      <c r="B352" s="155" t="s">
        <v>211</v>
      </c>
      <c r="C352" s="154" t="s">
        <v>212</v>
      </c>
      <c r="D352" s="55">
        <f>'№6 '!E534</f>
        <v>1790.8</v>
      </c>
      <c r="E352" s="55">
        <f>'№6 '!F534</f>
        <v>0</v>
      </c>
      <c r="F352" s="55">
        <f>'№6 '!G534</f>
        <v>0</v>
      </c>
    </row>
    <row r="353" spans="1:6" ht="47.25">
      <c r="A353" s="146">
        <v>1630000000</v>
      </c>
      <c r="B353" s="144"/>
      <c r="C353" s="145" t="s">
        <v>354</v>
      </c>
      <c r="D353" s="55">
        <f>D354+D365</f>
        <v>2696.2999999999997</v>
      </c>
      <c r="E353" s="55">
        <f aca="true" t="shared" si="147" ref="E353:F353">E354+E365</f>
        <v>2511</v>
      </c>
      <c r="F353" s="55">
        <f t="shared" si="147"/>
        <v>2511</v>
      </c>
    </row>
    <row r="354" spans="1:6" ht="47.25">
      <c r="A354" s="144">
        <v>1630100000</v>
      </c>
      <c r="B354" s="144"/>
      <c r="C354" s="145" t="s">
        <v>355</v>
      </c>
      <c r="D354" s="55">
        <f>D355+D360</f>
        <v>2536.8999999999996</v>
      </c>
      <c r="E354" s="55">
        <f aca="true" t="shared" si="148" ref="E354:F354">E355+E360</f>
        <v>2331</v>
      </c>
      <c r="F354" s="55">
        <f t="shared" si="148"/>
        <v>2331</v>
      </c>
    </row>
    <row r="355" spans="1:6" ht="47.25">
      <c r="A355" s="144">
        <v>1630120180</v>
      </c>
      <c r="B355" s="144"/>
      <c r="C355" s="145" t="s">
        <v>356</v>
      </c>
      <c r="D355" s="55">
        <f>D356+D358</f>
        <v>1812.1</v>
      </c>
      <c r="E355" s="55">
        <f aca="true" t="shared" si="149" ref="E355:F355">E356+E358</f>
        <v>1774.2</v>
      </c>
      <c r="F355" s="55">
        <f t="shared" si="149"/>
        <v>1774.2</v>
      </c>
    </row>
    <row r="356" spans="1:6" ht="31.5">
      <c r="A356" s="144">
        <v>1630120180</v>
      </c>
      <c r="B356" s="144" t="s">
        <v>92</v>
      </c>
      <c r="C356" s="145" t="s">
        <v>149</v>
      </c>
      <c r="D356" s="55">
        <f>D357</f>
        <v>1725.8</v>
      </c>
      <c r="E356" s="55">
        <f aca="true" t="shared" si="150" ref="E356:F356">E357</f>
        <v>1774.2</v>
      </c>
      <c r="F356" s="55">
        <f t="shared" si="150"/>
        <v>1774.2</v>
      </c>
    </row>
    <row r="357" spans="1:6" ht="29.45" customHeight="1">
      <c r="A357" s="144">
        <v>1630120180</v>
      </c>
      <c r="B357" s="144">
        <v>240</v>
      </c>
      <c r="C357" s="145" t="s">
        <v>189</v>
      </c>
      <c r="D357" s="55">
        <f>'№6 '!E116</f>
        <v>1725.8</v>
      </c>
      <c r="E357" s="55">
        <f>'№6 '!F116</f>
        <v>1774.2</v>
      </c>
      <c r="F357" s="55">
        <f>'№6 '!G116</f>
        <v>1774.2</v>
      </c>
    </row>
    <row r="358" spans="1:6" ht="31.5">
      <c r="A358" s="144">
        <v>1630120180</v>
      </c>
      <c r="B358" s="146" t="s">
        <v>151</v>
      </c>
      <c r="C358" s="145" t="s">
        <v>152</v>
      </c>
      <c r="D358" s="55">
        <f>D359</f>
        <v>86.3</v>
      </c>
      <c r="E358" s="55">
        <f aca="true" t="shared" si="151" ref="E358:F358">E359</f>
        <v>0</v>
      </c>
      <c r="F358" s="55">
        <f t="shared" si="151"/>
        <v>0</v>
      </c>
    </row>
    <row r="359" spans="1:6" ht="12.75">
      <c r="A359" s="144">
        <v>1630120180</v>
      </c>
      <c r="B359" s="144">
        <v>610</v>
      </c>
      <c r="C359" s="145" t="s">
        <v>194</v>
      </c>
      <c r="D359" s="55">
        <f>'№6 '!E237</f>
        <v>86.3</v>
      </c>
      <c r="E359" s="55">
        <f>'№6 '!F237</f>
        <v>0</v>
      </c>
      <c r="F359" s="55">
        <f>'№6 '!G237</f>
        <v>0</v>
      </c>
    </row>
    <row r="360" spans="1:6" ht="47.25">
      <c r="A360" s="144">
        <v>1630120520</v>
      </c>
      <c r="B360" s="144"/>
      <c r="C360" s="145" t="s">
        <v>366</v>
      </c>
      <c r="D360" s="55">
        <f>D361+D363</f>
        <v>724.8</v>
      </c>
      <c r="E360" s="55">
        <f aca="true" t="shared" si="152" ref="E360:F360">E361+E363</f>
        <v>556.8</v>
      </c>
      <c r="F360" s="55">
        <f t="shared" si="152"/>
        <v>556.8</v>
      </c>
    </row>
    <row r="361" spans="1:6" ht="31.5">
      <c r="A361" s="144">
        <v>1630120520</v>
      </c>
      <c r="B361" s="144" t="s">
        <v>92</v>
      </c>
      <c r="C361" s="145" t="s">
        <v>149</v>
      </c>
      <c r="D361" s="55">
        <f>D362</f>
        <v>562</v>
      </c>
      <c r="E361" s="55">
        <f aca="true" t="shared" si="153" ref="E361:F361">E362</f>
        <v>556.8</v>
      </c>
      <c r="F361" s="55">
        <f t="shared" si="153"/>
        <v>556.8</v>
      </c>
    </row>
    <row r="362" spans="1:6" ht="32.45" customHeight="1">
      <c r="A362" s="144">
        <v>1630120520</v>
      </c>
      <c r="B362" s="144">
        <v>240</v>
      </c>
      <c r="C362" s="145" t="s">
        <v>189</v>
      </c>
      <c r="D362" s="55">
        <f>'№6 '!E119</f>
        <v>562</v>
      </c>
      <c r="E362" s="55">
        <f>'№6 '!F119</f>
        <v>556.8</v>
      </c>
      <c r="F362" s="55">
        <f>'№6 '!G119</f>
        <v>556.8</v>
      </c>
    </row>
    <row r="363" spans="1:6" ht="31.5">
      <c r="A363" s="144">
        <v>1630120520</v>
      </c>
      <c r="B363" s="146" t="s">
        <v>151</v>
      </c>
      <c r="C363" s="145" t="s">
        <v>152</v>
      </c>
      <c r="D363" s="55">
        <f>D364</f>
        <v>162.8</v>
      </c>
      <c r="E363" s="55">
        <f aca="true" t="shared" si="154" ref="E363:F363">E364</f>
        <v>0</v>
      </c>
      <c r="F363" s="55">
        <f t="shared" si="154"/>
        <v>0</v>
      </c>
    </row>
    <row r="364" spans="1:6" ht="12.75">
      <c r="A364" s="144">
        <v>1630120520</v>
      </c>
      <c r="B364" s="144">
        <v>610</v>
      </c>
      <c r="C364" s="145" t="s">
        <v>194</v>
      </c>
      <c r="D364" s="55">
        <f>'№6 '!E240</f>
        <v>162.8</v>
      </c>
      <c r="E364" s="55">
        <f>'№6 '!F240</f>
        <v>0</v>
      </c>
      <c r="F364" s="55">
        <f>'№6 '!G240</f>
        <v>0</v>
      </c>
    </row>
    <row r="365" spans="1:6" ht="47.25">
      <c r="A365" s="144">
        <v>1630200000</v>
      </c>
      <c r="B365" s="144"/>
      <c r="C365" s="145" t="s">
        <v>357</v>
      </c>
      <c r="D365" s="55">
        <f>D366+D369</f>
        <v>159.4</v>
      </c>
      <c r="E365" s="55">
        <f aca="true" t="shared" si="155" ref="E365:F365">E366+E369</f>
        <v>180</v>
      </c>
      <c r="F365" s="55">
        <f t="shared" si="155"/>
        <v>180</v>
      </c>
    </row>
    <row r="366" spans="1:6" ht="12.75">
      <c r="A366" s="144">
        <v>1630220530</v>
      </c>
      <c r="B366" s="144"/>
      <c r="C366" s="145" t="s">
        <v>358</v>
      </c>
      <c r="D366" s="55">
        <f>D367</f>
        <v>144</v>
      </c>
      <c r="E366" s="55">
        <f aca="true" t="shared" si="156" ref="E366:F367">E367</f>
        <v>180</v>
      </c>
      <c r="F366" s="55">
        <f t="shared" si="156"/>
        <v>180</v>
      </c>
    </row>
    <row r="367" spans="1:6" ht="31.5">
      <c r="A367" s="144">
        <v>1630220530</v>
      </c>
      <c r="B367" s="144" t="s">
        <v>92</v>
      </c>
      <c r="C367" s="145" t="s">
        <v>149</v>
      </c>
      <c r="D367" s="55">
        <f>D368</f>
        <v>144</v>
      </c>
      <c r="E367" s="55">
        <f t="shared" si="156"/>
        <v>180</v>
      </c>
      <c r="F367" s="55">
        <f t="shared" si="156"/>
        <v>180</v>
      </c>
    </row>
    <row r="368" spans="1:6" ht="33" customHeight="1">
      <c r="A368" s="144">
        <v>1630220530</v>
      </c>
      <c r="B368" s="144">
        <v>240</v>
      </c>
      <c r="C368" s="145" t="s">
        <v>189</v>
      </c>
      <c r="D368" s="55">
        <f>'№6 '!E123</f>
        <v>144</v>
      </c>
      <c r="E368" s="55">
        <f>'№6 '!F123</f>
        <v>180</v>
      </c>
      <c r="F368" s="55">
        <f>'№6 '!G123</f>
        <v>180</v>
      </c>
    </row>
    <row r="369" spans="1:6" ht="31.5">
      <c r="A369" s="144">
        <v>1630220530</v>
      </c>
      <c r="B369" s="146" t="s">
        <v>151</v>
      </c>
      <c r="C369" s="145" t="s">
        <v>152</v>
      </c>
      <c r="D369" s="55">
        <f>D370</f>
        <v>15.4</v>
      </c>
      <c r="E369" s="55">
        <f aca="true" t="shared" si="157" ref="E369:F369">E370</f>
        <v>0</v>
      </c>
      <c r="F369" s="55">
        <f t="shared" si="157"/>
        <v>0</v>
      </c>
    </row>
    <row r="370" spans="1:6" ht="12.75">
      <c r="A370" s="144">
        <v>1630220530</v>
      </c>
      <c r="B370" s="144">
        <v>610</v>
      </c>
      <c r="C370" s="145" t="s">
        <v>194</v>
      </c>
      <c r="D370" s="55">
        <f>'№6 '!E244</f>
        <v>15.4</v>
      </c>
      <c r="E370" s="55">
        <f>'№6 '!F244</f>
        <v>0</v>
      </c>
      <c r="F370" s="55">
        <f>'№6 '!G244</f>
        <v>0</v>
      </c>
    </row>
    <row r="371" spans="1:6" ht="47.25">
      <c r="A371" s="146">
        <v>1640000000</v>
      </c>
      <c r="B371" s="2"/>
      <c r="C371" s="23" t="s">
        <v>347</v>
      </c>
      <c r="D371" s="55">
        <f>D372+D376</f>
        <v>505</v>
      </c>
      <c r="E371" s="55">
        <f aca="true" t="shared" si="158" ref="E371:F371">E372+E376</f>
        <v>505.5</v>
      </c>
      <c r="F371" s="55">
        <f t="shared" si="158"/>
        <v>505.5</v>
      </c>
    </row>
    <row r="372" spans="1:6" ht="31.5">
      <c r="A372" s="146">
        <v>1640100000</v>
      </c>
      <c r="B372" s="144"/>
      <c r="C372" s="145" t="s">
        <v>349</v>
      </c>
      <c r="D372" s="55">
        <f>D373</f>
        <v>479</v>
      </c>
      <c r="E372" s="55">
        <f aca="true" t="shared" si="159" ref="E372:F374">E373</f>
        <v>479</v>
      </c>
      <c r="F372" s="55">
        <f t="shared" si="159"/>
        <v>479</v>
      </c>
    </row>
    <row r="373" spans="1:6" ht="12.75">
      <c r="A373" s="146">
        <v>1640120510</v>
      </c>
      <c r="B373" s="144"/>
      <c r="C373" s="145" t="s">
        <v>351</v>
      </c>
      <c r="D373" s="55">
        <f>D374</f>
        <v>479</v>
      </c>
      <c r="E373" s="55">
        <f t="shared" si="159"/>
        <v>479</v>
      </c>
      <c r="F373" s="55">
        <f t="shared" si="159"/>
        <v>479</v>
      </c>
    </row>
    <row r="374" spans="1:6" ht="31.5">
      <c r="A374" s="146">
        <v>1640120510</v>
      </c>
      <c r="B374" s="146" t="s">
        <v>92</v>
      </c>
      <c r="C374" s="145" t="s">
        <v>149</v>
      </c>
      <c r="D374" s="55">
        <f>D375</f>
        <v>479</v>
      </c>
      <c r="E374" s="55">
        <f t="shared" si="159"/>
        <v>479</v>
      </c>
      <c r="F374" s="55">
        <f t="shared" si="159"/>
        <v>479</v>
      </c>
    </row>
    <row r="375" spans="1:6" ht="32.45" customHeight="1">
      <c r="A375" s="146">
        <v>1640120510</v>
      </c>
      <c r="B375" s="144">
        <v>240</v>
      </c>
      <c r="C375" s="145" t="s">
        <v>189</v>
      </c>
      <c r="D375" s="55">
        <f>'№6 '!E394</f>
        <v>479</v>
      </c>
      <c r="E375" s="55">
        <f>'№6 '!F394</f>
        <v>479</v>
      </c>
      <c r="F375" s="55">
        <f>'№6 '!G394</f>
        <v>479</v>
      </c>
    </row>
    <row r="376" spans="1:6" ht="31.5">
      <c r="A376" s="144">
        <v>1640200000</v>
      </c>
      <c r="B376" s="2"/>
      <c r="C376" s="23" t="s">
        <v>350</v>
      </c>
      <c r="D376" s="55">
        <f>D377</f>
        <v>26</v>
      </c>
      <c r="E376" s="55">
        <f aca="true" t="shared" si="160" ref="E376:F378">E377</f>
        <v>26.5</v>
      </c>
      <c r="F376" s="55">
        <f t="shared" si="160"/>
        <v>26.5</v>
      </c>
    </row>
    <row r="377" spans="1:6" ht="12.75">
      <c r="A377" s="144">
        <v>1640220250</v>
      </c>
      <c r="B377" s="2"/>
      <c r="C377" s="23" t="s">
        <v>348</v>
      </c>
      <c r="D377" s="55">
        <f>D378</f>
        <v>26</v>
      </c>
      <c r="E377" s="55">
        <f t="shared" si="160"/>
        <v>26.5</v>
      </c>
      <c r="F377" s="55">
        <f t="shared" si="160"/>
        <v>26.5</v>
      </c>
    </row>
    <row r="378" spans="1:6" ht="31.5">
      <c r="A378" s="144">
        <v>1640220250</v>
      </c>
      <c r="B378" s="146" t="s">
        <v>92</v>
      </c>
      <c r="C378" s="145" t="s">
        <v>149</v>
      </c>
      <c r="D378" s="55">
        <f>D379</f>
        <v>26</v>
      </c>
      <c r="E378" s="55">
        <f t="shared" si="160"/>
        <v>26.5</v>
      </c>
      <c r="F378" s="55">
        <f t="shared" si="160"/>
        <v>26.5</v>
      </c>
    </row>
    <row r="379" spans="1:6" ht="31.9" customHeight="1">
      <c r="A379" s="144">
        <v>1640220250</v>
      </c>
      <c r="B379" s="144">
        <v>240</v>
      </c>
      <c r="C379" s="145" t="s">
        <v>189</v>
      </c>
      <c r="D379" s="55">
        <f>'№6 '!E128</f>
        <v>26</v>
      </c>
      <c r="E379" s="55">
        <f>'№6 '!F128</f>
        <v>26.5</v>
      </c>
      <c r="F379" s="55">
        <f>'№6 '!G128</f>
        <v>26.5</v>
      </c>
    </row>
    <row r="380" spans="1:6" ht="12.75">
      <c r="A380" s="20">
        <v>9900000000</v>
      </c>
      <c r="B380" s="20"/>
      <c r="C380" s="38" t="s">
        <v>195</v>
      </c>
      <c r="D380" s="54">
        <f>D381+D385+D398</f>
        <v>73550.9</v>
      </c>
      <c r="E380" s="54">
        <f>E381+E385+E398</f>
        <v>73198</v>
      </c>
      <c r="F380" s="54">
        <f>F381+F385+F398</f>
        <v>73158</v>
      </c>
    </row>
    <row r="381" spans="1:6" ht="12.75">
      <c r="A381" s="144">
        <v>9910000000</v>
      </c>
      <c r="B381" s="144"/>
      <c r="C381" s="145" t="s">
        <v>12</v>
      </c>
      <c r="D381" s="55">
        <f>D382</f>
        <v>1000</v>
      </c>
      <c r="E381" s="55">
        <f aca="true" t="shared" si="161" ref="E381:F383">E382</f>
        <v>900</v>
      </c>
      <c r="F381" s="55">
        <f t="shared" si="161"/>
        <v>800</v>
      </c>
    </row>
    <row r="382" spans="1:6" ht="31.5">
      <c r="A382" s="144">
        <v>9910020000</v>
      </c>
      <c r="B382" s="144"/>
      <c r="C382" s="145" t="s">
        <v>281</v>
      </c>
      <c r="D382" s="55">
        <f>D383</f>
        <v>1000</v>
      </c>
      <c r="E382" s="55">
        <f t="shared" si="161"/>
        <v>900</v>
      </c>
      <c r="F382" s="55">
        <f t="shared" si="161"/>
        <v>800</v>
      </c>
    </row>
    <row r="383" spans="1:6" ht="12.75">
      <c r="A383" s="144">
        <v>9910020000</v>
      </c>
      <c r="B383" s="146" t="s">
        <v>93</v>
      </c>
      <c r="C383" s="145" t="s">
        <v>94</v>
      </c>
      <c r="D383" s="55">
        <f>D384</f>
        <v>1000</v>
      </c>
      <c r="E383" s="55">
        <f t="shared" si="161"/>
        <v>900</v>
      </c>
      <c r="F383" s="55">
        <f t="shared" si="161"/>
        <v>800</v>
      </c>
    </row>
    <row r="384" spans="1:6" ht="12.75">
      <c r="A384" s="144">
        <v>9910020000</v>
      </c>
      <c r="B384" s="4" t="s">
        <v>282</v>
      </c>
      <c r="C384" s="23" t="s">
        <v>283</v>
      </c>
      <c r="D384" s="55">
        <f>'№5 '!F424</f>
        <v>1000</v>
      </c>
      <c r="E384" s="55">
        <f>'№5 '!G424</f>
        <v>900</v>
      </c>
      <c r="F384" s="55">
        <f>'№5 '!H424</f>
        <v>800</v>
      </c>
    </row>
    <row r="385" spans="1:6" ht="31.5">
      <c r="A385" s="144">
        <v>9930000000</v>
      </c>
      <c r="B385" s="144"/>
      <c r="C385" s="145" t="s">
        <v>276</v>
      </c>
      <c r="D385" s="55">
        <f>D389+D395+D386+D392</f>
        <v>540.5</v>
      </c>
      <c r="E385" s="55">
        <f aca="true" t="shared" si="162" ref="E385:F385">E389+E395+E386+E392</f>
        <v>309.5</v>
      </c>
      <c r="F385" s="55">
        <f t="shared" si="162"/>
        <v>315.7</v>
      </c>
    </row>
    <row r="386" spans="1:6" ht="31.5">
      <c r="A386" s="153">
        <v>9930020490</v>
      </c>
      <c r="B386" s="153"/>
      <c r="C386" s="154" t="s">
        <v>640</v>
      </c>
      <c r="D386" s="55">
        <f>D387</f>
        <v>4.5</v>
      </c>
      <c r="E386" s="55">
        <f aca="true" t="shared" si="163" ref="E386:F387">E387</f>
        <v>0</v>
      </c>
      <c r="F386" s="55">
        <f t="shared" si="163"/>
        <v>0</v>
      </c>
    </row>
    <row r="387" spans="1:6" ht="12.75">
      <c r="A387" s="153">
        <v>9930020490</v>
      </c>
      <c r="B387" s="14" t="s">
        <v>93</v>
      </c>
      <c r="C387" s="160" t="s">
        <v>94</v>
      </c>
      <c r="D387" s="55">
        <f>D388</f>
        <v>4.5</v>
      </c>
      <c r="E387" s="55">
        <f t="shared" si="163"/>
        <v>0</v>
      </c>
      <c r="F387" s="55">
        <f t="shared" si="163"/>
        <v>0</v>
      </c>
    </row>
    <row r="388" spans="1:6" ht="12.75">
      <c r="A388" s="153">
        <v>9930020490</v>
      </c>
      <c r="B388" s="2" t="s">
        <v>641</v>
      </c>
      <c r="C388" s="23" t="s">
        <v>642</v>
      </c>
      <c r="D388" s="55">
        <f>'№6 '!E133</f>
        <v>4.5</v>
      </c>
      <c r="E388" s="55">
        <f>'№6 '!F133</f>
        <v>0</v>
      </c>
      <c r="F388" s="55">
        <f>'№6 '!G133</f>
        <v>0</v>
      </c>
    </row>
    <row r="389" spans="1:6" ht="12.75">
      <c r="A389" s="144">
        <v>9930020500</v>
      </c>
      <c r="B389" s="144"/>
      <c r="C389" s="145" t="s">
        <v>153</v>
      </c>
      <c r="D389" s="55">
        <f>D390</f>
        <v>351</v>
      </c>
      <c r="E389" s="55">
        <f aca="true" t="shared" si="164" ref="E389:F390">E390</f>
        <v>300</v>
      </c>
      <c r="F389" s="55">
        <f t="shared" si="164"/>
        <v>300</v>
      </c>
    </row>
    <row r="390" spans="1:6" ht="12.75">
      <c r="A390" s="144">
        <v>9930020500</v>
      </c>
      <c r="B390" s="144" t="s">
        <v>154</v>
      </c>
      <c r="C390" s="145" t="s">
        <v>155</v>
      </c>
      <c r="D390" s="55">
        <f>D391</f>
        <v>351</v>
      </c>
      <c r="E390" s="55">
        <f t="shared" si="164"/>
        <v>300</v>
      </c>
      <c r="F390" s="55">
        <f t="shared" si="164"/>
        <v>300</v>
      </c>
    </row>
    <row r="391" spans="1:6" ht="12.75">
      <c r="A391" s="144">
        <v>9930020500</v>
      </c>
      <c r="B391" s="2" t="s">
        <v>284</v>
      </c>
      <c r="C391" s="23" t="s">
        <v>153</v>
      </c>
      <c r="D391" s="55">
        <f>'№5 '!F451</f>
        <v>351</v>
      </c>
      <c r="E391" s="55">
        <f>'№5 '!G451</f>
        <v>300</v>
      </c>
      <c r="F391" s="55">
        <f>'№5 '!H451</f>
        <v>300</v>
      </c>
    </row>
    <row r="392" spans="1:6" ht="47.25">
      <c r="A392" s="172">
        <v>9930020510</v>
      </c>
      <c r="B392" s="172"/>
      <c r="C392" s="173" t="s">
        <v>665</v>
      </c>
      <c r="D392" s="55">
        <f>D393</f>
        <v>40</v>
      </c>
      <c r="E392" s="55">
        <f aca="true" t="shared" si="165" ref="E392:F393">E393</f>
        <v>0</v>
      </c>
      <c r="F392" s="55">
        <f t="shared" si="165"/>
        <v>0</v>
      </c>
    </row>
    <row r="393" spans="1:6" ht="31.5">
      <c r="A393" s="172">
        <v>9930020510</v>
      </c>
      <c r="B393" s="172" t="s">
        <v>92</v>
      </c>
      <c r="C393" s="173" t="s">
        <v>149</v>
      </c>
      <c r="D393" s="55">
        <f>D394</f>
        <v>40</v>
      </c>
      <c r="E393" s="55">
        <f t="shared" si="165"/>
        <v>0</v>
      </c>
      <c r="F393" s="55">
        <f t="shared" si="165"/>
        <v>0</v>
      </c>
    </row>
    <row r="394" spans="1:6" ht="30.6" customHeight="1">
      <c r="A394" s="172">
        <v>9930020510</v>
      </c>
      <c r="B394" s="172">
        <v>240</v>
      </c>
      <c r="C394" s="173" t="s">
        <v>189</v>
      </c>
      <c r="D394" s="55">
        <f>'№6 '!E136</f>
        <v>40</v>
      </c>
      <c r="E394" s="55">
        <f>'№6 '!F136</f>
        <v>0</v>
      </c>
      <c r="F394" s="55">
        <f>'№6 '!G136</f>
        <v>0</v>
      </c>
    </row>
    <row r="395" spans="1:6" ht="47.25">
      <c r="A395" s="144">
        <v>9930051200</v>
      </c>
      <c r="B395" s="144"/>
      <c r="C395" s="145" t="s">
        <v>277</v>
      </c>
      <c r="D395" s="55">
        <f>D396</f>
        <v>145</v>
      </c>
      <c r="E395" s="55">
        <f aca="true" t="shared" si="166" ref="E395:F396">E396</f>
        <v>9.5</v>
      </c>
      <c r="F395" s="55">
        <f t="shared" si="166"/>
        <v>15.7</v>
      </c>
    </row>
    <row r="396" spans="1:6" ht="31.5">
      <c r="A396" s="144">
        <v>9930051200</v>
      </c>
      <c r="B396" s="144" t="s">
        <v>92</v>
      </c>
      <c r="C396" s="145" t="s">
        <v>149</v>
      </c>
      <c r="D396" s="55">
        <f>D397</f>
        <v>145</v>
      </c>
      <c r="E396" s="55">
        <f t="shared" si="166"/>
        <v>9.5</v>
      </c>
      <c r="F396" s="55">
        <f t="shared" si="166"/>
        <v>15.7</v>
      </c>
    </row>
    <row r="397" spans="1:6" ht="31.15" customHeight="1">
      <c r="A397" s="144">
        <v>9930051200</v>
      </c>
      <c r="B397" s="144">
        <v>240</v>
      </c>
      <c r="C397" s="145" t="s">
        <v>189</v>
      </c>
      <c r="D397" s="55">
        <f>'№5 '!F40</f>
        <v>145</v>
      </c>
      <c r="E397" s="55">
        <f>'№5 '!G40</f>
        <v>9.5</v>
      </c>
      <c r="F397" s="55">
        <f>'№5 '!H40</f>
        <v>15.7</v>
      </c>
    </row>
    <row r="398" spans="1:6" ht="31.5">
      <c r="A398" s="144">
        <v>9990000000</v>
      </c>
      <c r="B398" s="144"/>
      <c r="C398" s="145" t="s">
        <v>263</v>
      </c>
      <c r="D398" s="55">
        <f>D399+D402+D416+D442</f>
        <v>72010.4</v>
      </c>
      <c r="E398" s="55">
        <f aca="true" t="shared" si="167" ref="E398:F398">E399+E402+E416+E442</f>
        <v>71988.5</v>
      </c>
      <c r="F398" s="55">
        <f t="shared" si="167"/>
        <v>72042.3</v>
      </c>
    </row>
    <row r="399" spans="1:6" ht="12.75">
      <c r="A399" s="144">
        <v>9990021000</v>
      </c>
      <c r="B399" s="32"/>
      <c r="C399" s="145" t="s">
        <v>264</v>
      </c>
      <c r="D399" s="55">
        <f>D400</f>
        <v>1479</v>
      </c>
      <c r="E399" s="55">
        <f aca="true" t="shared" si="168" ref="E399:F400">E400</f>
        <v>1479</v>
      </c>
      <c r="F399" s="55">
        <f t="shared" si="168"/>
        <v>1479</v>
      </c>
    </row>
    <row r="400" spans="1:6" ht="63">
      <c r="A400" s="144">
        <v>9990021000</v>
      </c>
      <c r="B400" s="144" t="s">
        <v>91</v>
      </c>
      <c r="C400" s="145" t="s">
        <v>2</v>
      </c>
      <c r="D400" s="55">
        <f>D401</f>
        <v>1479</v>
      </c>
      <c r="E400" s="55">
        <f t="shared" si="168"/>
        <v>1479</v>
      </c>
      <c r="F400" s="55">
        <f t="shared" si="168"/>
        <v>1479</v>
      </c>
    </row>
    <row r="401" spans="1:6" ht="33" customHeight="1">
      <c r="A401" s="144">
        <v>9990021000</v>
      </c>
      <c r="B401" s="144">
        <v>120</v>
      </c>
      <c r="C401" s="145" t="s">
        <v>188</v>
      </c>
      <c r="D401" s="55">
        <f>'№6 '!E14</f>
        <v>1479</v>
      </c>
      <c r="E401" s="55">
        <f>'№6 '!F14</f>
        <v>1479</v>
      </c>
      <c r="F401" s="55">
        <f>'№6 '!G14</f>
        <v>1479</v>
      </c>
    </row>
    <row r="402" spans="1:6" ht="31.5">
      <c r="A402" s="144">
        <v>9990100000</v>
      </c>
      <c r="B402" s="144"/>
      <c r="C402" s="145" t="s">
        <v>285</v>
      </c>
      <c r="D402" s="55">
        <f>D403+D406+D413</f>
        <v>4114.3</v>
      </c>
      <c r="E402" s="55">
        <f aca="true" t="shared" si="169" ref="E402:F402">E403+E406+E413</f>
        <v>4114.3</v>
      </c>
      <c r="F402" s="55">
        <f t="shared" si="169"/>
        <v>4114.3</v>
      </c>
    </row>
    <row r="403" spans="1:6" ht="12.75">
      <c r="A403" s="144">
        <v>9990122000</v>
      </c>
      <c r="B403" s="144"/>
      <c r="C403" s="145" t="s">
        <v>286</v>
      </c>
      <c r="D403" s="55">
        <f>D404</f>
        <v>1208.6</v>
      </c>
      <c r="E403" s="55">
        <f aca="true" t="shared" si="170" ref="E403:F404">E404</f>
        <v>1208.6</v>
      </c>
      <c r="F403" s="55">
        <f t="shared" si="170"/>
        <v>1208.6</v>
      </c>
    </row>
    <row r="404" spans="1:6" ht="63">
      <c r="A404" s="144">
        <v>9990122000</v>
      </c>
      <c r="B404" s="146" t="s">
        <v>91</v>
      </c>
      <c r="C404" s="145" t="s">
        <v>2</v>
      </c>
      <c r="D404" s="55">
        <f>D405</f>
        <v>1208.6</v>
      </c>
      <c r="E404" s="55">
        <f t="shared" si="170"/>
        <v>1208.6</v>
      </c>
      <c r="F404" s="55">
        <f t="shared" si="170"/>
        <v>1208.6</v>
      </c>
    </row>
    <row r="405" spans="1:6" ht="33" customHeight="1">
      <c r="A405" s="144">
        <v>9990122000</v>
      </c>
      <c r="B405" s="144">
        <v>120</v>
      </c>
      <c r="C405" s="145" t="s">
        <v>188</v>
      </c>
      <c r="D405" s="55">
        <f>'№6 '!E21</f>
        <v>1208.6</v>
      </c>
      <c r="E405" s="55">
        <f>'№6 '!F21</f>
        <v>1208.6</v>
      </c>
      <c r="F405" s="55">
        <f>'№6 '!G21</f>
        <v>1208.6</v>
      </c>
    </row>
    <row r="406" spans="1:6" ht="31.5">
      <c r="A406" s="144">
        <v>9990123000</v>
      </c>
      <c r="B406" s="144"/>
      <c r="C406" s="145" t="s">
        <v>287</v>
      </c>
      <c r="D406" s="55">
        <f>D407+D409+D411</f>
        <v>2447.1</v>
      </c>
      <c r="E406" s="55">
        <f aca="true" t="shared" si="171" ref="E406:F406">E407+E409+E411</f>
        <v>2447.1</v>
      </c>
      <c r="F406" s="55">
        <f t="shared" si="171"/>
        <v>2447.1</v>
      </c>
    </row>
    <row r="407" spans="1:6" ht="63">
      <c r="A407" s="144">
        <v>9990123000</v>
      </c>
      <c r="B407" s="144" t="s">
        <v>91</v>
      </c>
      <c r="C407" s="145" t="s">
        <v>2</v>
      </c>
      <c r="D407" s="55">
        <f>D408</f>
        <v>2069.9</v>
      </c>
      <c r="E407" s="55">
        <f aca="true" t="shared" si="172" ref="E407:F407">E408</f>
        <v>2069.9</v>
      </c>
      <c r="F407" s="55">
        <f t="shared" si="172"/>
        <v>2069.9</v>
      </c>
    </row>
    <row r="408" spans="1:6" ht="33" customHeight="1">
      <c r="A408" s="144">
        <v>9990123000</v>
      </c>
      <c r="B408" s="144">
        <v>120</v>
      </c>
      <c r="C408" s="145" t="s">
        <v>188</v>
      </c>
      <c r="D408" s="55">
        <f>'№6 '!E24</f>
        <v>2069.9</v>
      </c>
      <c r="E408" s="55">
        <f>'№6 '!F24</f>
        <v>2069.9</v>
      </c>
      <c r="F408" s="55">
        <f>'№6 '!G24</f>
        <v>2069.9</v>
      </c>
    </row>
    <row r="409" spans="1:6" ht="32.45" customHeight="1">
      <c r="A409" s="144">
        <v>9990123000</v>
      </c>
      <c r="B409" s="144">
        <v>240</v>
      </c>
      <c r="C409" s="145" t="s">
        <v>189</v>
      </c>
      <c r="D409" s="55">
        <f>D410</f>
        <v>375</v>
      </c>
      <c r="E409" s="55">
        <f aca="true" t="shared" si="173" ref="E409:F409">E410</f>
        <v>375</v>
      </c>
      <c r="F409" s="55">
        <f t="shared" si="173"/>
        <v>375</v>
      </c>
    </row>
    <row r="410" spans="1:6" ht="32.45" customHeight="1">
      <c r="A410" s="144">
        <v>9990123000</v>
      </c>
      <c r="B410" s="144">
        <v>240</v>
      </c>
      <c r="C410" s="145" t="s">
        <v>189</v>
      </c>
      <c r="D410" s="55">
        <f>'№6 '!E26</f>
        <v>375</v>
      </c>
      <c r="E410" s="55">
        <f>'№6 '!F26</f>
        <v>375</v>
      </c>
      <c r="F410" s="55">
        <f>'№6 '!G26</f>
        <v>375</v>
      </c>
    </row>
    <row r="411" spans="1:6" ht="12.75">
      <c r="A411" s="144">
        <v>9990123000</v>
      </c>
      <c r="B411" s="144" t="s">
        <v>93</v>
      </c>
      <c r="C411" s="145" t="s">
        <v>94</v>
      </c>
      <c r="D411" s="55">
        <f>D412</f>
        <v>2.2</v>
      </c>
      <c r="E411" s="55">
        <f aca="true" t="shared" si="174" ref="E411:F411">E412</f>
        <v>2.2</v>
      </c>
      <c r="F411" s="55">
        <f t="shared" si="174"/>
        <v>2.2</v>
      </c>
    </row>
    <row r="412" spans="1:6" ht="12.75">
      <c r="A412" s="144">
        <v>9990123000</v>
      </c>
      <c r="B412" s="144">
        <v>850</v>
      </c>
      <c r="C412" s="145" t="s">
        <v>190</v>
      </c>
      <c r="D412" s="55">
        <f>'№6 '!E28</f>
        <v>2.2</v>
      </c>
      <c r="E412" s="55">
        <f>'№6 '!F28</f>
        <v>2.2</v>
      </c>
      <c r="F412" s="55">
        <f>'№6 '!G28</f>
        <v>2.2</v>
      </c>
    </row>
    <row r="413" spans="1:6" ht="12.75">
      <c r="A413" s="144">
        <v>9990124000</v>
      </c>
      <c r="B413" s="144"/>
      <c r="C413" s="145" t="s">
        <v>288</v>
      </c>
      <c r="D413" s="55">
        <f>D414</f>
        <v>458.6</v>
      </c>
      <c r="E413" s="55">
        <f aca="true" t="shared" si="175" ref="E413:F414">E414</f>
        <v>458.6</v>
      </c>
      <c r="F413" s="55">
        <f t="shared" si="175"/>
        <v>458.6</v>
      </c>
    </row>
    <row r="414" spans="1:6" ht="63">
      <c r="A414" s="144">
        <v>9990124000</v>
      </c>
      <c r="B414" s="144" t="s">
        <v>91</v>
      </c>
      <c r="C414" s="145" t="s">
        <v>2</v>
      </c>
      <c r="D414" s="55">
        <f>D415</f>
        <v>458.6</v>
      </c>
      <c r="E414" s="55">
        <f t="shared" si="175"/>
        <v>458.6</v>
      </c>
      <c r="F414" s="55">
        <f t="shared" si="175"/>
        <v>458.6</v>
      </c>
    </row>
    <row r="415" spans="1:6" ht="31.9" customHeight="1">
      <c r="A415" s="144">
        <v>9990124000</v>
      </c>
      <c r="B415" s="144">
        <v>120</v>
      </c>
      <c r="C415" s="145" t="s">
        <v>188</v>
      </c>
      <c r="D415" s="55">
        <f>'№6 '!E31</f>
        <v>458.6</v>
      </c>
      <c r="E415" s="55">
        <f>'№6 '!F31</f>
        <v>458.6</v>
      </c>
      <c r="F415" s="55">
        <f>'№6 '!G31</f>
        <v>458.6</v>
      </c>
    </row>
    <row r="416" spans="1:6" ht="31.5">
      <c r="A416" s="144">
        <v>9990200000</v>
      </c>
      <c r="B416" s="32"/>
      <c r="C416" s="145" t="s">
        <v>209</v>
      </c>
      <c r="D416" s="55">
        <f>D417+D424+D427+D432+D437</f>
        <v>40766.799999999996</v>
      </c>
      <c r="E416" s="55">
        <f aca="true" t="shared" si="176" ref="E416:F416">E417+E424+E427+E432+E437</f>
        <v>36228.399999999994</v>
      </c>
      <c r="F416" s="55">
        <f t="shared" si="176"/>
        <v>36282.2</v>
      </c>
    </row>
    <row r="417" spans="1:6" ht="47.25">
      <c r="A417" s="144">
        <v>9990225000</v>
      </c>
      <c r="B417" s="144"/>
      <c r="C417" s="145" t="s">
        <v>210</v>
      </c>
      <c r="D417" s="55">
        <f>D418+D420+D422</f>
        <v>37992.799999999996</v>
      </c>
      <c r="E417" s="55">
        <f aca="true" t="shared" si="177" ref="E417:F417">E418+E420+E422</f>
        <v>33292.399999999994</v>
      </c>
      <c r="F417" s="55">
        <f t="shared" si="177"/>
        <v>33292.399999999994</v>
      </c>
    </row>
    <row r="418" spans="1:6" ht="63">
      <c r="A418" s="144">
        <v>9990225000</v>
      </c>
      <c r="B418" s="144" t="s">
        <v>91</v>
      </c>
      <c r="C418" s="145" t="s">
        <v>2</v>
      </c>
      <c r="D418" s="55">
        <f>D419</f>
        <v>35858.799999999996</v>
      </c>
      <c r="E418" s="55">
        <f aca="true" t="shared" si="178" ref="E418:F418">E419</f>
        <v>33292.399999999994</v>
      </c>
      <c r="F418" s="55">
        <f t="shared" si="178"/>
        <v>33292.399999999994</v>
      </c>
    </row>
    <row r="419" spans="1:6" ht="31.9" customHeight="1">
      <c r="A419" s="144">
        <v>9990225000</v>
      </c>
      <c r="B419" s="144">
        <v>120</v>
      </c>
      <c r="C419" s="145" t="s">
        <v>188</v>
      </c>
      <c r="D419" s="55">
        <f>'№6 '!E593+'№6 '!E449+'№6 '!E141+'№6 '!E63+'№6 '!E38</f>
        <v>35858.799999999996</v>
      </c>
      <c r="E419" s="55">
        <f>'№6 '!F593+'№6 '!F449+'№6 '!F141+'№6 '!F63+'№6 '!F38</f>
        <v>33292.399999999994</v>
      </c>
      <c r="F419" s="55">
        <f>'№6 '!G593+'№6 '!G449+'№6 '!G141+'№6 '!G63+'№6 '!G38</f>
        <v>33292.399999999994</v>
      </c>
    </row>
    <row r="420" spans="1:6" ht="31.5">
      <c r="A420" s="144">
        <v>9990225000</v>
      </c>
      <c r="B420" s="144" t="s">
        <v>92</v>
      </c>
      <c r="C420" s="145" t="s">
        <v>149</v>
      </c>
      <c r="D420" s="55">
        <f>D421</f>
        <v>2058</v>
      </c>
      <c r="E420" s="55">
        <f aca="true" t="shared" si="179" ref="E420:F420">E421</f>
        <v>0</v>
      </c>
      <c r="F420" s="55">
        <f t="shared" si="179"/>
        <v>0</v>
      </c>
    </row>
    <row r="421" spans="1:6" ht="30.6" customHeight="1">
      <c r="A421" s="144">
        <v>9990225000</v>
      </c>
      <c r="B421" s="144">
        <v>240</v>
      </c>
      <c r="C421" s="145" t="s">
        <v>189</v>
      </c>
      <c r="D421" s="55">
        <f>'№6 '!E40+'№6 '!E65+'№6 '!E143+'№6 '!E595</f>
        <v>2058</v>
      </c>
      <c r="E421" s="55">
        <f>'№6 '!F40+'№6 '!F65+'№6 '!F143+'№6 '!F595</f>
        <v>0</v>
      </c>
      <c r="F421" s="55">
        <f>'№6 '!G40+'№6 '!G65+'№6 '!G143+'№6 '!G595</f>
        <v>0</v>
      </c>
    </row>
    <row r="422" spans="1:6" ht="12.75">
      <c r="A422" s="144">
        <v>9990225000</v>
      </c>
      <c r="B422" s="144" t="s">
        <v>93</v>
      </c>
      <c r="C422" s="145" t="s">
        <v>94</v>
      </c>
      <c r="D422" s="55">
        <f>D423</f>
        <v>76</v>
      </c>
      <c r="E422" s="55">
        <f aca="true" t="shared" si="180" ref="E422:F422">E423</f>
        <v>0</v>
      </c>
      <c r="F422" s="55">
        <f t="shared" si="180"/>
        <v>0</v>
      </c>
    </row>
    <row r="423" spans="1:6" ht="12.75">
      <c r="A423" s="144">
        <v>9990225000</v>
      </c>
      <c r="B423" s="144">
        <v>850</v>
      </c>
      <c r="C423" s="145" t="s">
        <v>190</v>
      </c>
      <c r="D423" s="55">
        <f>'№6 '!E42+'№6 '!E67</f>
        <v>76</v>
      </c>
      <c r="E423" s="55">
        <f>'№6 '!F42+'№6 '!F67</f>
        <v>0</v>
      </c>
      <c r="F423" s="55">
        <f>'№6 '!G42+'№6 '!G67</f>
        <v>0</v>
      </c>
    </row>
    <row r="424" spans="1:6" ht="47.25">
      <c r="A424" s="144">
        <v>9990226000</v>
      </c>
      <c r="B424" s="144"/>
      <c r="C424" s="145" t="s">
        <v>265</v>
      </c>
      <c r="D424" s="55">
        <f>D425</f>
        <v>540.5999999999999</v>
      </c>
      <c r="E424" s="55">
        <f aca="true" t="shared" si="181" ref="E424:F424">E425</f>
        <v>656.8</v>
      </c>
      <c r="F424" s="55">
        <f t="shared" si="181"/>
        <v>656.8</v>
      </c>
    </row>
    <row r="425" spans="1:6" ht="63">
      <c r="A425" s="144">
        <v>9990226000</v>
      </c>
      <c r="B425" s="144" t="s">
        <v>91</v>
      </c>
      <c r="C425" s="145" t="s">
        <v>2</v>
      </c>
      <c r="D425" s="55">
        <f>D426</f>
        <v>540.5999999999999</v>
      </c>
      <c r="E425" s="55">
        <f aca="true" t="shared" si="182" ref="E425:F425">E426</f>
        <v>656.8</v>
      </c>
      <c r="F425" s="55">
        <f t="shared" si="182"/>
        <v>656.8</v>
      </c>
    </row>
    <row r="426" spans="1:6" ht="33" customHeight="1">
      <c r="A426" s="144">
        <v>9990226000</v>
      </c>
      <c r="B426" s="144">
        <v>120</v>
      </c>
      <c r="C426" s="145" t="s">
        <v>188</v>
      </c>
      <c r="D426" s="55">
        <f>'№6 '!E166+'№6 '!E146+'№6 '!E45</f>
        <v>540.5999999999999</v>
      </c>
      <c r="E426" s="55">
        <f>'№6 '!F166+'№6 '!F146+'№6 '!F45</f>
        <v>656.8</v>
      </c>
      <c r="F426" s="55">
        <f>'№6 '!G166+'№6 '!G146+'№6 '!G45</f>
        <v>656.8</v>
      </c>
    </row>
    <row r="427" spans="1:6" ht="47.25">
      <c r="A427" s="144">
        <v>9990210510</v>
      </c>
      <c r="B427" s="144"/>
      <c r="C427" s="145" t="s">
        <v>266</v>
      </c>
      <c r="D427" s="55">
        <f>D428+D430</f>
        <v>650</v>
      </c>
      <c r="E427" s="55">
        <f aca="true" t="shared" si="183" ref="E427:F427">E428+E430</f>
        <v>650</v>
      </c>
      <c r="F427" s="55">
        <f t="shared" si="183"/>
        <v>650</v>
      </c>
    </row>
    <row r="428" spans="1:6" ht="63">
      <c r="A428" s="144">
        <v>9990210510</v>
      </c>
      <c r="B428" s="144" t="s">
        <v>91</v>
      </c>
      <c r="C428" s="145" t="s">
        <v>2</v>
      </c>
      <c r="D428" s="55">
        <f>D429</f>
        <v>575</v>
      </c>
      <c r="E428" s="55">
        <f aca="true" t="shared" si="184" ref="E428:F428">E429</f>
        <v>575</v>
      </c>
      <c r="F428" s="55">
        <f t="shared" si="184"/>
        <v>575</v>
      </c>
    </row>
    <row r="429" spans="1:6" ht="32.45" customHeight="1">
      <c r="A429" s="144">
        <v>9990210510</v>
      </c>
      <c r="B429" s="144">
        <v>120</v>
      </c>
      <c r="C429" s="145" t="s">
        <v>188</v>
      </c>
      <c r="D429" s="55">
        <f>'№6 '!E48</f>
        <v>575</v>
      </c>
      <c r="E429" s="55">
        <f>'№6 '!F48</f>
        <v>575</v>
      </c>
      <c r="F429" s="55">
        <f>'№6 '!G48</f>
        <v>575</v>
      </c>
    </row>
    <row r="430" spans="1:6" ht="31.5">
      <c r="A430" s="144">
        <v>9990210510</v>
      </c>
      <c r="B430" s="144" t="s">
        <v>92</v>
      </c>
      <c r="C430" s="145" t="s">
        <v>149</v>
      </c>
      <c r="D430" s="55">
        <f>D431</f>
        <v>75</v>
      </c>
      <c r="E430" s="55">
        <f aca="true" t="shared" si="185" ref="E430:F430">E431</f>
        <v>75</v>
      </c>
      <c r="F430" s="55">
        <f t="shared" si="185"/>
        <v>75</v>
      </c>
    </row>
    <row r="431" spans="1:6" ht="33.6" customHeight="1">
      <c r="A431" s="144">
        <v>9990210510</v>
      </c>
      <c r="B431" s="144">
        <v>240</v>
      </c>
      <c r="C431" s="145" t="s">
        <v>189</v>
      </c>
      <c r="D431" s="55">
        <f>'№6 '!E50</f>
        <v>75</v>
      </c>
      <c r="E431" s="55">
        <f>'№6 '!F50</f>
        <v>75</v>
      </c>
      <c r="F431" s="55">
        <f>'№6 '!G50</f>
        <v>75</v>
      </c>
    </row>
    <row r="432" spans="1:6" ht="63">
      <c r="A432" s="144">
        <v>9990210540</v>
      </c>
      <c r="B432" s="144"/>
      <c r="C432" s="145" t="s">
        <v>273</v>
      </c>
      <c r="D432" s="55">
        <f>D433+D435</f>
        <v>264</v>
      </c>
      <c r="E432" s="55">
        <f aca="true" t="shared" si="186" ref="E432:F432">E433+E435</f>
        <v>264</v>
      </c>
      <c r="F432" s="55">
        <f t="shared" si="186"/>
        <v>264</v>
      </c>
    </row>
    <row r="433" spans="1:6" ht="63">
      <c r="A433" s="144">
        <v>9990210540</v>
      </c>
      <c r="B433" s="144" t="s">
        <v>91</v>
      </c>
      <c r="C433" s="145" t="s">
        <v>2</v>
      </c>
      <c r="D433" s="55">
        <f>D434</f>
        <v>256.3</v>
      </c>
      <c r="E433" s="55">
        <f aca="true" t="shared" si="187" ref="E433:F433">E434</f>
        <v>256.3</v>
      </c>
      <c r="F433" s="55">
        <f t="shared" si="187"/>
        <v>256.3</v>
      </c>
    </row>
    <row r="434" spans="1:6" ht="33" customHeight="1">
      <c r="A434" s="144">
        <v>9990210540</v>
      </c>
      <c r="B434" s="144">
        <v>120</v>
      </c>
      <c r="C434" s="145" t="s">
        <v>188</v>
      </c>
      <c r="D434" s="55">
        <f>'№6 '!E149</f>
        <v>256.3</v>
      </c>
      <c r="E434" s="55">
        <f>'№6 '!F149</f>
        <v>256.3</v>
      </c>
      <c r="F434" s="55">
        <f>'№6 '!G149</f>
        <v>256.3</v>
      </c>
    </row>
    <row r="435" spans="1:6" ht="31.5">
      <c r="A435" s="144">
        <v>9990210540</v>
      </c>
      <c r="B435" s="144" t="s">
        <v>92</v>
      </c>
      <c r="C435" s="145" t="s">
        <v>149</v>
      </c>
      <c r="D435" s="55">
        <f>D436</f>
        <v>7.7</v>
      </c>
      <c r="E435" s="55">
        <f aca="true" t="shared" si="188" ref="E435:F435">E436</f>
        <v>7.7</v>
      </c>
      <c r="F435" s="55">
        <f t="shared" si="188"/>
        <v>7.7</v>
      </c>
    </row>
    <row r="436" spans="1:6" ht="31.9" customHeight="1">
      <c r="A436" s="144">
        <v>9990210540</v>
      </c>
      <c r="B436" s="144">
        <v>240</v>
      </c>
      <c r="C436" s="145" t="s">
        <v>189</v>
      </c>
      <c r="D436" s="55">
        <f>'№6 '!E151</f>
        <v>7.7</v>
      </c>
      <c r="E436" s="55">
        <f>'№6 '!F151</f>
        <v>7.7</v>
      </c>
      <c r="F436" s="55">
        <f>'№6 '!G151</f>
        <v>7.7</v>
      </c>
    </row>
    <row r="437" spans="1:6" ht="31.5">
      <c r="A437" s="144">
        <v>9990259300</v>
      </c>
      <c r="B437" s="144"/>
      <c r="C437" s="145" t="s">
        <v>280</v>
      </c>
      <c r="D437" s="55">
        <f>D438+D440</f>
        <v>1319.4</v>
      </c>
      <c r="E437" s="55">
        <f>E438+E440</f>
        <v>1365.2</v>
      </c>
      <c r="F437" s="55">
        <f>F438+F440</f>
        <v>1419</v>
      </c>
    </row>
    <row r="438" spans="1:6" ht="63">
      <c r="A438" s="144">
        <v>9990259300</v>
      </c>
      <c r="B438" s="144" t="s">
        <v>91</v>
      </c>
      <c r="C438" s="145" t="s">
        <v>2</v>
      </c>
      <c r="D438" s="55">
        <f>D439</f>
        <v>1227.9</v>
      </c>
      <c r="E438" s="55">
        <f>E439</f>
        <v>1227.9</v>
      </c>
      <c r="F438" s="55">
        <f>F439</f>
        <v>1227.9</v>
      </c>
    </row>
    <row r="439" spans="1:6" ht="33.6" customHeight="1">
      <c r="A439" s="144">
        <v>9990259300</v>
      </c>
      <c r="B439" s="144">
        <v>120</v>
      </c>
      <c r="C439" s="145" t="s">
        <v>188</v>
      </c>
      <c r="D439" s="55">
        <f>'№6 '!E169</f>
        <v>1227.9</v>
      </c>
      <c r="E439" s="55">
        <f>'№6 '!F169</f>
        <v>1227.9</v>
      </c>
      <c r="F439" s="55">
        <f>'№6 '!G169</f>
        <v>1227.9</v>
      </c>
    </row>
    <row r="440" spans="1:6" ht="31.5">
      <c r="A440" s="144">
        <v>9990259300</v>
      </c>
      <c r="B440" s="144" t="s">
        <v>92</v>
      </c>
      <c r="C440" s="145" t="s">
        <v>149</v>
      </c>
      <c r="D440" s="55">
        <f>D441</f>
        <v>91.5</v>
      </c>
      <c r="E440" s="55">
        <f aca="true" t="shared" si="189" ref="E440:F440">E441</f>
        <v>137.3</v>
      </c>
      <c r="F440" s="55">
        <f t="shared" si="189"/>
        <v>191.1</v>
      </c>
    </row>
    <row r="441" spans="1:6" ht="33" customHeight="1">
      <c r="A441" s="144">
        <v>9990259300</v>
      </c>
      <c r="B441" s="144">
        <v>240</v>
      </c>
      <c r="C441" s="145" t="s">
        <v>189</v>
      </c>
      <c r="D441" s="55">
        <f>'№6 '!E171</f>
        <v>91.5</v>
      </c>
      <c r="E441" s="55">
        <f>'№6 '!F171</f>
        <v>137.3</v>
      </c>
      <c r="F441" s="55">
        <f>'№6 '!G171</f>
        <v>191.1</v>
      </c>
    </row>
    <row r="442" spans="1:6" ht="31.5">
      <c r="A442" s="144">
        <v>9990300000</v>
      </c>
      <c r="B442" s="144"/>
      <c r="C442" s="145" t="s">
        <v>278</v>
      </c>
      <c r="D442" s="55">
        <f>D443+D445+D447</f>
        <v>25650.3</v>
      </c>
      <c r="E442" s="55">
        <f aca="true" t="shared" si="190" ref="E442:F442">E443+E445+E447</f>
        <v>30166.8</v>
      </c>
      <c r="F442" s="55">
        <f t="shared" si="190"/>
        <v>30166.8</v>
      </c>
    </row>
    <row r="443" spans="1:6" ht="63">
      <c r="A443" s="144">
        <v>9990300000</v>
      </c>
      <c r="B443" s="144" t="s">
        <v>91</v>
      </c>
      <c r="C443" s="145" t="s">
        <v>2</v>
      </c>
      <c r="D443" s="55">
        <f>D444</f>
        <v>18697.399999999998</v>
      </c>
      <c r="E443" s="55">
        <f aca="true" t="shared" si="191" ref="E443:F443">E444</f>
        <v>21699.9</v>
      </c>
      <c r="F443" s="55">
        <f t="shared" si="191"/>
        <v>21699.9</v>
      </c>
    </row>
    <row r="444" spans="1:6" ht="12.75">
      <c r="A444" s="144">
        <v>9990300000</v>
      </c>
      <c r="B444" s="144">
        <v>110</v>
      </c>
      <c r="C444" s="23" t="s">
        <v>279</v>
      </c>
      <c r="D444" s="55">
        <f>'№6 '!E154+'№6 '!E452</f>
        <v>18697.399999999998</v>
      </c>
      <c r="E444" s="55">
        <f>'№6 '!F154+'№6 '!F452</f>
        <v>21699.9</v>
      </c>
      <c r="F444" s="55">
        <f>'№6 '!G154+'№6 '!G452</f>
        <v>21699.9</v>
      </c>
    </row>
    <row r="445" spans="1:6" ht="31.5">
      <c r="A445" s="144">
        <v>9990300000</v>
      </c>
      <c r="B445" s="144" t="s">
        <v>92</v>
      </c>
      <c r="C445" s="145" t="s">
        <v>149</v>
      </c>
      <c r="D445" s="55">
        <f>D446</f>
        <v>6510.7</v>
      </c>
      <c r="E445" s="55">
        <f aca="true" t="shared" si="192" ref="E445:F445">E446</f>
        <v>7891.799999999999</v>
      </c>
      <c r="F445" s="55">
        <f t="shared" si="192"/>
        <v>7891.799999999999</v>
      </c>
    </row>
    <row r="446" spans="1:6" ht="31.15" customHeight="1">
      <c r="A446" s="144">
        <v>9990300000</v>
      </c>
      <c r="B446" s="144">
        <v>240</v>
      </c>
      <c r="C446" s="145" t="s">
        <v>189</v>
      </c>
      <c r="D446" s="55">
        <f>'№6 '!E454+'№6 '!E156</f>
        <v>6510.7</v>
      </c>
      <c r="E446" s="55">
        <f>'№6 '!F454+'№6 '!F156</f>
        <v>7891.799999999999</v>
      </c>
      <c r="F446" s="55">
        <f>'№6 '!G454+'№6 '!G156</f>
        <v>7891.799999999999</v>
      </c>
    </row>
    <row r="447" spans="1:6" ht="12.75">
      <c r="A447" s="144">
        <v>9990300000</v>
      </c>
      <c r="B447" s="144" t="s">
        <v>93</v>
      </c>
      <c r="C447" s="145" t="s">
        <v>94</v>
      </c>
      <c r="D447" s="55">
        <f>D448</f>
        <v>442.20000000000005</v>
      </c>
      <c r="E447" s="55">
        <f aca="true" t="shared" si="193" ref="E447:F447">E448</f>
        <v>575.1</v>
      </c>
      <c r="F447" s="55">
        <f t="shared" si="193"/>
        <v>575.1</v>
      </c>
    </row>
    <row r="448" spans="1:6" ht="12.75">
      <c r="A448" s="144">
        <v>9990300000</v>
      </c>
      <c r="B448" s="144">
        <v>850</v>
      </c>
      <c r="C448" s="145" t="s">
        <v>190</v>
      </c>
      <c r="D448" s="55">
        <f>'№6 '!E158+'№6 '!E456</f>
        <v>442.20000000000005</v>
      </c>
      <c r="E448" s="55">
        <f>'№6 '!F158+'№6 '!F456</f>
        <v>575.1</v>
      </c>
      <c r="F448" s="55">
        <f>'№6 '!G158+'№6 '!G456</f>
        <v>575.1</v>
      </c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B1">
      <selection activeCell="A2" sqref="A2:J2"/>
    </sheetView>
  </sheetViews>
  <sheetFormatPr defaultColWidth="8.875" defaultRowHeight="12.75"/>
  <cols>
    <col min="1" max="1" width="55.25390625" style="5" customWidth="1"/>
    <col min="2" max="2" width="15.00390625" style="5" customWidth="1"/>
    <col min="3" max="3" width="12.00390625" style="5" customWidth="1"/>
    <col min="4" max="4" width="11.875" style="5" customWidth="1"/>
    <col min="5" max="5" width="51.25390625" style="5" customWidth="1"/>
    <col min="6" max="6" width="6.25390625" style="5" customWidth="1"/>
    <col min="7" max="7" width="15.00390625" style="5" customWidth="1"/>
    <col min="8" max="8" width="10.875" style="5" customWidth="1"/>
    <col min="9" max="9" width="11.125" style="5" customWidth="1"/>
    <col min="10" max="10" width="10.75390625" style="5" customWidth="1"/>
    <col min="11" max="16384" width="8.875" style="5" customWidth="1"/>
  </cols>
  <sheetData>
    <row r="1" spans="1:10" ht="46.9" customHeight="1">
      <c r="A1" s="34" t="s">
        <v>89</v>
      </c>
      <c r="B1" s="34" t="s">
        <v>89</v>
      </c>
      <c r="C1" s="34" t="s">
        <v>89</v>
      </c>
      <c r="D1" s="34" t="s">
        <v>89</v>
      </c>
      <c r="E1" s="34" t="s">
        <v>89</v>
      </c>
      <c r="F1" s="204" t="s">
        <v>672</v>
      </c>
      <c r="G1" s="204"/>
      <c r="H1" s="204"/>
      <c r="I1" s="204"/>
      <c r="J1" s="204"/>
    </row>
    <row r="2" spans="1:10" ht="49.9" customHeight="1">
      <c r="A2" s="205" t="s">
        <v>184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63.6" customHeight="1">
      <c r="A3" s="209" t="s">
        <v>156</v>
      </c>
      <c r="B3" s="209" t="s">
        <v>116</v>
      </c>
      <c r="C3" s="209"/>
      <c r="D3" s="209"/>
      <c r="E3" s="209"/>
      <c r="F3" s="209" t="s">
        <v>117</v>
      </c>
      <c r="G3" s="209"/>
      <c r="H3" s="209" t="s">
        <v>157</v>
      </c>
      <c r="I3" s="209"/>
      <c r="J3" s="209"/>
    </row>
    <row r="4" spans="1:10" ht="41.65" customHeight="1">
      <c r="A4" s="209" t="s">
        <v>156</v>
      </c>
      <c r="B4" s="36" t="s">
        <v>118</v>
      </c>
      <c r="C4" s="36" t="s">
        <v>119</v>
      </c>
      <c r="D4" s="36" t="s">
        <v>120</v>
      </c>
      <c r="E4" s="36" t="s">
        <v>121</v>
      </c>
      <c r="F4" s="36" t="s">
        <v>58</v>
      </c>
      <c r="G4" s="36" t="s">
        <v>122</v>
      </c>
      <c r="H4" s="36" t="s">
        <v>158</v>
      </c>
      <c r="I4" s="36" t="s">
        <v>159</v>
      </c>
      <c r="J4" s="36" t="s">
        <v>185</v>
      </c>
    </row>
    <row r="5" spans="1:10" ht="23.25" customHeight="1">
      <c r="A5" s="36" t="s">
        <v>5</v>
      </c>
      <c r="B5" s="36" t="s">
        <v>100</v>
      </c>
      <c r="C5" s="36" t="s">
        <v>101</v>
      </c>
      <c r="D5" s="36" t="s">
        <v>102</v>
      </c>
      <c r="E5" s="36" t="s">
        <v>103</v>
      </c>
      <c r="F5" s="36" t="s">
        <v>104</v>
      </c>
      <c r="G5" s="36" t="s">
        <v>147</v>
      </c>
      <c r="H5" s="36">
        <v>8</v>
      </c>
      <c r="I5" s="36">
        <v>9</v>
      </c>
      <c r="J5" s="36">
        <v>10</v>
      </c>
    </row>
    <row r="6" spans="1:10" ht="87.2" customHeight="1">
      <c r="A6" s="32" t="s">
        <v>242</v>
      </c>
      <c r="B6" s="16" t="s">
        <v>160</v>
      </c>
      <c r="C6" s="36" t="s">
        <v>161</v>
      </c>
      <c r="D6" s="36" t="s">
        <v>162</v>
      </c>
      <c r="E6" s="16" t="s">
        <v>163</v>
      </c>
      <c r="F6" s="36" t="s">
        <v>60</v>
      </c>
      <c r="G6" s="12" t="s">
        <v>346</v>
      </c>
      <c r="H6" s="9">
        <f>'№6 '!E428</f>
        <v>36</v>
      </c>
      <c r="I6" s="9">
        <f>'№6 '!F428</f>
        <v>36</v>
      </c>
      <c r="J6" s="9">
        <f>'№6 '!G428</f>
        <v>36</v>
      </c>
    </row>
    <row r="7" spans="1:10" ht="154.9" customHeight="1">
      <c r="A7" s="16" t="s">
        <v>90</v>
      </c>
      <c r="B7" s="16" t="s">
        <v>160</v>
      </c>
      <c r="C7" s="134">
        <v>42962</v>
      </c>
      <c r="D7" s="36">
        <v>109</v>
      </c>
      <c r="E7" s="16" t="s">
        <v>583</v>
      </c>
      <c r="F7" s="36" t="s">
        <v>76</v>
      </c>
      <c r="G7" s="35">
        <v>1240420390</v>
      </c>
      <c r="H7" s="9">
        <f>'№6 '!E503</f>
        <v>1650</v>
      </c>
      <c r="I7" s="9">
        <f>'№6 '!F503</f>
        <v>1650</v>
      </c>
      <c r="J7" s="9">
        <f>'№6 '!G503</f>
        <v>1650</v>
      </c>
    </row>
    <row r="8" spans="1:10" ht="72.2" customHeight="1">
      <c r="A8" s="16" t="s">
        <v>331</v>
      </c>
      <c r="B8" s="16" t="s">
        <v>160</v>
      </c>
      <c r="C8" s="36" t="s">
        <v>164</v>
      </c>
      <c r="D8" s="36" t="s">
        <v>165</v>
      </c>
      <c r="E8" s="16" t="s">
        <v>123</v>
      </c>
      <c r="F8" s="36" t="s">
        <v>62</v>
      </c>
      <c r="G8" s="39">
        <v>1240220350</v>
      </c>
      <c r="H8" s="9">
        <f>'№6 '!E516</f>
        <v>131.9</v>
      </c>
      <c r="I8" s="9">
        <f>'№6 '!F516</f>
        <v>131.9</v>
      </c>
      <c r="J8" s="9">
        <f>'№6 '!G516</f>
        <v>131.9</v>
      </c>
    </row>
    <row r="9" spans="1:10" ht="25.15" customHeight="1">
      <c r="A9" s="7" t="s">
        <v>124</v>
      </c>
      <c r="B9" s="57" t="s">
        <v>89</v>
      </c>
      <c r="C9" s="57" t="s">
        <v>89</v>
      </c>
      <c r="D9" s="57" t="s">
        <v>89</v>
      </c>
      <c r="E9" s="57" t="s">
        <v>89</v>
      </c>
      <c r="F9" s="57" t="s">
        <v>89</v>
      </c>
      <c r="G9" s="57" t="s">
        <v>89</v>
      </c>
      <c r="H9" s="8">
        <f>H6+H7+H8</f>
        <v>1817.9</v>
      </c>
      <c r="I9" s="8">
        <f aca="true" t="shared" si="0" ref="I9:J9">I6+I7+I8</f>
        <v>1817.9</v>
      </c>
      <c r="J9" s="8">
        <f t="shared" si="0"/>
        <v>1817.9</v>
      </c>
    </row>
  </sheetData>
  <mergeCells count="6">
    <mergeCell ref="F1:J1"/>
    <mergeCell ref="A2:J2"/>
    <mergeCell ref="A3:A4"/>
    <mergeCell ref="B3:E3"/>
    <mergeCell ref="F3:G3"/>
    <mergeCell ref="H3:J3"/>
  </mergeCells>
  <printOptions/>
  <pageMargins left="0.3937007874015748" right="0.3937007874015748" top="0.7874015748031497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97" zoomScaleNormal="97" zoomScaleSheetLayoutView="100" workbookViewId="0" topLeftCell="A10">
      <selection activeCell="A18" sqref="A18"/>
    </sheetView>
  </sheetViews>
  <sheetFormatPr defaultColWidth="9.125" defaultRowHeight="12.75"/>
  <cols>
    <col min="1" max="1" width="6.25390625" style="58" customWidth="1"/>
    <col min="2" max="2" width="33.625" style="59" customWidth="1"/>
    <col min="3" max="3" width="16.75390625" style="59" customWidth="1"/>
    <col min="4" max="4" width="9.625" style="60" customWidth="1"/>
    <col min="5" max="5" width="11.75390625" style="60" customWidth="1"/>
    <col min="6" max="6" width="14.25390625" style="60" customWidth="1"/>
    <col min="7" max="7" width="9.125" style="60" customWidth="1"/>
    <col min="8" max="8" width="10.625" style="60" customWidth="1"/>
    <col min="9" max="9" width="12.125" style="60" customWidth="1"/>
    <col min="10" max="10" width="14.25390625" style="60" customWidth="1"/>
    <col min="11" max="11" width="9.375" style="60" customWidth="1"/>
    <col min="12" max="12" width="11.00390625" style="60" customWidth="1"/>
    <col min="13" max="13" width="13.125" style="60" customWidth="1"/>
    <col min="14" max="14" width="13.75390625" style="60" customWidth="1"/>
    <col min="15" max="15" width="9.00390625" style="60" customWidth="1"/>
    <col min="16" max="16" width="14.875" style="60" customWidth="1"/>
    <col min="17" max="256" width="9.125" style="59" customWidth="1"/>
    <col min="257" max="257" width="5.625" style="59" customWidth="1"/>
    <col min="258" max="258" width="33.625" style="59" customWidth="1"/>
    <col min="259" max="259" width="15.625" style="59" customWidth="1"/>
    <col min="260" max="260" width="9.625" style="59" customWidth="1"/>
    <col min="261" max="261" width="11.75390625" style="59" customWidth="1"/>
    <col min="262" max="262" width="13.125" style="59" customWidth="1"/>
    <col min="263" max="263" width="9.125" style="59" customWidth="1"/>
    <col min="264" max="264" width="9.25390625" style="59" bestFit="1" customWidth="1"/>
    <col min="265" max="265" width="12.125" style="59" customWidth="1"/>
    <col min="266" max="266" width="12.75390625" style="59" customWidth="1"/>
    <col min="267" max="267" width="9.375" style="59" customWidth="1"/>
    <col min="268" max="268" width="9.25390625" style="59" bestFit="1" customWidth="1"/>
    <col min="269" max="269" width="13.125" style="59" customWidth="1"/>
    <col min="270" max="270" width="13.625" style="59" customWidth="1"/>
    <col min="271" max="271" width="9.625" style="59" customWidth="1"/>
    <col min="272" max="272" width="14.875" style="59" customWidth="1"/>
    <col min="273" max="512" width="9.125" style="59" customWidth="1"/>
    <col min="513" max="513" width="5.625" style="59" customWidth="1"/>
    <col min="514" max="514" width="33.625" style="59" customWidth="1"/>
    <col min="515" max="515" width="15.625" style="59" customWidth="1"/>
    <col min="516" max="516" width="9.625" style="59" customWidth="1"/>
    <col min="517" max="517" width="11.75390625" style="59" customWidth="1"/>
    <col min="518" max="518" width="13.125" style="59" customWidth="1"/>
    <col min="519" max="519" width="9.125" style="59" customWidth="1"/>
    <col min="520" max="520" width="9.25390625" style="59" bestFit="1" customWidth="1"/>
    <col min="521" max="521" width="12.125" style="59" customWidth="1"/>
    <col min="522" max="522" width="12.75390625" style="59" customWidth="1"/>
    <col min="523" max="523" width="9.375" style="59" customWidth="1"/>
    <col min="524" max="524" width="9.25390625" style="59" bestFit="1" customWidth="1"/>
    <col min="525" max="525" width="13.125" style="59" customWidth="1"/>
    <col min="526" max="526" width="13.625" style="59" customWidth="1"/>
    <col min="527" max="527" width="9.625" style="59" customWidth="1"/>
    <col min="528" max="528" width="14.875" style="59" customWidth="1"/>
    <col min="529" max="768" width="9.125" style="59" customWidth="1"/>
    <col min="769" max="769" width="5.625" style="59" customWidth="1"/>
    <col min="770" max="770" width="33.625" style="59" customWidth="1"/>
    <col min="771" max="771" width="15.625" style="59" customWidth="1"/>
    <col min="772" max="772" width="9.625" style="59" customWidth="1"/>
    <col min="773" max="773" width="11.75390625" style="59" customWidth="1"/>
    <col min="774" max="774" width="13.125" style="59" customWidth="1"/>
    <col min="775" max="775" width="9.125" style="59" customWidth="1"/>
    <col min="776" max="776" width="9.25390625" style="59" bestFit="1" customWidth="1"/>
    <col min="777" max="777" width="12.125" style="59" customWidth="1"/>
    <col min="778" max="778" width="12.75390625" style="59" customWidth="1"/>
    <col min="779" max="779" width="9.375" style="59" customWidth="1"/>
    <col min="780" max="780" width="9.25390625" style="59" bestFit="1" customWidth="1"/>
    <col min="781" max="781" width="13.125" style="59" customWidth="1"/>
    <col min="782" max="782" width="13.625" style="59" customWidth="1"/>
    <col min="783" max="783" width="9.625" style="59" customWidth="1"/>
    <col min="784" max="784" width="14.875" style="59" customWidth="1"/>
    <col min="785" max="1024" width="9.125" style="59" customWidth="1"/>
    <col min="1025" max="1025" width="5.625" style="59" customWidth="1"/>
    <col min="1026" max="1026" width="33.625" style="59" customWidth="1"/>
    <col min="1027" max="1027" width="15.625" style="59" customWidth="1"/>
    <col min="1028" max="1028" width="9.625" style="59" customWidth="1"/>
    <col min="1029" max="1029" width="11.75390625" style="59" customWidth="1"/>
    <col min="1030" max="1030" width="13.125" style="59" customWidth="1"/>
    <col min="1031" max="1031" width="9.125" style="59" customWidth="1"/>
    <col min="1032" max="1032" width="9.25390625" style="59" bestFit="1" customWidth="1"/>
    <col min="1033" max="1033" width="12.125" style="59" customWidth="1"/>
    <col min="1034" max="1034" width="12.75390625" style="59" customWidth="1"/>
    <col min="1035" max="1035" width="9.375" style="59" customWidth="1"/>
    <col min="1036" max="1036" width="9.25390625" style="59" bestFit="1" customWidth="1"/>
    <col min="1037" max="1037" width="13.125" style="59" customWidth="1"/>
    <col min="1038" max="1038" width="13.625" style="59" customWidth="1"/>
    <col min="1039" max="1039" width="9.625" style="59" customWidth="1"/>
    <col min="1040" max="1040" width="14.875" style="59" customWidth="1"/>
    <col min="1041" max="1280" width="9.125" style="59" customWidth="1"/>
    <col min="1281" max="1281" width="5.625" style="59" customWidth="1"/>
    <col min="1282" max="1282" width="33.625" style="59" customWidth="1"/>
    <col min="1283" max="1283" width="15.625" style="59" customWidth="1"/>
    <col min="1284" max="1284" width="9.625" style="59" customWidth="1"/>
    <col min="1285" max="1285" width="11.75390625" style="59" customWidth="1"/>
    <col min="1286" max="1286" width="13.125" style="59" customWidth="1"/>
    <col min="1287" max="1287" width="9.125" style="59" customWidth="1"/>
    <col min="1288" max="1288" width="9.25390625" style="59" bestFit="1" customWidth="1"/>
    <col min="1289" max="1289" width="12.125" style="59" customWidth="1"/>
    <col min="1290" max="1290" width="12.75390625" style="59" customWidth="1"/>
    <col min="1291" max="1291" width="9.375" style="59" customWidth="1"/>
    <col min="1292" max="1292" width="9.25390625" style="59" bestFit="1" customWidth="1"/>
    <col min="1293" max="1293" width="13.125" style="59" customWidth="1"/>
    <col min="1294" max="1294" width="13.625" style="59" customWidth="1"/>
    <col min="1295" max="1295" width="9.625" style="59" customWidth="1"/>
    <col min="1296" max="1296" width="14.875" style="59" customWidth="1"/>
    <col min="1297" max="1536" width="9.125" style="59" customWidth="1"/>
    <col min="1537" max="1537" width="5.625" style="59" customWidth="1"/>
    <col min="1538" max="1538" width="33.625" style="59" customWidth="1"/>
    <col min="1539" max="1539" width="15.625" style="59" customWidth="1"/>
    <col min="1540" max="1540" width="9.625" style="59" customWidth="1"/>
    <col min="1541" max="1541" width="11.75390625" style="59" customWidth="1"/>
    <col min="1542" max="1542" width="13.125" style="59" customWidth="1"/>
    <col min="1543" max="1543" width="9.125" style="59" customWidth="1"/>
    <col min="1544" max="1544" width="9.25390625" style="59" bestFit="1" customWidth="1"/>
    <col min="1545" max="1545" width="12.125" style="59" customWidth="1"/>
    <col min="1546" max="1546" width="12.75390625" style="59" customWidth="1"/>
    <col min="1547" max="1547" width="9.375" style="59" customWidth="1"/>
    <col min="1548" max="1548" width="9.25390625" style="59" bestFit="1" customWidth="1"/>
    <col min="1549" max="1549" width="13.125" style="59" customWidth="1"/>
    <col min="1550" max="1550" width="13.625" style="59" customWidth="1"/>
    <col min="1551" max="1551" width="9.625" style="59" customWidth="1"/>
    <col min="1552" max="1552" width="14.875" style="59" customWidth="1"/>
    <col min="1553" max="1792" width="9.125" style="59" customWidth="1"/>
    <col min="1793" max="1793" width="5.625" style="59" customWidth="1"/>
    <col min="1794" max="1794" width="33.625" style="59" customWidth="1"/>
    <col min="1795" max="1795" width="15.625" style="59" customWidth="1"/>
    <col min="1796" max="1796" width="9.625" style="59" customWidth="1"/>
    <col min="1797" max="1797" width="11.75390625" style="59" customWidth="1"/>
    <col min="1798" max="1798" width="13.125" style="59" customWidth="1"/>
    <col min="1799" max="1799" width="9.125" style="59" customWidth="1"/>
    <col min="1800" max="1800" width="9.25390625" style="59" bestFit="1" customWidth="1"/>
    <col min="1801" max="1801" width="12.125" style="59" customWidth="1"/>
    <col min="1802" max="1802" width="12.75390625" style="59" customWidth="1"/>
    <col min="1803" max="1803" width="9.375" style="59" customWidth="1"/>
    <col min="1804" max="1804" width="9.25390625" style="59" bestFit="1" customWidth="1"/>
    <col min="1805" max="1805" width="13.125" style="59" customWidth="1"/>
    <col min="1806" max="1806" width="13.625" style="59" customWidth="1"/>
    <col min="1807" max="1807" width="9.625" style="59" customWidth="1"/>
    <col min="1808" max="1808" width="14.875" style="59" customWidth="1"/>
    <col min="1809" max="2048" width="9.125" style="59" customWidth="1"/>
    <col min="2049" max="2049" width="5.625" style="59" customWidth="1"/>
    <col min="2050" max="2050" width="33.625" style="59" customWidth="1"/>
    <col min="2051" max="2051" width="15.625" style="59" customWidth="1"/>
    <col min="2052" max="2052" width="9.625" style="59" customWidth="1"/>
    <col min="2053" max="2053" width="11.75390625" style="59" customWidth="1"/>
    <col min="2054" max="2054" width="13.125" style="59" customWidth="1"/>
    <col min="2055" max="2055" width="9.125" style="59" customWidth="1"/>
    <col min="2056" max="2056" width="9.25390625" style="59" bestFit="1" customWidth="1"/>
    <col min="2057" max="2057" width="12.125" style="59" customWidth="1"/>
    <col min="2058" max="2058" width="12.75390625" style="59" customWidth="1"/>
    <col min="2059" max="2059" width="9.375" style="59" customWidth="1"/>
    <col min="2060" max="2060" width="9.25390625" style="59" bestFit="1" customWidth="1"/>
    <col min="2061" max="2061" width="13.125" style="59" customWidth="1"/>
    <col min="2062" max="2062" width="13.625" style="59" customWidth="1"/>
    <col min="2063" max="2063" width="9.625" style="59" customWidth="1"/>
    <col min="2064" max="2064" width="14.875" style="59" customWidth="1"/>
    <col min="2065" max="2304" width="9.125" style="59" customWidth="1"/>
    <col min="2305" max="2305" width="5.625" style="59" customWidth="1"/>
    <col min="2306" max="2306" width="33.625" style="59" customWidth="1"/>
    <col min="2307" max="2307" width="15.625" style="59" customWidth="1"/>
    <col min="2308" max="2308" width="9.625" style="59" customWidth="1"/>
    <col min="2309" max="2309" width="11.75390625" style="59" customWidth="1"/>
    <col min="2310" max="2310" width="13.125" style="59" customWidth="1"/>
    <col min="2311" max="2311" width="9.125" style="59" customWidth="1"/>
    <col min="2312" max="2312" width="9.25390625" style="59" bestFit="1" customWidth="1"/>
    <col min="2313" max="2313" width="12.125" style="59" customWidth="1"/>
    <col min="2314" max="2314" width="12.75390625" style="59" customWidth="1"/>
    <col min="2315" max="2315" width="9.375" style="59" customWidth="1"/>
    <col min="2316" max="2316" width="9.25390625" style="59" bestFit="1" customWidth="1"/>
    <col min="2317" max="2317" width="13.125" style="59" customWidth="1"/>
    <col min="2318" max="2318" width="13.625" style="59" customWidth="1"/>
    <col min="2319" max="2319" width="9.625" style="59" customWidth="1"/>
    <col min="2320" max="2320" width="14.875" style="59" customWidth="1"/>
    <col min="2321" max="2560" width="9.125" style="59" customWidth="1"/>
    <col min="2561" max="2561" width="5.625" style="59" customWidth="1"/>
    <col min="2562" max="2562" width="33.625" style="59" customWidth="1"/>
    <col min="2563" max="2563" width="15.625" style="59" customWidth="1"/>
    <col min="2564" max="2564" width="9.625" style="59" customWidth="1"/>
    <col min="2565" max="2565" width="11.75390625" style="59" customWidth="1"/>
    <col min="2566" max="2566" width="13.125" style="59" customWidth="1"/>
    <col min="2567" max="2567" width="9.125" style="59" customWidth="1"/>
    <col min="2568" max="2568" width="9.25390625" style="59" bestFit="1" customWidth="1"/>
    <col min="2569" max="2569" width="12.125" style="59" customWidth="1"/>
    <col min="2570" max="2570" width="12.75390625" style="59" customWidth="1"/>
    <col min="2571" max="2571" width="9.375" style="59" customWidth="1"/>
    <col min="2572" max="2572" width="9.25390625" style="59" bestFit="1" customWidth="1"/>
    <col min="2573" max="2573" width="13.125" style="59" customWidth="1"/>
    <col min="2574" max="2574" width="13.625" style="59" customWidth="1"/>
    <col min="2575" max="2575" width="9.625" style="59" customWidth="1"/>
    <col min="2576" max="2576" width="14.875" style="59" customWidth="1"/>
    <col min="2577" max="2816" width="9.125" style="59" customWidth="1"/>
    <col min="2817" max="2817" width="5.625" style="59" customWidth="1"/>
    <col min="2818" max="2818" width="33.625" style="59" customWidth="1"/>
    <col min="2819" max="2819" width="15.625" style="59" customWidth="1"/>
    <col min="2820" max="2820" width="9.625" style="59" customWidth="1"/>
    <col min="2821" max="2821" width="11.75390625" style="59" customWidth="1"/>
    <col min="2822" max="2822" width="13.125" style="59" customWidth="1"/>
    <col min="2823" max="2823" width="9.125" style="59" customWidth="1"/>
    <col min="2824" max="2824" width="9.25390625" style="59" bestFit="1" customWidth="1"/>
    <col min="2825" max="2825" width="12.125" style="59" customWidth="1"/>
    <col min="2826" max="2826" width="12.75390625" style="59" customWidth="1"/>
    <col min="2827" max="2827" width="9.375" style="59" customWidth="1"/>
    <col min="2828" max="2828" width="9.25390625" style="59" bestFit="1" customWidth="1"/>
    <col min="2829" max="2829" width="13.125" style="59" customWidth="1"/>
    <col min="2830" max="2830" width="13.625" style="59" customWidth="1"/>
    <col min="2831" max="2831" width="9.625" style="59" customWidth="1"/>
    <col min="2832" max="2832" width="14.875" style="59" customWidth="1"/>
    <col min="2833" max="3072" width="9.125" style="59" customWidth="1"/>
    <col min="3073" max="3073" width="5.625" style="59" customWidth="1"/>
    <col min="3074" max="3074" width="33.625" style="59" customWidth="1"/>
    <col min="3075" max="3075" width="15.625" style="59" customWidth="1"/>
    <col min="3076" max="3076" width="9.625" style="59" customWidth="1"/>
    <col min="3077" max="3077" width="11.75390625" style="59" customWidth="1"/>
    <col min="3078" max="3078" width="13.125" style="59" customWidth="1"/>
    <col min="3079" max="3079" width="9.125" style="59" customWidth="1"/>
    <col min="3080" max="3080" width="9.25390625" style="59" bestFit="1" customWidth="1"/>
    <col min="3081" max="3081" width="12.125" style="59" customWidth="1"/>
    <col min="3082" max="3082" width="12.75390625" style="59" customWidth="1"/>
    <col min="3083" max="3083" width="9.375" style="59" customWidth="1"/>
    <col min="3084" max="3084" width="9.25390625" style="59" bestFit="1" customWidth="1"/>
    <col min="3085" max="3085" width="13.125" style="59" customWidth="1"/>
    <col min="3086" max="3086" width="13.625" style="59" customWidth="1"/>
    <col min="3087" max="3087" width="9.625" style="59" customWidth="1"/>
    <col min="3088" max="3088" width="14.875" style="59" customWidth="1"/>
    <col min="3089" max="3328" width="9.125" style="59" customWidth="1"/>
    <col min="3329" max="3329" width="5.625" style="59" customWidth="1"/>
    <col min="3330" max="3330" width="33.625" style="59" customWidth="1"/>
    <col min="3331" max="3331" width="15.625" style="59" customWidth="1"/>
    <col min="3332" max="3332" width="9.625" style="59" customWidth="1"/>
    <col min="3333" max="3333" width="11.75390625" style="59" customWidth="1"/>
    <col min="3334" max="3334" width="13.125" style="59" customWidth="1"/>
    <col min="3335" max="3335" width="9.125" style="59" customWidth="1"/>
    <col min="3336" max="3336" width="9.25390625" style="59" bestFit="1" customWidth="1"/>
    <col min="3337" max="3337" width="12.125" style="59" customWidth="1"/>
    <col min="3338" max="3338" width="12.75390625" style="59" customWidth="1"/>
    <col min="3339" max="3339" width="9.375" style="59" customWidth="1"/>
    <col min="3340" max="3340" width="9.25390625" style="59" bestFit="1" customWidth="1"/>
    <col min="3341" max="3341" width="13.125" style="59" customWidth="1"/>
    <col min="3342" max="3342" width="13.625" style="59" customWidth="1"/>
    <col min="3343" max="3343" width="9.625" style="59" customWidth="1"/>
    <col min="3344" max="3344" width="14.875" style="59" customWidth="1"/>
    <col min="3345" max="3584" width="9.125" style="59" customWidth="1"/>
    <col min="3585" max="3585" width="5.625" style="59" customWidth="1"/>
    <col min="3586" max="3586" width="33.625" style="59" customWidth="1"/>
    <col min="3587" max="3587" width="15.625" style="59" customWidth="1"/>
    <col min="3588" max="3588" width="9.625" style="59" customWidth="1"/>
    <col min="3589" max="3589" width="11.75390625" style="59" customWidth="1"/>
    <col min="3590" max="3590" width="13.125" style="59" customWidth="1"/>
    <col min="3591" max="3591" width="9.125" style="59" customWidth="1"/>
    <col min="3592" max="3592" width="9.25390625" style="59" bestFit="1" customWidth="1"/>
    <col min="3593" max="3593" width="12.125" style="59" customWidth="1"/>
    <col min="3594" max="3594" width="12.75390625" style="59" customWidth="1"/>
    <col min="3595" max="3595" width="9.375" style="59" customWidth="1"/>
    <col min="3596" max="3596" width="9.25390625" style="59" bestFit="1" customWidth="1"/>
    <col min="3597" max="3597" width="13.125" style="59" customWidth="1"/>
    <col min="3598" max="3598" width="13.625" style="59" customWidth="1"/>
    <col min="3599" max="3599" width="9.625" style="59" customWidth="1"/>
    <col min="3600" max="3600" width="14.875" style="59" customWidth="1"/>
    <col min="3601" max="3840" width="9.125" style="59" customWidth="1"/>
    <col min="3841" max="3841" width="5.625" style="59" customWidth="1"/>
    <col min="3842" max="3842" width="33.625" style="59" customWidth="1"/>
    <col min="3843" max="3843" width="15.625" style="59" customWidth="1"/>
    <col min="3844" max="3844" width="9.625" style="59" customWidth="1"/>
    <col min="3845" max="3845" width="11.75390625" style="59" customWidth="1"/>
    <col min="3846" max="3846" width="13.125" style="59" customWidth="1"/>
    <col min="3847" max="3847" width="9.125" style="59" customWidth="1"/>
    <col min="3848" max="3848" width="9.25390625" style="59" bestFit="1" customWidth="1"/>
    <col min="3849" max="3849" width="12.125" style="59" customWidth="1"/>
    <col min="3850" max="3850" width="12.75390625" style="59" customWidth="1"/>
    <col min="3851" max="3851" width="9.375" style="59" customWidth="1"/>
    <col min="3852" max="3852" width="9.25390625" style="59" bestFit="1" customWidth="1"/>
    <col min="3853" max="3853" width="13.125" style="59" customWidth="1"/>
    <col min="3854" max="3854" width="13.625" style="59" customWidth="1"/>
    <col min="3855" max="3855" width="9.625" style="59" customWidth="1"/>
    <col min="3856" max="3856" width="14.875" style="59" customWidth="1"/>
    <col min="3857" max="4096" width="9.125" style="59" customWidth="1"/>
    <col min="4097" max="4097" width="5.625" style="59" customWidth="1"/>
    <col min="4098" max="4098" width="33.625" style="59" customWidth="1"/>
    <col min="4099" max="4099" width="15.625" style="59" customWidth="1"/>
    <col min="4100" max="4100" width="9.625" style="59" customWidth="1"/>
    <col min="4101" max="4101" width="11.75390625" style="59" customWidth="1"/>
    <col min="4102" max="4102" width="13.125" style="59" customWidth="1"/>
    <col min="4103" max="4103" width="9.125" style="59" customWidth="1"/>
    <col min="4104" max="4104" width="9.25390625" style="59" bestFit="1" customWidth="1"/>
    <col min="4105" max="4105" width="12.125" style="59" customWidth="1"/>
    <col min="4106" max="4106" width="12.75390625" style="59" customWidth="1"/>
    <col min="4107" max="4107" width="9.375" style="59" customWidth="1"/>
    <col min="4108" max="4108" width="9.25390625" style="59" bestFit="1" customWidth="1"/>
    <col min="4109" max="4109" width="13.125" style="59" customWidth="1"/>
    <col min="4110" max="4110" width="13.625" style="59" customWidth="1"/>
    <col min="4111" max="4111" width="9.625" style="59" customWidth="1"/>
    <col min="4112" max="4112" width="14.875" style="59" customWidth="1"/>
    <col min="4113" max="4352" width="9.125" style="59" customWidth="1"/>
    <col min="4353" max="4353" width="5.625" style="59" customWidth="1"/>
    <col min="4354" max="4354" width="33.625" style="59" customWidth="1"/>
    <col min="4355" max="4355" width="15.625" style="59" customWidth="1"/>
    <col min="4356" max="4356" width="9.625" style="59" customWidth="1"/>
    <col min="4357" max="4357" width="11.75390625" style="59" customWidth="1"/>
    <col min="4358" max="4358" width="13.125" style="59" customWidth="1"/>
    <col min="4359" max="4359" width="9.125" style="59" customWidth="1"/>
    <col min="4360" max="4360" width="9.25390625" style="59" bestFit="1" customWidth="1"/>
    <col min="4361" max="4361" width="12.125" style="59" customWidth="1"/>
    <col min="4362" max="4362" width="12.75390625" style="59" customWidth="1"/>
    <col min="4363" max="4363" width="9.375" style="59" customWidth="1"/>
    <col min="4364" max="4364" width="9.25390625" style="59" bestFit="1" customWidth="1"/>
    <col min="4365" max="4365" width="13.125" style="59" customWidth="1"/>
    <col min="4366" max="4366" width="13.625" style="59" customWidth="1"/>
    <col min="4367" max="4367" width="9.625" style="59" customWidth="1"/>
    <col min="4368" max="4368" width="14.875" style="59" customWidth="1"/>
    <col min="4369" max="4608" width="9.125" style="59" customWidth="1"/>
    <col min="4609" max="4609" width="5.625" style="59" customWidth="1"/>
    <col min="4610" max="4610" width="33.625" style="59" customWidth="1"/>
    <col min="4611" max="4611" width="15.625" style="59" customWidth="1"/>
    <col min="4612" max="4612" width="9.625" style="59" customWidth="1"/>
    <col min="4613" max="4613" width="11.75390625" style="59" customWidth="1"/>
    <col min="4614" max="4614" width="13.125" style="59" customWidth="1"/>
    <col min="4615" max="4615" width="9.125" style="59" customWidth="1"/>
    <col min="4616" max="4616" width="9.25390625" style="59" bestFit="1" customWidth="1"/>
    <col min="4617" max="4617" width="12.125" style="59" customWidth="1"/>
    <col min="4618" max="4618" width="12.75390625" style="59" customWidth="1"/>
    <col min="4619" max="4619" width="9.375" style="59" customWidth="1"/>
    <col min="4620" max="4620" width="9.25390625" style="59" bestFit="1" customWidth="1"/>
    <col min="4621" max="4621" width="13.125" style="59" customWidth="1"/>
    <col min="4622" max="4622" width="13.625" style="59" customWidth="1"/>
    <col min="4623" max="4623" width="9.625" style="59" customWidth="1"/>
    <col min="4624" max="4624" width="14.875" style="59" customWidth="1"/>
    <col min="4625" max="4864" width="9.125" style="59" customWidth="1"/>
    <col min="4865" max="4865" width="5.625" style="59" customWidth="1"/>
    <col min="4866" max="4866" width="33.625" style="59" customWidth="1"/>
    <col min="4867" max="4867" width="15.625" style="59" customWidth="1"/>
    <col min="4868" max="4868" width="9.625" style="59" customWidth="1"/>
    <col min="4869" max="4869" width="11.75390625" style="59" customWidth="1"/>
    <col min="4870" max="4870" width="13.125" style="59" customWidth="1"/>
    <col min="4871" max="4871" width="9.125" style="59" customWidth="1"/>
    <col min="4872" max="4872" width="9.25390625" style="59" bestFit="1" customWidth="1"/>
    <col min="4873" max="4873" width="12.125" style="59" customWidth="1"/>
    <col min="4874" max="4874" width="12.75390625" style="59" customWidth="1"/>
    <col min="4875" max="4875" width="9.375" style="59" customWidth="1"/>
    <col min="4876" max="4876" width="9.25390625" style="59" bestFit="1" customWidth="1"/>
    <col min="4877" max="4877" width="13.125" style="59" customWidth="1"/>
    <col min="4878" max="4878" width="13.625" style="59" customWidth="1"/>
    <col min="4879" max="4879" width="9.625" style="59" customWidth="1"/>
    <col min="4880" max="4880" width="14.875" style="59" customWidth="1"/>
    <col min="4881" max="5120" width="9.125" style="59" customWidth="1"/>
    <col min="5121" max="5121" width="5.625" style="59" customWidth="1"/>
    <col min="5122" max="5122" width="33.625" style="59" customWidth="1"/>
    <col min="5123" max="5123" width="15.625" style="59" customWidth="1"/>
    <col min="5124" max="5124" width="9.625" style="59" customWidth="1"/>
    <col min="5125" max="5125" width="11.75390625" style="59" customWidth="1"/>
    <col min="5126" max="5126" width="13.125" style="59" customWidth="1"/>
    <col min="5127" max="5127" width="9.125" style="59" customWidth="1"/>
    <col min="5128" max="5128" width="9.25390625" style="59" bestFit="1" customWidth="1"/>
    <col min="5129" max="5129" width="12.125" style="59" customWidth="1"/>
    <col min="5130" max="5130" width="12.75390625" style="59" customWidth="1"/>
    <col min="5131" max="5131" width="9.375" style="59" customWidth="1"/>
    <col min="5132" max="5132" width="9.25390625" style="59" bestFit="1" customWidth="1"/>
    <col min="5133" max="5133" width="13.125" style="59" customWidth="1"/>
    <col min="5134" max="5134" width="13.625" style="59" customWidth="1"/>
    <col min="5135" max="5135" width="9.625" style="59" customWidth="1"/>
    <col min="5136" max="5136" width="14.875" style="59" customWidth="1"/>
    <col min="5137" max="5376" width="9.125" style="59" customWidth="1"/>
    <col min="5377" max="5377" width="5.625" style="59" customWidth="1"/>
    <col min="5378" max="5378" width="33.625" style="59" customWidth="1"/>
    <col min="5379" max="5379" width="15.625" style="59" customWidth="1"/>
    <col min="5380" max="5380" width="9.625" style="59" customWidth="1"/>
    <col min="5381" max="5381" width="11.75390625" style="59" customWidth="1"/>
    <col min="5382" max="5382" width="13.125" style="59" customWidth="1"/>
    <col min="5383" max="5383" width="9.125" style="59" customWidth="1"/>
    <col min="5384" max="5384" width="9.25390625" style="59" bestFit="1" customWidth="1"/>
    <col min="5385" max="5385" width="12.125" style="59" customWidth="1"/>
    <col min="5386" max="5386" width="12.75390625" style="59" customWidth="1"/>
    <col min="5387" max="5387" width="9.375" style="59" customWidth="1"/>
    <col min="5388" max="5388" width="9.25390625" style="59" bestFit="1" customWidth="1"/>
    <col min="5389" max="5389" width="13.125" style="59" customWidth="1"/>
    <col min="5390" max="5390" width="13.625" style="59" customWidth="1"/>
    <col min="5391" max="5391" width="9.625" style="59" customWidth="1"/>
    <col min="5392" max="5392" width="14.875" style="59" customWidth="1"/>
    <col min="5393" max="5632" width="9.125" style="59" customWidth="1"/>
    <col min="5633" max="5633" width="5.625" style="59" customWidth="1"/>
    <col min="5634" max="5634" width="33.625" style="59" customWidth="1"/>
    <col min="5635" max="5635" width="15.625" style="59" customWidth="1"/>
    <col min="5636" max="5636" width="9.625" style="59" customWidth="1"/>
    <col min="5637" max="5637" width="11.75390625" style="59" customWidth="1"/>
    <col min="5638" max="5638" width="13.125" style="59" customWidth="1"/>
    <col min="5639" max="5639" width="9.125" style="59" customWidth="1"/>
    <col min="5640" max="5640" width="9.25390625" style="59" bestFit="1" customWidth="1"/>
    <col min="5641" max="5641" width="12.125" style="59" customWidth="1"/>
    <col min="5642" max="5642" width="12.75390625" style="59" customWidth="1"/>
    <col min="5643" max="5643" width="9.375" style="59" customWidth="1"/>
    <col min="5644" max="5644" width="9.25390625" style="59" bestFit="1" customWidth="1"/>
    <col min="5645" max="5645" width="13.125" style="59" customWidth="1"/>
    <col min="5646" max="5646" width="13.625" style="59" customWidth="1"/>
    <col min="5647" max="5647" width="9.625" style="59" customWidth="1"/>
    <col min="5648" max="5648" width="14.875" style="59" customWidth="1"/>
    <col min="5649" max="5888" width="9.125" style="59" customWidth="1"/>
    <col min="5889" max="5889" width="5.625" style="59" customWidth="1"/>
    <col min="5890" max="5890" width="33.625" style="59" customWidth="1"/>
    <col min="5891" max="5891" width="15.625" style="59" customWidth="1"/>
    <col min="5892" max="5892" width="9.625" style="59" customWidth="1"/>
    <col min="5893" max="5893" width="11.75390625" style="59" customWidth="1"/>
    <col min="5894" max="5894" width="13.125" style="59" customWidth="1"/>
    <col min="5895" max="5895" width="9.125" style="59" customWidth="1"/>
    <col min="5896" max="5896" width="9.25390625" style="59" bestFit="1" customWidth="1"/>
    <col min="5897" max="5897" width="12.125" style="59" customWidth="1"/>
    <col min="5898" max="5898" width="12.75390625" style="59" customWidth="1"/>
    <col min="5899" max="5899" width="9.375" style="59" customWidth="1"/>
    <col min="5900" max="5900" width="9.25390625" style="59" bestFit="1" customWidth="1"/>
    <col min="5901" max="5901" width="13.125" style="59" customWidth="1"/>
    <col min="5902" max="5902" width="13.625" style="59" customWidth="1"/>
    <col min="5903" max="5903" width="9.625" style="59" customWidth="1"/>
    <col min="5904" max="5904" width="14.875" style="59" customWidth="1"/>
    <col min="5905" max="6144" width="9.125" style="59" customWidth="1"/>
    <col min="6145" max="6145" width="5.625" style="59" customWidth="1"/>
    <col min="6146" max="6146" width="33.625" style="59" customWidth="1"/>
    <col min="6147" max="6147" width="15.625" style="59" customWidth="1"/>
    <col min="6148" max="6148" width="9.625" style="59" customWidth="1"/>
    <col min="6149" max="6149" width="11.75390625" style="59" customWidth="1"/>
    <col min="6150" max="6150" width="13.125" style="59" customWidth="1"/>
    <col min="6151" max="6151" width="9.125" style="59" customWidth="1"/>
    <col min="6152" max="6152" width="9.25390625" style="59" bestFit="1" customWidth="1"/>
    <col min="6153" max="6153" width="12.125" style="59" customWidth="1"/>
    <col min="6154" max="6154" width="12.75390625" style="59" customWidth="1"/>
    <col min="6155" max="6155" width="9.375" style="59" customWidth="1"/>
    <col min="6156" max="6156" width="9.25390625" style="59" bestFit="1" customWidth="1"/>
    <col min="6157" max="6157" width="13.125" style="59" customWidth="1"/>
    <col min="6158" max="6158" width="13.625" style="59" customWidth="1"/>
    <col min="6159" max="6159" width="9.625" style="59" customWidth="1"/>
    <col min="6160" max="6160" width="14.875" style="59" customWidth="1"/>
    <col min="6161" max="6400" width="9.125" style="59" customWidth="1"/>
    <col min="6401" max="6401" width="5.625" style="59" customWidth="1"/>
    <col min="6402" max="6402" width="33.625" style="59" customWidth="1"/>
    <col min="6403" max="6403" width="15.625" style="59" customWidth="1"/>
    <col min="6404" max="6404" width="9.625" style="59" customWidth="1"/>
    <col min="6405" max="6405" width="11.75390625" style="59" customWidth="1"/>
    <col min="6406" max="6406" width="13.125" style="59" customWidth="1"/>
    <col min="6407" max="6407" width="9.125" style="59" customWidth="1"/>
    <col min="6408" max="6408" width="9.25390625" style="59" bestFit="1" customWidth="1"/>
    <col min="6409" max="6409" width="12.125" style="59" customWidth="1"/>
    <col min="6410" max="6410" width="12.75390625" style="59" customWidth="1"/>
    <col min="6411" max="6411" width="9.375" style="59" customWidth="1"/>
    <col min="6412" max="6412" width="9.25390625" style="59" bestFit="1" customWidth="1"/>
    <col min="6413" max="6413" width="13.125" style="59" customWidth="1"/>
    <col min="6414" max="6414" width="13.625" style="59" customWidth="1"/>
    <col min="6415" max="6415" width="9.625" style="59" customWidth="1"/>
    <col min="6416" max="6416" width="14.875" style="59" customWidth="1"/>
    <col min="6417" max="6656" width="9.125" style="59" customWidth="1"/>
    <col min="6657" max="6657" width="5.625" style="59" customWidth="1"/>
    <col min="6658" max="6658" width="33.625" style="59" customWidth="1"/>
    <col min="6659" max="6659" width="15.625" style="59" customWidth="1"/>
    <col min="6660" max="6660" width="9.625" style="59" customWidth="1"/>
    <col min="6661" max="6661" width="11.75390625" style="59" customWidth="1"/>
    <col min="6662" max="6662" width="13.125" style="59" customWidth="1"/>
    <col min="6663" max="6663" width="9.125" style="59" customWidth="1"/>
    <col min="6664" max="6664" width="9.25390625" style="59" bestFit="1" customWidth="1"/>
    <col min="6665" max="6665" width="12.125" style="59" customWidth="1"/>
    <col min="6666" max="6666" width="12.75390625" style="59" customWidth="1"/>
    <col min="6667" max="6667" width="9.375" style="59" customWidth="1"/>
    <col min="6668" max="6668" width="9.25390625" style="59" bestFit="1" customWidth="1"/>
    <col min="6669" max="6669" width="13.125" style="59" customWidth="1"/>
    <col min="6670" max="6670" width="13.625" style="59" customWidth="1"/>
    <col min="6671" max="6671" width="9.625" style="59" customWidth="1"/>
    <col min="6672" max="6672" width="14.875" style="59" customWidth="1"/>
    <col min="6673" max="6912" width="9.125" style="59" customWidth="1"/>
    <col min="6913" max="6913" width="5.625" style="59" customWidth="1"/>
    <col min="6914" max="6914" width="33.625" style="59" customWidth="1"/>
    <col min="6915" max="6915" width="15.625" style="59" customWidth="1"/>
    <col min="6916" max="6916" width="9.625" style="59" customWidth="1"/>
    <col min="6917" max="6917" width="11.75390625" style="59" customWidth="1"/>
    <col min="6918" max="6918" width="13.125" style="59" customWidth="1"/>
    <col min="6919" max="6919" width="9.125" style="59" customWidth="1"/>
    <col min="6920" max="6920" width="9.25390625" style="59" bestFit="1" customWidth="1"/>
    <col min="6921" max="6921" width="12.125" style="59" customWidth="1"/>
    <col min="6922" max="6922" width="12.75390625" style="59" customWidth="1"/>
    <col min="6923" max="6923" width="9.375" style="59" customWidth="1"/>
    <col min="6924" max="6924" width="9.25390625" style="59" bestFit="1" customWidth="1"/>
    <col min="6925" max="6925" width="13.125" style="59" customWidth="1"/>
    <col min="6926" max="6926" width="13.625" style="59" customWidth="1"/>
    <col min="6927" max="6927" width="9.625" style="59" customWidth="1"/>
    <col min="6928" max="6928" width="14.875" style="59" customWidth="1"/>
    <col min="6929" max="7168" width="9.125" style="59" customWidth="1"/>
    <col min="7169" max="7169" width="5.625" style="59" customWidth="1"/>
    <col min="7170" max="7170" width="33.625" style="59" customWidth="1"/>
    <col min="7171" max="7171" width="15.625" style="59" customWidth="1"/>
    <col min="7172" max="7172" width="9.625" style="59" customWidth="1"/>
    <col min="7173" max="7173" width="11.75390625" style="59" customWidth="1"/>
    <col min="7174" max="7174" width="13.125" style="59" customWidth="1"/>
    <col min="7175" max="7175" width="9.125" style="59" customWidth="1"/>
    <col min="7176" max="7176" width="9.25390625" style="59" bestFit="1" customWidth="1"/>
    <col min="7177" max="7177" width="12.125" style="59" customWidth="1"/>
    <col min="7178" max="7178" width="12.75390625" style="59" customWidth="1"/>
    <col min="7179" max="7179" width="9.375" style="59" customWidth="1"/>
    <col min="7180" max="7180" width="9.25390625" style="59" bestFit="1" customWidth="1"/>
    <col min="7181" max="7181" width="13.125" style="59" customWidth="1"/>
    <col min="7182" max="7182" width="13.625" style="59" customWidth="1"/>
    <col min="7183" max="7183" width="9.625" style="59" customWidth="1"/>
    <col min="7184" max="7184" width="14.875" style="59" customWidth="1"/>
    <col min="7185" max="7424" width="9.125" style="59" customWidth="1"/>
    <col min="7425" max="7425" width="5.625" style="59" customWidth="1"/>
    <col min="7426" max="7426" width="33.625" style="59" customWidth="1"/>
    <col min="7427" max="7427" width="15.625" style="59" customWidth="1"/>
    <col min="7428" max="7428" width="9.625" style="59" customWidth="1"/>
    <col min="7429" max="7429" width="11.75390625" style="59" customWidth="1"/>
    <col min="7430" max="7430" width="13.125" style="59" customWidth="1"/>
    <col min="7431" max="7431" width="9.125" style="59" customWidth="1"/>
    <col min="7432" max="7432" width="9.25390625" style="59" bestFit="1" customWidth="1"/>
    <col min="7433" max="7433" width="12.125" style="59" customWidth="1"/>
    <col min="7434" max="7434" width="12.75390625" style="59" customWidth="1"/>
    <col min="7435" max="7435" width="9.375" style="59" customWidth="1"/>
    <col min="7436" max="7436" width="9.25390625" style="59" bestFit="1" customWidth="1"/>
    <col min="7437" max="7437" width="13.125" style="59" customWidth="1"/>
    <col min="7438" max="7438" width="13.625" style="59" customWidth="1"/>
    <col min="7439" max="7439" width="9.625" style="59" customWidth="1"/>
    <col min="7440" max="7440" width="14.875" style="59" customWidth="1"/>
    <col min="7441" max="7680" width="9.125" style="59" customWidth="1"/>
    <col min="7681" max="7681" width="5.625" style="59" customWidth="1"/>
    <col min="7682" max="7682" width="33.625" style="59" customWidth="1"/>
    <col min="7683" max="7683" width="15.625" style="59" customWidth="1"/>
    <col min="7684" max="7684" width="9.625" style="59" customWidth="1"/>
    <col min="7685" max="7685" width="11.75390625" style="59" customWidth="1"/>
    <col min="7686" max="7686" width="13.125" style="59" customWidth="1"/>
    <col min="7687" max="7687" width="9.125" style="59" customWidth="1"/>
    <col min="7688" max="7688" width="9.25390625" style="59" bestFit="1" customWidth="1"/>
    <col min="7689" max="7689" width="12.125" style="59" customWidth="1"/>
    <col min="7690" max="7690" width="12.75390625" style="59" customWidth="1"/>
    <col min="7691" max="7691" width="9.375" style="59" customWidth="1"/>
    <col min="7692" max="7692" width="9.25390625" style="59" bestFit="1" customWidth="1"/>
    <col min="7693" max="7693" width="13.125" style="59" customWidth="1"/>
    <col min="7694" max="7694" width="13.625" style="59" customWidth="1"/>
    <col min="7695" max="7695" width="9.625" style="59" customWidth="1"/>
    <col min="7696" max="7696" width="14.875" style="59" customWidth="1"/>
    <col min="7697" max="7936" width="9.125" style="59" customWidth="1"/>
    <col min="7937" max="7937" width="5.625" style="59" customWidth="1"/>
    <col min="7938" max="7938" width="33.625" style="59" customWidth="1"/>
    <col min="7939" max="7939" width="15.625" style="59" customWidth="1"/>
    <col min="7940" max="7940" width="9.625" style="59" customWidth="1"/>
    <col min="7941" max="7941" width="11.75390625" style="59" customWidth="1"/>
    <col min="7942" max="7942" width="13.125" style="59" customWidth="1"/>
    <col min="7943" max="7943" width="9.125" style="59" customWidth="1"/>
    <col min="7944" max="7944" width="9.25390625" style="59" bestFit="1" customWidth="1"/>
    <col min="7945" max="7945" width="12.125" style="59" customWidth="1"/>
    <col min="7946" max="7946" width="12.75390625" style="59" customWidth="1"/>
    <col min="7947" max="7947" width="9.375" style="59" customWidth="1"/>
    <col min="7948" max="7948" width="9.25390625" style="59" bestFit="1" customWidth="1"/>
    <col min="7949" max="7949" width="13.125" style="59" customWidth="1"/>
    <col min="7950" max="7950" width="13.625" style="59" customWidth="1"/>
    <col min="7951" max="7951" width="9.625" style="59" customWidth="1"/>
    <col min="7952" max="7952" width="14.875" style="59" customWidth="1"/>
    <col min="7953" max="8192" width="9.125" style="59" customWidth="1"/>
    <col min="8193" max="8193" width="5.625" style="59" customWidth="1"/>
    <col min="8194" max="8194" width="33.625" style="59" customWidth="1"/>
    <col min="8195" max="8195" width="15.625" style="59" customWidth="1"/>
    <col min="8196" max="8196" width="9.625" style="59" customWidth="1"/>
    <col min="8197" max="8197" width="11.75390625" style="59" customWidth="1"/>
    <col min="8198" max="8198" width="13.125" style="59" customWidth="1"/>
    <col min="8199" max="8199" width="9.125" style="59" customWidth="1"/>
    <col min="8200" max="8200" width="9.25390625" style="59" bestFit="1" customWidth="1"/>
    <col min="8201" max="8201" width="12.125" style="59" customWidth="1"/>
    <col min="8202" max="8202" width="12.75390625" style="59" customWidth="1"/>
    <col min="8203" max="8203" width="9.375" style="59" customWidth="1"/>
    <col min="8204" max="8204" width="9.25390625" style="59" bestFit="1" customWidth="1"/>
    <col min="8205" max="8205" width="13.125" style="59" customWidth="1"/>
    <col min="8206" max="8206" width="13.625" style="59" customWidth="1"/>
    <col min="8207" max="8207" width="9.625" style="59" customWidth="1"/>
    <col min="8208" max="8208" width="14.875" style="59" customWidth="1"/>
    <col min="8209" max="8448" width="9.125" style="59" customWidth="1"/>
    <col min="8449" max="8449" width="5.625" style="59" customWidth="1"/>
    <col min="8450" max="8450" width="33.625" style="59" customWidth="1"/>
    <col min="8451" max="8451" width="15.625" style="59" customWidth="1"/>
    <col min="8452" max="8452" width="9.625" style="59" customWidth="1"/>
    <col min="8453" max="8453" width="11.75390625" style="59" customWidth="1"/>
    <col min="8454" max="8454" width="13.125" style="59" customWidth="1"/>
    <col min="8455" max="8455" width="9.125" style="59" customWidth="1"/>
    <col min="8456" max="8456" width="9.25390625" style="59" bestFit="1" customWidth="1"/>
    <col min="8457" max="8457" width="12.125" style="59" customWidth="1"/>
    <col min="8458" max="8458" width="12.75390625" style="59" customWidth="1"/>
    <col min="8459" max="8459" width="9.375" style="59" customWidth="1"/>
    <col min="8460" max="8460" width="9.25390625" style="59" bestFit="1" customWidth="1"/>
    <col min="8461" max="8461" width="13.125" style="59" customWidth="1"/>
    <col min="8462" max="8462" width="13.625" style="59" customWidth="1"/>
    <col min="8463" max="8463" width="9.625" style="59" customWidth="1"/>
    <col min="8464" max="8464" width="14.875" style="59" customWidth="1"/>
    <col min="8465" max="8704" width="9.125" style="59" customWidth="1"/>
    <col min="8705" max="8705" width="5.625" style="59" customWidth="1"/>
    <col min="8706" max="8706" width="33.625" style="59" customWidth="1"/>
    <col min="8707" max="8707" width="15.625" style="59" customWidth="1"/>
    <col min="8708" max="8708" width="9.625" style="59" customWidth="1"/>
    <col min="8709" max="8709" width="11.75390625" style="59" customWidth="1"/>
    <col min="8710" max="8710" width="13.125" style="59" customWidth="1"/>
    <col min="8711" max="8711" width="9.125" style="59" customWidth="1"/>
    <col min="8712" max="8712" width="9.25390625" style="59" bestFit="1" customWidth="1"/>
    <col min="8713" max="8713" width="12.125" style="59" customWidth="1"/>
    <col min="8714" max="8714" width="12.75390625" style="59" customWidth="1"/>
    <col min="8715" max="8715" width="9.375" style="59" customWidth="1"/>
    <col min="8716" max="8716" width="9.25390625" style="59" bestFit="1" customWidth="1"/>
    <col min="8717" max="8717" width="13.125" style="59" customWidth="1"/>
    <col min="8718" max="8718" width="13.625" style="59" customWidth="1"/>
    <col min="8719" max="8719" width="9.625" style="59" customWidth="1"/>
    <col min="8720" max="8720" width="14.875" style="59" customWidth="1"/>
    <col min="8721" max="8960" width="9.125" style="59" customWidth="1"/>
    <col min="8961" max="8961" width="5.625" style="59" customWidth="1"/>
    <col min="8962" max="8962" width="33.625" style="59" customWidth="1"/>
    <col min="8963" max="8963" width="15.625" style="59" customWidth="1"/>
    <col min="8964" max="8964" width="9.625" style="59" customWidth="1"/>
    <col min="8965" max="8965" width="11.75390625" style="59" customWidth="1"/>
    <col min="8966" max="8966" width="13.125" style="59" customWidth="1"/>
    <col min="8967" max="8967" width="9.125" style="59" customWidth="1"/>
    <col min="8968" max="8968" width="9.25390625" style="59" bestFit="1" customWidth="1"/>
    <col min="8969" max="8969" width="12.125" style="59" customWidth="1"/>
    <col min="8970" max="8970" width="12.75390625" style="59" customWidth="1"/>
    <col min="8971" max="8971" width="9.375" style="59" customWidth="1"/>
    <col min="8972" max="8972" width="9.25390625" style="59" bestFit="1" customWidth="1"/>
    <col min="8973" max="8973" width="13.125" style="59" customWidth="1"/>
    <col min="8974" max="8974" width="13.625" style="59" customWidth="1"/>
    <col min="8975" max="8975" width="9.625" style="59" customWidth="1"/>
    <col min="8976" max="8976" width="14.875" style="59" customWidth="1"/>
    <col min="8977" max="9216" width="9.125" style="59" customWidth="1"/>
    <col min="9217" max="9217" width="5.625" style="59" customWidth="1"/>
    <col min="9218" max="9218" width="33.625" style="59" customWidth="1"/>
    <col min="9219" max="9219" width="15.625" style="59" customWidth="1"/>
    <col min="9220" max="9220" width="9.625" style="59" customWidth="1"/>
    <col min="9221" max="9221" width="11.75390625" style="59" customWidth="1"/>
    <col min="9222" max="9222" width="13.125" style="59" customWidth="1"/>
    <col min="9223" max="9223" width="9.125" style="59" customWidth="1"/>
    <col min="9224" max="9224" width="9.25390625" style="59" bestFit="1" customWidth="1"/>
    <col min="9225" max="9225" width="12.125" style="59" customWidth="1"/>
    <col min="9226" max="9226" width="12.75390625" style="59" customWidth="1"/>
    <col min="9227" max="9227" width="9.375" style="59" customWidth="1"/>
    <col min="9228" max="9228" width="9.25390625" style="59" bestFit="1" customWidth="1"/>
    <col min="9229" max="9229" width="13.125" style="59" customWidth="1"/>
    <col min="9230" max="9230" width="13.625" style="59" customWidth="1"/>
    <col min="9231" max="9231" width="9.625" style="59" customWidth="1"/>
    <col min="9232" max="9232" width="14.875" style="59" customWidth="1"/>
    <col min="9233" max="9472" width="9.125" style="59" customWidth="1"/>
    <col min="9473" max="9473" width="5.625" style="59" customWidth="1"/>
    <col min="9474" max="9474" width="33.625" style="59" customWidth="1"/>
    <col min="9475" max="9475" width="15.625" style="59" customWidth="1"/>
    <col min="9476" max="9476" width="9.625" style="59" customWidth="1"/>
    <col min="9477" max="9477" width="11.75390625" style="59" customWidth="1"/>
    <col min="9478" max="9478" width="13.125" style="59" customWidth="1"/>
    <col min="9479" max="9479" width="9.125" style="59" customWidth="1"/>
    <col min="9480" max="9480" width="9.25390625" style="59" bestFit="1" customWidth="1"/>
    <col min="9481" max="9481" width="12.125" style="59" customWidth="1"/>
    <col min="9482" max="9482" width="12.75390625" style="59" customWidth="1"/>
    <col min="9483" max="9483" width="9.375" style="59" customWidth="1"/>
    <col min="9484" max="9484" width="9.25390625" style="59" bestFit="1" customWidth="1"/>
    <col min="9485" max="9485" width="13.125" style="59" customWidth="1"/>
    <col min="9486" max="9486" width="13.625" style="59" customWidth="1"/>
    <col min="9487" max="9487" width="9.625" style="59" customWidth="1"/>
    <col min="9488" max="9488" width="14.875" style="59" customWidth="1"/>
    <col min="9489" max="9728" width="9.125" style="59" customWidth="1"/>
    <col min="9729" max="9729" width="5.625" style="59" customWidth="1"/>
    <col min="9730" max="9730" width="33.625" style="59" customWidth="1"/>
    <col min="9731" max="9731" width="15.625" style="59" customWidth="1"/>
    <col min="9732" max="9732" width="9.625" style="59" customWidth="1"/>
    <col min="9733" max="9733" width="11.75390625" style="59" customWidth="1"/>
    <col min="9734" max="9734" width="13.125" style="59" customWidth="1"/>
    <col min="9735" max="9735" width="9.125" style="59" customWidth="1"/>
    <col min="9736" max="9736" width="9.25390625" style="59" bestFit="1" customWidth="1"/>
    <col min="9737" max="9737" width="12.125" style="59" customWidth="1"/>
    <col min="9738" max="9738" width="12.75390625" style="59" customWidth="1"/>
    <col min="9739" max="9739" width="9.375" style="59" customWidth="1"/>
    <col min="9740" max="9740" width="9.25390625" style="59" bestFit="1" customWidth="1"/>
    <col min="9741" max="9741" width="13.125" style="59" customWidth="1"/>
    <col min="9742" max="9742" width="13.625" style="59" customWidth="1"/>
    <col min="9743" max="9743" width="9.625" style="59" customWidth="1"/>
    <col min="9744" max="9744" width="14.875" style="59" customWidth="1"/>
    <col min="9745" max="9984" width="9.125" style="59" customWidth="1"/>
    <col min="9985" max="9985" width="5.625" style="59" customWidth="1"/>
    <col min="9986" max="9986" width="33.625" style="59" customWidth="1"/>
    <col min="9987" max="9987" width="15.625" style="59" customWidth="1"/>
    <col min="9988" max="9988" width="9.625" style="59" customWidth="1"/>
    <col min="9989" max="9989" width="11.75390625" style="59" customWidth="1"/>
    <col min="9990" max="9990" width="13.125" style="59" customWidth="1"/>
    <col min="9991" max="9991" width="9.125" style="59" customWidth="1"/>
    <col min="9992" max="9992" width="9.25390625" style="59" bestFit="1" customWidth="1"/>
    <col min="9993" max="9993" width="12.125" style="59" customWidth="1"/>
    <col min="9994" max="9994" width="12.75390625" style="59" customWidth="1"/>
    <col min="9995" max="9995" width="9.375" style="59" customWidth="1"/>
    <col min="9996" max="9996" width="9.25390625" style="59" bestFit="1" customWidth="1"/>
    <col min="9997" max="9997" width="13.125" style="59" customWidth="1"/>
    <col min="9998" max="9998" width="13.625" style="59" customWidth="1"/>
    <col min="9999" max="9999" width="9.625" style="59" customWidth="1"/>
    <col min="10000" max="10000" width="14.875" style="59" customWidth="1"/>
    <col min="10001" max="10240" width="9.125" style="59" customWidth="1"/>
    <col min="10241" max="10241" width="5.625" style="59" customWidth="1"/>
    <col min="10242" max="10242" width="33.625" style="59" customWidth="1"/>
    <col min="10243" max="10243" width="15.625" style="59" customWidth="1"/>
    <col min="10244" max="10244" width="9.625" style="59" customWidth="1"/>
    <col min="10245" max="10245" width="11.75390625" style="59" customWidth="1"/>
    <col min="10246" max="10246" width="13.125" style="59" customWidth="1"/>
    <col min="10247" max="10247" width="9.125" style="59" customWidth="1"/>
    <col min="10248" max="10248" width="9.25390625" style="59" bestFit="1" customWidth="1"/>
    <col min="10249" max="10249" width="12.125" style="59" customWidth="1"/>
    <col min="10250" max="10250" width="12.75390625" style="59" customWidth="1"/>
    <col min="10251" max="10251" width="9.375" style="59" customWidth="1"/>
    <col min="10252" max="10252" width="9.25390625" style="59" bestFit="1" customWidth="1"/>
    <col min="10253" max="10253" width="13.125" style="59" customWidth="1"/>
    <col min="10254" max="10254" width="13.625" style="59" customWidth="1"/>
    <col min="10255" max="10255" width="9.625" style="59" customWidth="1"/>
    <col min="10256" max="10256" width="14.875" style="59" customWidth="1"/>
    <col min="10257" max="10496" width="9.125" style="59" customWidth="1"/>
    <col min="10497" max="10497" width="5.625" style="59" customWidth="1"/>
    <col min="10498" max="10498" width="33.625" style="59" customWidth="1"/>
    <col min="10499" max="10499" width="15.625" style="59" customWidth="1"/>
    <col min="10500" max="10500" width="9.625" style="59" customWidth="1"/>
    <col min="10501" max="10501" width="11.75390625" style="59" customWidth="1"/>
    <col min="10502" max="10502" width="13.125" style="59" customWidth="1"/>
    <col min="10503" max="10503" width="9.125" style="59" customWidth="1"/>
    <col min="10504" max="10504" width="9.25390625" style="59" bestFit="1" customWidth="1"/>
    <col min="10505" max="10505" width="12.125" style="59" customWidth="1"/>
    <col min="10506" max="10506" width="12.75390625" style="59" customWidth="1"/>
    <col min="10507" max="10507" width="9.375" style="59" customWidth="1"/>
    <col min="10508" max="10508" width="9.25390625" style="59" bestFit="1" customWidth="1"/>
    <col min="10509" max="10509" width="13.125" style="59" customWidth="1"/>
    <col min="10510" max="10510" width="13.625" style="59" customWidth="1"/>
    <col min="10511" max="10511" width="9.625" style="59" customWidth="1"/>
    <col min="10512" max="10512" width="14.875" style="59" customWidth="1"/>
    <col min="10513" max="10752" width="9.125" style="59" customWidth="1"/>
    <col min="10753" max="10753" width="5.625" style="59" customWidth="1"/>
    <col min="10754" max="10754" width="33.625" style="59" customWidth="1"/>
    <col min="10755" max="10755" width="15.625" style="59" customWidth="1"/>
    <col min="10756" max="10756" width="9.625" style="59" customWidth="1"/>
    <col min="10757" max="10757" width="11.75390625" style="59" customWidth="1"/>
    <col min="10758" max="10758" width="13.125" style="59" customWidth="1"/>
    <col min="10759" max="10759" width="9.125" style="59" customWidth="1"/>
    <col min="10760" max="10760" width="9.25390625" style="59" bestFit="1" customWidth="1"/>
    <col min="10761" max="10761" width="12.125" style="59" customWidth="1"/>
    <col min="10762" max="10762" width="12.75390625" style="59" customWidth="1"/>
    <col min="10763" max="10763" width="9.375" style="59" customWidth="1"/>
    <col min="10764" max="10764" width="9.25390625" style="59" bestFit="1" customWidth="1"/>
    <col min="10765" max="10765" width="13.125" style="59" customWidth="1"/>
    <col min="10766" max="10766" width="13.625" style="59" customWidth="1"/>
    <col min="10767" max="10767" width="9.625" style="59" customWidth="1"/>
    <col min="10768" max="10768" width="14.875" style="59" customWidth="1"/>
    <col min="10769" max="11008" width="9.125" style="59" customWidth="1"/>
    <col min="11009" max="11009" width="5.625" style="59" customWidth="1"/>
    <col min="11010" max="11010" width="33.625" style="59" customWidth="1"/>
    <col min="11011" max="11011" width="15.625" style="59" customWidth="1"/>
    <col min="11012" max="11012" width="9.625" style="59" customWidth="1"/>
    <col min="11013" max="11013" width="11.75390625" style="59" customWidth="1"/>
    <col min="11014" max="11014" width="13.125" style="59" customWidth="1"/>
    <col min="11015" max="11015" width="9.125" style="59" customWidth="1"/>
    <col min="11016" max="11016" width="9.25390625" style="59" bestFit="1" customWidth="1"/>
    <col min="11017" max="11017" width="12.125" style="59" customWidth="1"/>
    <col min="11018" max="11018" width="12.75390625" style="59" customWidth="1"/>
    <col min="11019" max="11019" width="9.375" style="59" customWidth="1"/>
    <col min="11020" max="11020" width="9.25390625" style="59" bestFit="1" customWidth="1"/>
    <col min="11021" max="11021" width="13.125" style="59" customWidth="1"/>
    <col min="11022" max="11022" width="13.625" style="59" customWidth="1"/>
    <col min="11023" max="11023" width="9.625" style="59" customWidth="1"/>
    <col min="11024" max="11024" width="14.875" style="59" customWidth="1"/>
    <col min="11025" max="11264" width="9.125" style="59" customWidth="1"/>
    <col min="11265" max="11265" width="5.625" style="59" customWidth="1"/>
    <col min="11266" max="11266" width="33.625" style="59" customWidth="1"/>
    <col min="11267" max="11267" width="15.625" style="59" customWidth="1"/>
    <col min="11268" max="11268" width="9.625" style="59" customWidth="1"/>
    <col min="11269" max="11269" width="11.75390625" style="59" customWidth="1"/>
    <col min="11270" max="11270" width="13.125" style="59" customWidth="1"/>
    <col min="11271" max="11271" width="9.125" style="59" customWidth="1"/>
    <col min="11272" max="11272" width="9.25390625" style="59" bestFit="1" customWidth="1"/>
    <col min="11273" max="11273" width="12.125" style="59" customWidth="1"/>
    <col min="11274" max="11274" width="12.75390625" style="59" customWidth="1"/>
    <col min="11275" max="11275" width="9.375" style="59" customWidth="1"/>
    <col min="11276" max="11276" width="9.25390625" style="59" bestFit="1" customWidth="1"/>
    <col min="11277" max="11277" width="13.125" style="59" customWidth="1"/>
    <col min="11278" max="11278" width="13.625" style="59" customWidth="1"/>
    <col min="11279" max="11279" width="9.625" style="59" customWidth="1"/>
    <col min="11280" max="11280" width="14.875" style="59" customWidth="1"/>
    <col min="11281" max="11520" width="9.125" style="59" customWidth="1"/>
    <col min="11521" max="11521" width="5.625" style="59" customWidth="1"/>
    <col min="11522" max="11522" width="33.625" style="59" customWidth="1"/>
    <col min="11523" max="11523" width="15.625" style="59" customWidth="1"/>
    <col min="11524" max="11524" width="9.625" style="59" customWidth="1"/>
    <col min="11525" max="11525" width="11.75390625" style="59" customWidth="1"/>
    <col min="11526" max="11526" width="13.125" style="59" customWidth="1"/>
    <col min="11527" max="11527" width="9.125" style="59" customWidth="1"/>
    <col min="11528" max="11528" width="9.25390625" style="59" bestFit="1" customWidth="1"/>
    <col min="11529" max="11529" width="12.125" style="59" customWidth="1"/>
    <col min="11530" max="11530" width="12.75390625" style="59" customWidth="1"/>
    <col min="11531" max="11531" width="9.375" style="59" customWidth="1"/>
    <col min="11532" max="11532" width="9.25390625" style="59" bestFit="1" customWidth="1"/>
    <col min="11533" max="11533" width="13.125" style="59" customWidth="1"/>
    <col min="11534" max="11534" width="13.625" style="59" customWidth="1"/>
    <col min="11535" max="11535" width="9.625" style="59" customWidth="1"/>
    <col min="11536" max="11536" width="14.875" style="59" customWidth="1"/>
    <col min="11537" max="11776" width="9.125" style="59" customWidth="1"/>
    <col min="11777" max="11777" width="5.625" style="59" customWidth="1"/>
    <col min="11778" max="11778" width="33.625" style="59" customWidth="1"/>
    <col min="11779" max="11779" width="15.625" style="59" customWidth="1"/>
    <col min="11780" max="11780" width="9.625" style="59" customWidth="1"/>
    <col min="11781" max="11781" width="11.75390625" style="59" customWidth="1"/>
    <col min="11782" max="11782" width="13.125" style="59" customWidth="1"/>
    <col min="11783" max="11783" width="9.125" style="59" customWidth="1"/>
    <col min="11784" max="11784" width="9.25390625" style="59" bestFit="1" customWidth="1"/>
    <col min="11785" max="11785" width="12.125" style="59" customWidth="1"/>
    <col min="11786" max="11786" width="12.75390625" style="59" customWidth="1"/>
    <col min="11787" max="11787" width="9.375" style="59" customWidth="1"/>
    <col min="11788" max="11788" width="9.25390625" style="59" bestFit="1" customWidth="1"/>
    <col min="11789" max="11789" width="13.125" style="59" customWidth="1"/>
    <col min="11790" max="11790" width="13.625" style="59" customWidth="1"/>
    <col min="11791" max="11791" width="9.625" style="59" customWidth="1"/>
    <col min="11792" max="11792" width="14.875" style="59" customWidth="1"/>
    <col min="11793" max="12032" width="9.125" style="59" customWidth="1"/>
    <col min="12033" max="12033" width="5.625" style="59" customWidth="1"/>
    <col min="12034" max="12034" width="33.625" style="59" customWidth="1"/>
    <col min="12035" max="12035" width="15.625" style="59" customWidth="1"/>
    <col min="12036" max="12036" width="9.625" style="59" customWidth="1"/>
    <col min="12037" max="12037" width="11.75390625" style="59" customWidth="1"/>
    <col min="12038" max="12038" width="13.125" style="59" customWidth="1"/>
    <col min="12039" max="12039" width="9.125" style="59" customWidth="1"/>
    <col min="12040" max="12040" width="9.25390625" style="59" bestFit="1" customWidth="1"/>
    <col min="12041" max="12041" width="12.125" style="59" customWidth="1"/>
    <col min="12042" max="12042" width="12.75390625" style="59" customWidth="1"/>
    <col min="12043" max="12043" width="9.375" style="59" customWidth="1"/>
    <col min="12044" max="12044" width="9.25390625" style="59" bestFit="1" customWidth="1"/>
    <col min="12045" max="12045" width="13.125" style="59" customWidth="1"/>
    <col min="12046" max="12046" width="13.625" style="59" customWidth="1"/>
    <col min="12047" max="12047" width="9.625" style="59" customWidth="1"/>
    <col min="12048" max="12048" width="14.875" style="59" customWidth="1"/>
    <col min="12049" max="12288" width="9.125" style="59" customWidth="1"/>
    <col min="12289" max="12289" width="5.625" style="59" customWidth="1"/>
    <col min="12290" max="12290" width="33.625" style="59" customWidth="1"/>
    <col min="12291" max="12291" width="15.625" style="59" customWidth="1"/>
    <col min="12292" max="12292" width="9.625" style="59" customWidth="1"/>
    <col min="12293" max="12293" width="11.75390625" style="59" customWidth="1"/>
    <col min="12294" max="12294" width="13.125" style="59" customWidth="1"/>
    <col min="12295" max="12295" width="9.125" style="59" customWidth="1"/>
    <col min="12296" max="12296" width="9.25390625" style="59" bestFit="1" customWidth="1"/>
    <col min="12297" max="12297" width="12.125" style="59" customWidth="1"/>
    <col min="12298" max="12298" width="12.75390625" style="59" customWidth="1"/>
    <col min="12299" max="12299" width="9.375" style="59" customWidth="1"/>
    <col min="12300" max="12300" width="9.25390625" style="59" bestFit="1" customWidth="1"/>
    <col min="12301" max="12301" width="13.125" style="59" customWidth="1"/>
    <col min="12302" max="12302" width="13.625" style="59" customWidth="1"/>
    <col min="12303" max="12303" width="9.625" style="59" customWidth="1"/>
    <col min="12304" max="12304" width="14.875" style="59" customWidth="1"/>
    <col min="12305" max="12544" width="9.125" style="59" customWidth="1"/>
    <col min="12545" max="12545" width="5.625" style="59" customWidth="1"/>
    <col min="12546" max="12546" width="33.625" style="59" customWidth="1"/>
    <col min="12547" max="12547" width="15.625" style="59" customWidth="1"/>
    <col min="12548" max="12548" width="9.625" style="59" customWidth="1"/>
    <col min="12549" max="12549" width="11.75390625" style="59" customWidth="1"/>
    <col min="12550" max="12550" width="13.125" style="59" customWidth="1"/>
    <col min="12551" max="12551" width="9.125" style="59" customWidth="1"/>
    <col min="12552" max="12552" width="9.25390625" style="59" bestFit="1" customWidth="1"/>
    <col min="12553" max="12553" width="12.125" style="59" customWidth="1"/>
    <col min="12554" max="12554" width="12.75390625" style="59" customWidth="1"/>
    <col min="12555" max="12555" width="9.375" style="59" customWidth="1"/>
    <col min="12556" max="12556" width="9.25390625" style="59" bestFit="1" customWidth="1"/>
    <col min="12557" max="12557" width="13.125" style="59" customWidth="1"/>
    <col min="12558" max="12558" width="13.625" style="59" customWidth="1"/>
    <col min="12559" max="12559" width="9.625" style="59" customWidth="1"/>
    <col min="12560" max="12560" width="14.875" style="59" customWidth="1"/>
    <col min="12561" max="12800" width="9.125" style="59" customWidth="1"/>
    <col min="12801" max="12801" width="5.625" style="59" customWidth="1"/>
    <col min="12802" max="12802" width="33.625" style="59" customWidth="1"/>
    <col min="12803" max="12803" width="15.625" style="59" customWidth="1"/>
    <col min="12804" max="12804" width="9.625" style="59" customWidth="1"/>
    <col min="12805" max="12805" width="11.75390625" style="59" customWidth="1"/>
    <col min="12806" max="12806" width="13.125" style="59" customWidth="1"/>
    <col min="12807" max="12807" width="9.125" style="59" customWidth="1"/>
    <col min="12808" max="12808" width="9.25390625" style="59" bestFit="1" customWidth="1"/>
    <col min="12809" max="12809" width="12.125" style="59" customWidth="1"/>
    <col min="12810" max="12810" width="12.75390625" style="59" customWidth="1"/>
    <col min="12811" max="12811" width="9.375" style="59" customWidth="1"/>
    <col min="12812" max="12812" width="9.25390625" style="59" bestFit="1" customWidth="1"/>
    <col min="12813" max="12813" width="13.125" style="59" customWidth="1"/>
    <col min="12814" max="12814" width="13.625" style="59" customWidth="1"/>
    <col min="12815" max="12815" width="9.625" style="59" customWidth="1"/>
    <col min="12816" max="12816" width="14.875" style="59" customWidth="1"/>
    <col min="12817" max="13056" width="9.125" style="59" customWidth="1"/>
    <col min="13057" max="13057" width="5.625" style="59" customWidth="1"/>
    <col min="13058" max="13058" width="33.625" style="59" customWidth="1"/>
    <col min="13059" max="13059" width="15.625" style="59" customWidth="1"/>
    <col min="13060" max="13060" width="9.625" style="59" customWidth="1"/>
    <col min="13061" max="13061" width="11.75390625" style="59" customWidth="1"/>
    <col min="13062" max="13062" width="13.125" style="59" customWidth="1"/>
    <col min="13063" max="13063" width="9.125" style="59" customWidth="1"/>
    <col min="13064" max="13064" width="9.25390625" style="59" bestFit="1" customWidth="1"/>
    <col min="13065" max="13065" width="12.125" style="59" customWidth="1"/>
    <col min="13066" max="13066" width="12.75390625" style="59" customWidth="1"/>
    <col min="13067" max="13067" width="9.375" style="59" customWidth="1"/>
    <col min="13068" max="13068" width="9.25390625" style="59" bestFit="1" customWidth="1"/>
    <col min="13069" max="13069" width="13.125" style="59" customWidth="1"/>
    <col min="13070" max="13070" width="13.625" style="59" customWidth="1"/>
    <col min="13071" max="13071" width="9.625" style="59" customWidth="1"/>
    <col min="13072" max="13072" width="14.875" style="59" customWidth="1"/>
    <col min="13073" max="13312" width="9.125" style="59" customWidth="1"/>
    <col min="13313" max="13313" width="5.625" style="59" customWidth="1"/>
    <col min="13314" max="13314" width="33.625" style="59" customWidth="1"/>
    <col min="13315" max="13315" width="15.625" style="59" customWidth="1"/>
    <col min="13316" max="13316" width="9.625" style="59" customWidth="1"/>
    <col min="13317" max="13317" width="11.75390625" style="59" customWidth="1"/>
    <col min="13318" max="13318" width="13.125" style="59" customWidth="1"/>
    <col min="13319" max="13319" width="9.125" style="59" customWidth="1"/>
    <col min="13320" max="13320" width="9.25390625" style="59" bestFit="1" customWidth="1"/>
    <col min="13321" max="13321" width="12.125" style="59" customWidth="1"/>
    <col min="13322" max="13322" width="12.75390625" style="59" customWidth="1"/>
    <col min="13323" max="13323" width="9.375" style="59" customWidth="1"/>
    <col min="13324" max="13324" width="9.25390625" style="59" bestFit="1" customWidth="1"/>
    <col min="13325" max="13325" width="13.125" style="59" customWidth="1"/>
    <col min="13326" max="13326" width="13.625" style="59" customWidth="1"/>
    <col min="13327" max="13327" width="9.625" style="59" customWidth="1"/>
    <col min="13328" max="13328" width="14.875" style="59" customWidth="1"/>
    <col min="13329" max="13568" width="9.125" style="59" customWidth="1"/>
    <col min="13569" max="13569" width="5.625" style="59" customWidth="1"/>
    <col min="13570" max="13570" width="33.625" style="59" customWidth="1"/>
    <col min="13571" max="13571" width="15.625" style="59" customWidth="1"/>
    <col min="13572" max="13572" width="9.625" style="59" customWidth="1"/>
    <col min="13573" max="13573" width="11.75390625" style="59" customWidth="1"/>
    <col min="13574" max="13574" width="13.125" style="59" customWidth="1"/>
    <col min="13575" max="13575" width="9.125" style="59" customWidth="1"/>
    <col min="13576" max="13576" width="9.25390625" style="59" bestFit="1" customWidth="1"/>
    <col min="13577" max="13577" width="12.125" style="59" customWidth="1"/>
    <col min="13578" max="13578" width="12.75390625" style="59" customWidth="1"/>
    <col min="13579" max="13579" width="9.375" style="59" customWidth="1"/>
    <col min="13580" max="13580" width="9.25390625" style="59" bestFit="1" customWidth="1"/>
    <col min="13581" max="13581" width="13.125" style="59" customWidth="1"/>
    <col min="13582" max="13582" width="13.625" style="59" customWidth="1"/>
    <col min="13583" max="13583" width="9.625" style="59" customWidth="1"/>
    <col min="13584" max="13584" width="14.875" style="59" customWidth="1"/>
    <col min="13585" max="13824" width="9.125" style="59" customWidth="1"/>
    <col min="13825" max="13825" width="5.625" style="59" customWidth="1"/>
    <col min="13826" max="13826" width="33.625" style="59" customWidth="1"/>
    <col min="13827" max="13827" width="15.625" style="59" customWidth="1"/>
    <col min="13828" max="13828" width="9.625" style="59" customWidth="1"/>
    <col min="13829" max="13829" width="11.75390625" style="59" customWidth="1"/>
    <col min="13830" max="13830" width="13.125" style="59" customWidth="1"/>
    <col min="13831" max="13831" width="9.125" style="59" customWidth="1"/>
    <col min="13832" max="13832" width="9.25390625" style="59" bestFit="1" customWidth="1"/>
    <col min="13833" max="13833" width="12.125" style="59" customWidth="1"/>
    <col min="13834" max="13834" width="12.75390625" style="59" customWidth="1"/>
    <col min="13835" max="13835" width="9.375" style="59" customWidth="1"/>
    <col min="13836" max="13836" width="9.25390625" style="59" bestFit="1" customWidth="1"/>
    <col min="13837" max="13837" width="13.125" style="59" customWidth="1"/>
    <col min="13838" max="13838" width="13.625" style="59" customWidth="1"/>
    <col min="13839" max="13839" width="9.625" style="59" customWidth="1"/>
    <col min="13840" max="13840" width="14.875" style="59" customWidth="1"/>
    <col min="13841" max="14080" width="9.125" style="59" customWidth="1"/>
    <col min="14081" max="14081" width="5.625" style="59" customWidth="1"/>
    <col min="14082" max="14082" width="33.625" style="59" customWidth="1"/>
    <col min="14083" max="14083" width="15.625" style="59" customWidth="1"/>
    <col min="14084" max="14084" width="9.625" style="59" customWidth="1"/>
    <col min="14085" max="14085" width="11.75390625" style="59" customWidth="1"/>
    <col min="14086" max="14086" width="13.125" style="59" customWidth="1"/>
    <col min="14087" max="14087" width="9.125" style="59" customWidth="1"/>
    <col min="14088" max="14088" width="9.25390625" style="59" bestFit="1" customWidth="1"/>
    <col min="14089" max="14089" width="12.125" style="59" customWidth="1"/>
    <col min="14090" max="14090" width="12.75390625" style="59" customWidth="1"/>
    <col min="14091" max="14091" width="9.375" style="59" customWidth="1"/>
    <col min="14092" max="14092" width="9.25390625" style="59" bestFit="1" customWidth="1"/>
    <col min="14093" max="14093" width="13.125" style="59" customWidth="1"/>
    <col min="14094" max="14094" width="13.625" style="59" customWidth="1"/>
    <col min="14095" max="14095" width="9.625" style="59" customWidth="1"/>
    <col min="14096" max="14096" width="14.875" style="59" customWidth="1"/>
    <col min="14097" max="14336" width="9.125" style="59" customWidth="1"/>
    <col min="14337" max="14337" width="5.625" style="59" customWidth="1"/>
    <col min="14338" max="14338" width="33.625" style="59" customWidth="1"/>
    <col min="14339" max="14339" width="15.625" style="59" customWidth="1"/>
    <col min="14340" max="14340" width="9.625" style="59" customWidth="1"/>
    <col min="14341" max="14341" width="11.75390625" style="59" customWidth="1"/>
    <col min="14342" max="14342" width="13.125" style="59" customWidth="1"/>
    <col min="14343" max="14343" width="9.125" style="59" customWidth="1"/>
    <col min="14344" max="14344" width="9.25390625" style="59" bestFit="1" customWidth="1"/>
    <col min="14345" max="14345" width="12.125" style="59" customWidth="1"/>
    <col min="14346" max="14346" width="12.75390625" style="59" customWidth="1"/>
    <col min="14347" max="14347" width="9.375" style="59" customWidth="1"/>
    <col min="14348" max="14348" width="9.25390625" style="59" bestFit="1" customWidth="1"/>
    <col min="14349" max="14349" width="13.125" style="59" customWidth="1"/>
    <col min="14350" max="14350" width="13.625" style="59" customWidth="1"/>
    <col min="14351" max="14351" width="9.625" style="59" customWidth="1"/>
    <col min="14352" max="14352" width="14.875" style="59" customWidth="1"/>
    <col min="14353" max="14592" width="9.125" style="59" customWidth="1"/>
    <col min="14593" max="14593" width="5.625" style="59" customWidth="1"/>
    <col min="14594" max="14594" width="33.625" style="59" customWidth="1"/>
    <col min="14595" max="14595" width="15.625" style="59" customWidth="1"/>
    <col min="14596" max="14596" width="9.625" style="59" customWidth="1"/>
    <col min="14597" max="14597" width="11.75390625" style="59" customWidth="1"/>
    <col min="14598" max="14598" width="13.125" style="59" customWidth="1"/>
    <col min="14599" max="14599" width="9.125" style="59" customWidth="1"/>
    <col min="14600" max="14600" width="9.25390625" style="59" bestFit="1" customWidth="1"/>
    <col min="14601" max="14601" width="12.125" style="59" customWidth="1"/>
    <col min="14602" max="14602" width="12.75390625" style="59" customWidth="1"/>
    <col min="14603" max="14603" width="9.375" style="59" customWidth="1"/>
    <col min="14604" max="14604" width="9.25390625" style="59" bestFit="1" customWidth="1"/>
    <col min="14605" max="14605" width="13.125" style="59" customWidth="1"/>
    <col min="14606" max="14606" width="13.625" style="59" customWidth="1"/>
    <col min="14607" max="14607" width="9.625" style="59" customWidth="1"/>
    <col min="14608" max="14608" width="14.875" style="59" customWidth="1"/>
    <col min="14609" max="14848" width="9.125" style="59" customWidth="1"/>
    <col min="14849" max="14849" width="5.625" style="59" customWidth="1"/>
    <col min="14850" max="14850" width="33.625" style="59" customWidth="1"/>
    <col min="14851" max="14851" width="15.625" style="59" customWidth="1"/>
    <col min="14852" max="14852" width="9.625" style="59" customWidth="1"/>
    <col min="14853" max="14853" width="11.75390625" style="59" customWidth="1"/>
    <col min="14854" max="14854" width="13.125" style="59" customWidth="1"/>
    <col min="14855" max="14855" width="9.125" style="59" customWidth="1"/>
    <col min="14856" max="14856" width="9.25390625" style="59" bestFit="1" customWidth="1"/>
    <col min="14857" max="14857" width="12.125" style="59" customWidth="1"/>
    <col min="14858" max="14858" width="12.75390625" style="59" customWidth="1"/>
    <col min="14859" max="14859" width="9.375" style="59" customWidth="1"/>
    <col min="14860" max="14860" width="9.25390625" style="59" bestFit="1" customWidth="1"/>
    <col min="14861" max="14861" width="13.125" style="59" customWidth="1"/>
    <col min="14862" max="14862" width="13.625" style="59" customWidth="1"/>
    <col min="14863" max="14863" width="9.625" style="59" customWidth="1"/>
    <col min="14864" max="14864" width="14.875" style="59" customWidth="1"/>
    <col min="14865" max="15104" width="9.125" style="59" customWidth="1"/>
    <col min="15105" max="15105" width="5.625" style="59" customWidth="1"/>
    <col min="15106" max="15106" width="33.625" style="59" customWidth="1"/>
    <col min="15107" max="15107" width="15.625" style="59" customWidth="1"/>
    <col min="15108" max="15108" width="9.625" style="59" customWidth="1"/>
    <col min="15109" max="15109" width="11.75390625" style="59" customWidth="1"/>
    <col min="15110" max="15110" width="13.125" style="59" customWidth="1"/>
    <col min="15111" max="15111" width="9.125" style="59" customWidth="1"/>
    <col min="15112" max="15112" width="9.25390625" style="59" bestFit="1" customWidth="1"/>
    <col min="15113" max="15113" width="12.125" style="59" customWidth="1"/>
    <col min="15114" max="15114" width="12.75390625" style="59" customWidth="1"/>
    <col min="15115" max="15115" width="9.375" style="59" customWidth="1"/>
    <col min="15116" max="15116" width="9.25390625" style="59" bestFit="1" customWidth="1"/>
    <col min="15117" max="15117" width="13.125" style="59" customWidth="1"/>
    <col min="15118" max="15118" width="13.625" style="59" customWidth="1"/>
    <col min="15119" max="15119" width="9.625" style="59" customWidth="1"/>
    <col min="15120" max="15120" width="14.875" style="59" customWidth="1"/>
    <col min="15121" max="15360" width="9.125" style="59" customWidth="1"/>
    <col min="15361" max="15361" width="5.625" style="59" customWidth="1"/>
    <col min="15362" max="15362" width="33.625" style="59" customWidth="1"/>
    <col min="15363" max="15363" width="15.625" style="59" customWidth="1"/>
    <col min="15364" max="15364" width="9.625" style="59" customWidth="1"/>
    <col min="15365" max="15365" width="11.75390625" style="59" customWidth="1"/>
    <col min="15366" max="15366" width="13.125" style="59" customWidth="1"/>
    <col min="15367" max="15367" width="9.125" style="59" customWidth="1"/>
    <col min="15368" max="15368" width="9.25390625" style="59" bestFit="1" customWidth="1"/>
    <col min="15369" max="15369" width="12.125" style="59" customWidth="1"/>
    <col min="15370" max="15370" width="12.75390625" style="59" customWidth="1"/>
    <col min="15371" max="15371" width="9.375" style="59" customWidth="1"/>
    <col min="15372" max="15372" width="9.25390625" style="59" bestFit="1" customWidth="1"/>
    <col min="15373" max="15373" width="13.125" style="59" customWidth="1"/>
    <col min="15374" max="15374" width="13.625" style="59" customWidth="1"/>
    <col min="15375" max="15375" width="9.625" style="59" customWidth="1"/>
    <col min="15376" max="15376" width="14.875" style="59" customWidth="1"/>
    <col min="15377" max="15616" width="9.125" style="59" customWidth="1"/>
    <col min="15617" max="15617" width="5.625" style="59" customWidth="1"/>
    <col min="15618" max="15618" width="33.625" style="59" customWidth="1"/>
    <col min="15619" max="15619" width="15.625" style="59" customWidth="1"/>
    <col min="15620" max="15620" width="9.625" style="59" customWidth="1"/>
    <col min="15621" max="15621" width="11.75390625" style="59" customWidth="1"/>
    <col min="15622" max="15622" width="13.125" style="59" customWidth="1"/>
    <col min="15623" max="15623" width="9.125" style="59" customWidth="1"/>
    <col min="15624" max="15624" width="9.25390625" style="59" bestFit="1" customWidth="1"/>
    <col min="15625" max="15625" width="12.125" style="59" customWidth="1"/>
    <col min="15626" max="15626" width="12.75390625" style="59" customWidth="1"/>
    <col min="15627" max="15627" width="9.375" style="59" customWidth="1"/>
    <col min="15628" max="15628" width="9.25390625" style="59" bestFit="1" customWidth="1"/>
    <col min="15629" max="15629" width="13.125" style="59" customWidth="1"/>
    <col min="15630" max="15630" width="13.625" style="59" customWidth="1"/>
    <col min="15631" max="15631" width="9.625" style="59" customWidth="1"/>
    <col min="15632" max="15632" width="14.875" style="59" customWidth="1"/>
    <col min="15633" max="15872" width="9.125" style="59" customWidth="1"/>
    <col min="15873" max="15873" width="5.625" style="59" customWidth="1"/>
    <col min="15874" max="15874" width="33.625" style="59" customWidth="1"/>
    <col min="15875" max="15875" width="15.625" style="59" customWidth="1"/>
    <col min="15876" max="15876" width="9.625" style="59" customWidth="1"/>
    <col min="15877" max="15877" width="11.75390625" style="59" customWidth="1"/>
    <col min="15878" max="15878" width="13.125" style="59" customWidth="1"/>
    <col min="15879" max="15879" width="9.125" style="59" customWidth="1"/>
    <col min="15880" max="15880" width="9.25390625" style="59" bestFit="1" customWidth="1"/>
    <col min="15881" max="15881" width="12.125" style="59" customWidth="1"/>
    <col min="15882" max="15882" width="12.75390625" style="59" customWidth="1"/>
    <col min="15883" max="15883" width="9.375" style="59" customWidth="1"/>
    <col min="15884" max="15884" width="9.25390625" style="59" bestFit="1" customWidth="1"/>
    <col min="15885" max="15885" width="13.125" style="59" customWidth="1"/>
    <col min="15886" max="15886" width="13.625" style="59" customWidth="1"/>
    <col min="15887" max="15887" width="9.625" style="59" customWidth="1"/>
    <col min="15888" max="15888" width="14.875" style="59" customWidth="1"/>
    <col min="15889" max="16128" width="9.125" style="59" customWidth="1"/>
    <col min="16129" max="16129" width="5.625" style="59" customWidth="1"/>
    <col min="16130" max="16130" width="33.625" style="59" customWidth="1"/>
    <col min="16131" max="16131" width="15.625" style="59" customWidth="1"/>
    <col min="16132" max="16132" width="9.625" style="59" customWidth="1"/>
    <col min="16133" max="16133" width="11.75390625" style="59" customWidth="1"/>
    <col min="16134" max="16134" width="13.125" style="59" customWidth="1"/>
    <col min="16135" max="16135" width="9.125" style="59" customWidth="1"/>
    <col min="16136" max="16136" width="9.25390625" style="59" bestFit="1" customWidth="1"/>
    <col min="16137" max="16137" width="12.125" style="59" customWidth="1"/>
    <col min="16138" max="16138" width="12.75390625" style="59" customWidth="1"/>
    <col min="16139" max="16139" width="9.375" style="59" customWidth="1"/>
    <col min="16140" max="16140" width="9.25390625" style="59" bestFit="1" customWidth="1"/>
    <col min="16141" max="16141" width="13.125" style="59" customWidth="1"/>
    <col min="16142" max="16142" width="13.625" style="59" customWidth="1"/>
    <col min="16143" max="16143" width="9.625" style="59" customWidth="1"/>
    <col min="16144" max="16144" width="14.875" style="59" customWidth="1"/>
    <col min="16145" max="16384" width="9.125" style="59" customWidth="1"/>
  </cols>
  <sheetData>
    <row r="1" spans="13:16" ht="12.75">
      <c r="M1" s="215" t="s">
        <v>620</v>
      </c>
      <c r="N1" s="215"/>
      <c r="O1" s="215"/>
      <c r="P1" s="215"/>
    </row>
    <row r="2" spans="13:16" ht="12.75">
      <c r="M2" s="215" t="s">
        <v>18</v>
      </c>
      <c r="N2" s="215"/>
      <c r="O2" s="215"/>
      <c r="P2" s="215"/>
    </row>
    <row r="3" spans="13:16" ht="12.75">
      <c r="M3" s="215" t="s">
        <v>667</v>
      </c>
      <c r="N3" s="215"/>
      <c r="O3" s="215"/>
      <c r="P3" s="215"/>
    </row>
    <row r="5" spans="1:16" ht="12.75">
      <c r="A5" s="175"/>
      <c r="B5" s="176"/>
      <c r="C5" s="176"/>
      <c r="D5" s="177"/>
      <c r="E5" s="177"/>
      <c r="F5" s="177"/>
      <c r="G5" s="177"/>
      <c r="H5" s="177" t="s">
        <v>371</v>
      </c>
      <c r="I5" s="177"/>
      <c r="J5" s="177"/>
      <c r="K5" s="177"/>
      <c r="L5" s="177"/>
      <c r="M5" s="177"/>
      <c r="N5" s="177"/>
      <c r="O5" s="177"/>
      <c r="P5" s="178"/>
    </row>
    <row r="6" spans="1:16" ht="12.75">
      <c r="A6" s="216" t="s">
        <v>180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8" spans="1:16" ht="12.75">
      <c r="A8" s="217" t="s">
        <v>115</v>
      </c>
      <c r="B8" s="217" t="s">
        <v>372</v>
      </c>
      <c r="C8" s="214" t="s">
        <v>373</v>
      </c>
      <c r="D8" s="214" t="s">
        <v>125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 t="s">
        <v>374</v>
      </c>
    </row>
    <row r="9" spans="1:16" ht="17.25" customHeight="1">
      <c r="A9" s="217"/>
      <c r="B9" s="217"/>
      <c r="C9" s="214"/>
      <c r="D9" s="214" t="s">
        <v>131</v>
      </c>
      <c r="E9" s="214"/>
      <c r="F9" s="214"/>
      <c r="G9" s="214"/>
      <c r="H9" s="214" t="s">
        <v>132</v>
      </c>
      <c r="I9" s="214"/>
      <c r="J9" s="214"/>
      <c r="K9" s="214"/>
      <c r="L9" s="214" t="s">
        <v>181</v>
      </c>
      <c r="M9" s="214"/>
      <c r="N9" s="214"/>
      <c r="O9" s="214"/>
      <c r="P9" s="214"/>
    </row>
    <row r="10" spans="1:16" ht="78.75">
      <c r="A10" s="217"/>
      <c r="B10" s="217"/>
      <c r="C10" s="214"/>
      <c r="D10" s="156" t="s">
        <v>375</v>
      </c>
      <c r="E10" s="156" t="s">
        <v>376</v>
      </c>
      <c r="F10" s="156" t="s">
        <v>126</v>
      </c>
      <c r="G10" s="156" t="s">
        <v>127</v>
      </c>
      <c r="H10" s="156" t="s">
        <v>375</v>
      </c>
      <c r="I10" s="156" t="s">
        <v>376</v>
      </c>
      <c r="J10" s="156" t="s">
        <v>126</v>
      </c>
      <c r="K10" s="156" t="s">
        <v>127</v>
      </c>
      <c r="L10" s="156" t="s">
        <v>375</v>
      </c>
      <c r="M10" s="156" t="s">
        <v>376</v>
      </c>
      <c r="N10" s="156" t="s">
        <v>126</v>
      </c>
      <c r="O10" s="156" t="s">
        <v>127</v>
      </c>
      <c r="P10" s="214"/>
    </row>
    <row r="11" spans="1:16" ht="31.5">
      <c r="A11" s="162">
        <v>1</v>
      </c>
      <c r="B11" s="162" t="s">
        <v>49</v>
      </c>
      <c r="C11" s="163" t="s">
        <v>377</v>
      </c>
      <c r="D11" s="156">
        <f>D12</f>
        <v>1284.5</v>
      </c>
      <c r="E11" s="156">
        <f aca="true" t="shared" si="0" ref="E11:F12">E12</f>
        <v>0</v>
      </c>
      <c r="F11" s="156">
        <f t="shared" si="0"/>
        <v>0</v>
      </c>
      <c r="G11" s="156">
        <f aca="true" t="shared" si="1" ref="G11:G12">SUM(D11:F11)</f>
        <v>1284.5</v>
      </c>
      <c r="H11" s="156">
        <f>H12</f>
        <v>0</v>
      </c>
      <c r="I11" s="156">
        <f aca="true" t="shared" si="2" ref="I11:J12">I12</f>
        <v>0</v>
      </c>
      <c r="J11" s="156">
        <f t="shared" si="2"/>
        <v>0</v>
      </c>
      <c r="K11" s="156">
        <f>SUM(H11:J11)</f>
        <v>0</v>
      </c>
      <c r="L11" s="156">
        <f>L12</f>
        <v>0</v>
      </c>
      <c r="M11" s="156">
        <f aca="true" t="shared" si="3" ref="M11:N12">M12</f>
        <v>0</v>
      </c>
      <c r="N11" s="156">
        <f t="shared" si="3"/>
        <v>0</v>
      </c>
      <c r="O11" s="156">
        <f>SUM(L11:N11)</f>
        <v>0</v>
      </c>
      <c r="P11" s="65" t="s">
        <v>80</v>
      </c>
    </row>
    <row r="12" spans="1:16" ht="12.75">
      <c r="A12" s="162" t="s">
        <v>378</v>
      </c>
      <c r="B12" s="162" t="s">
        <v>635</v>
      </c>
      <c r="C12" s="164" t="s">
        <v>377</v>
      </c>
      <c r="D12" s="156">
        <f>D13</f>
        <v>1284.5</v>
      </c>
      <c r="E12" s="156">
        <f t="shared" si="0"/>
        <v>0</v>
      </c>
      <c r="F12" s="156">
        <f t="shared" si="0"/>
        <v>0</v>
      </c>
      <c r="G12" s="156">
        <f t="shared" si="1"/>
        <v>1284.5</v>
      </c>
      <c r="H12" s="156">
        <f>H13</f>
        <v>0</v>
      </c>
      <c r="I12" s="156">
        <f t="shared" si="2"/>
        <v>0</v>
      </c>
      <c r="J12" s="156">
        <f t="shared" si="2"/>
        <v>0</v>
      </c>
      <c r="K12" s="156">
        <f>SUM(H12:J12)</f>
        <v>0</v>
      </c>
      <c r="L12" s="156">
        <f>L13</f>
        <v>0</v>
      </c>
      <c r="M12" s="156">
        <f t="shared" si="3"/>
        <v>0</v>
      </c>
      <c r="N12" s="156">
        <f t="shared" si="3"/>
        <v>0</v>
      </c>
      <c r="O12" s="156">
        <f aca="true" t="shared" si="4" ref="O12:O13">SUM(L12:N12)</f>
        <v>0</v>
      </c>
      <c r="P12" s="65" t="s">
        <v>634</v>
      </c>
    </row>
    <row r="13" spans="1:16" ht="78.75">
      <c r="A13" s="165" t="s">
        <v>379</v>
      </c>
      <c r="B13" s="162" t="s">
        <v>651</v>
      </c>
      <c r="C13" s="166" t="s">
        <v>652</v>
      </c>
      <c r="D13" s="156">
        <f>'№5 '!F197+'№5 '!F200</f>
        <v>1284.5</v>
      </c>
      <c r="E13" s="156">
        <v>0</v>
      </c>
      <c r="F13" s="156">
        <v>0</v>
      </c>
      <c r="G13" s="156">
        <f>SUM(D13:F13)</f>
        <v>1284.5</v>
      </c>
      <c r="H13" s="156">
        <v>0</v>
      </c>
      <c r="I13" s="156">
        <v>0</v>
      </c>
      <c r="J13" s="156">
        <v>0</v>
      </c>
      <c r="K13" s="156">
        <f>SUM(H13:J13)</f>
        <v>0</v>
      </c>
      <c r="L13" s="156">
        <v>0</v>
      </c>
      <c r="M13" s="156">
        <v>0</v>
      </c>
      <c r="N13" s="156">
        <v>0</v>
      </c>
      <c r="O13" s="156">
        <f t="shared" si="4"/>
        <v>0</v>
      </c>
      <c r="P13" s="65" t="s">
        <v>634</v>
      </c>
    </row>
    <row r="14" spans="1:16" ht="18.6" customHeight="1">
      <c r="A14" s="61" t="s">
        <v>653</v>
      </c>
      <c r="B14" s="61" t="s">
        <v>53</v>
      </c>
      <c r="C14" s="62" t="s">
        <v>377</v>
      </c>
      <c r="D14" s="63">
        <f>D15+D17</f>
        <v>1790.8</v>
      </c>
      <c r="E14" s="63">
        <f aca="true" t="shared" si="5" ref="E14:H14">E15+E17</f>
        <v>8001.8</v>
      </c>
      <c r="F14" s="63">
        <f t="shared" si="5"/>
        <v>3000.7</v>
      </c>
      <c r="G14" s="63">
        <f t="shared" si="5"/>
        <v>12793.3</v>
      </c>
      <c r="H14" s="63">
        <f t="shared" si="5"/>
        <v>0</v>
      </c>
      <c r="I14" s="63">
        <f aca="true" t="shared" si="6" ref="I14">I15+I17</f>
        <v>7001.6</v>
      </c>
      <c r="J14" s="63">
        <f aca="true" t="shared" si="7" ref="J14">J15+J17</f>
        <v>1000.1999999999998</v>
      </c>
      <c r="K14" s="63">
        <f aca="true" t="shared" si="8" ref="K14:L14">K15+K17</f>
        <v>8001.8</v>
      </c>
      <c r="L14" s="63">
        <f t="shared" si="8"/>
        <v>0</v>
      </c>
      <c r="M14" s="63">
        <f aca="true" t="shared" si="9" ref="M14">M15+M17</f>
        <v>7001.6</v>
      </c>
      <c r="N14" s="63">
        <f aca="true" t="shared" si="10" ref="N14">N15+N17</f>
        <v>2000.5</v>
      </c>
      <c r="O14" s="63">
        <f aca="true" t="shared" si="11" ref="O14">O15+O17</f>
        <v>9002.1</v>
      </c>
      <c r="P14" s="64" t="s">
        <v>61</v>
      </c>
    </row>
    <row r="15" spans="1:16" ht="31.5">
      <c r="A15" s="162" t="s">
        <v>654</v>
      </c>
      <c r="B15" s="16" t="s">
        <v>56</v>
      </c>
      <c r="C15" s="62" t="s">
        <v>377</v>
      </c>
      <c r="D15" s="63">
        <f>D16</f>
        <v>1790.8</v>
      </c>
      <c r="E15" s="63">
        <f aca="true" t="shared" si="12" ref="E15:G15">E16</f>
        <v>0</v>
      </c>
      <c r="F15" s="63">
        <f t="shared" si="12"/>
        <v>0</v>
      </c>
      <c r="G15" s="63">
        <f t="shared" si="12"/>
        <v>1790.8</v>
      </c>
      <c r="H15" s="63">
        <f aca="true" t="shared" si="13" ref="H15">H16</f>
        <v>0</v>
      </c>
      <c r="I15" s="63">
        <f aca="true" t="shared" si="14" ref="I15">I16</f>
        <v>0</v>
      </c>
      <c r="J15" s="63">
        <f aca="true" t="shared" si="15" ref="J15">J16</f>
        <v>0</v>
      </c>
      <c r="K15" s="63">
        <f aca="true" t="shared" si="16" ref="K15">K16</f>
        <v>0</v>
      </c>
      <c r="L15" s="63">
        <f aca="true" t="shared" si="17" ref="L15">L16</f>
        <v>0</v>
      </c>
      <c r="M15" s="63">
        <f aca="true" t="shared" si="18" ref="M15">M16</f>
        <v>0</v>
      </c>
      <c r="N15" s="63">
        <f aca="true" t="shared" si="19" ref="N15">N16</f>
        <v>0</v>
      </c>
      <c r="O15" s="63">
        <f aca="true" t="shared" si="20" ref="O15">O16</f>
        <v>0</v>
      </c>
      <c r="P15" s="64" t="s">
        <v>62</v>
      </c>
    </row>
    <row r="16" spans="1:16" ht="126">
      <c r="A16" s="162" t="s">
        <v>655</v>
      </c>
      <c r="B16" s="61" t="s">
        <v>129</v>
      </c>
      <c r="C16" s="61" t="s">
        <v>4</v>
      </c>
      <c r="D16" s="63">
        <f>'№5 '!F502</f>
        <v>1790.8</v>
      </c>
      <c r="E16" s="156">
        <v>0</v>
      </c>
      <c r="F16" s="156">
        <v>0</v>
      </c>
      <c r="G16" s="63">
        <f>SUM(D16:F16)</f>
        <v>1790.8</v>
      </c>
      <c r="H16" s="156">
        <v>0</v>
      </c>
      <c r="I16" s="156">
        <v>0</v>
      </c>
      <c r="J16" s="156">
        <v>0</v>
      </c>
      <c r="K16" s="63">
        <f>SUM(H16:J16)</f>
        <v>0</v>
      </c>
      <c r="L16" s="156">
        <v>0</v>
      </c>
      <c r="M16" s="156">
        <v>0</v>
      </c>
      <c r="N16" s="156">
        <v>0</v>
      </c>
      <c r="O16" s="63">
        <f>SUM(L16:N16)</f>
        <v>0</v>
      </c>
      <c r="P16" s="64" t="s">
        <v>62</v>
      </c>
    </row>
    <row r="17" spans="1:16" ht="19.15" customHeight="1">
      <c r="A17" s="61" t="s">
        <v>657</v>
      </c>
      <c r="B17" s="61" t="s">
        <v>110</v>
      </c>
      <c r="C17" s="62" t="s">
        <v>377</v>
      </c>
      <c r="D17" s="63">
        <f>D18</f>
        <v>0</v>
      </c>
      <c r="E17" s="63">
        <f aca="true" t="shared" si="21" ref="E17:N17">E18</f>
        <v>8001.8</v>
      </c>
      <c r="F17" s="63">
        <f t="shared" si="21"/>
        <v>3000.7</v>
      </c>
      <c r="G17" s="63">
        <f aca="true" t="shared" si="22" ref="G17:G18">D17+E17+F17</f>
        <v>11002.5</v>
      </c>
      <c r="H17" s="63">
        <f>H18</f>
        <v>0</v>
      </c>
      <c r="I17" s="63">
        <f t="shared" si="21"/>
        <v>7001.6</v>
      </c>
      <c r="J17" s="63">
        <f t="shared" si="21"/>
        <v>1000.1999999999998</v>
      </c>
      <c r="K17" s="63">
        <f>H17+I17+J17</f>
        <v>8001.8</v>
      </c>
      <c r="L17" s="63">
        <f>L18</f>
        <v>0</v>
      </c>
      <c r="M17" s="63">
        <f t="shared" si="21"/>
        <v>7001.6</v>
      </c>
      <c r="N17" s="63">
        <f t="shared" si="21"/>
        <v>2000.5</v>
      </c>
      <c r="O17" s="63">
        <f>L17+M17+N17</f>
        <v>9002.1</v>
      </c>
      <c r="P17" s="65" t="s">
        <v>109</v>
      </c>
    </row>
    <row r="18" spans="1:16" ht="137.45" customHeight="1">
      <c r="A18" s="61" t="s">
        <v>655</v>
      </c>
      <c r="B18" s="61" t="s">
        <v>129</v>
      </c>
      <c r="C18" s="61" t="s">
        <v>4</v>
      </c>
      <c r="D18" s="66">
        <v>0</v>
      </c>
      <c r="E18" s="66">
        <f>'№6 '!E547</f>
        <v>8001.8</v>
      </c>
      <c r="F18" s="66">
        <f>'№6 '!E551</f>
        <v>3000.7</v>
      </c>
      <c r="G18" s="63">
        <f t="shared" si="22"/>
        <v>11002.5</v>
      </c>
      <c r="H18" s="66">
        <v>0</v>
      </c>
      <c r="I18" s="66">
        <f>'№6 '!F547</f>
        <v>7001.6</v>
      </c>
      <c r="J18" s="66">
        <f>'№6 '!F550</f>
        <v>1000.1999999999998</v>
      </c>
      <c r="K18" s="63">
        <f>H18+I18+J18</f>
        <v>8001.8</v>
      </c>
      <c r="L18" s="66">
        <v>0</v>
      </c>
      <c r="M18" s="66">
        <f>'№6 '!G547</f>
        <v>7001.6</v>
      </c>
      <c r="N18" s="66">
        <f>'№6 '!G550</f>
        <v>2000.5</v>
      </c>
      <c r="O18" s="63">
        <f>L18+M18+N18</f>
        <v>9002.1</v>
      </c>
      <c r="P18" s="65" t="s">
        <v>109</v>
      </c>
    </row>
    <row r="19" spans="1:16" ht="15.75" customHeight="1">
      <c r="A19" s="157"/>
      <c r="B19" s="157" t="s">
        <v>380</v>
      </c>
      <c r="C19" s="156"/>
      <c r="D19" s="63">
        <f>D11+D14</f>
        <v>3075.3</v>
      </c>
      <c r="E19" s="63">
        <f aca="true" t="shared" si="23" ref="E19:O19">E11+E14</f>
        <v>8001.8</v>
      </c>
      <c r="F19" s="63">
        <f t="shared" si="23"/>
        <v>3000.7</v>
      </c>
      <c r="G19" s="63">
        <f t="shared" si="23"/>
        <v>14077.8</v>
      </c>
      <c r="H19" s="63">
        <f t="shared" si="23"/>
        <v>0</v>
      </c>
      <c r="I19" s="63">
        <f t="shared" si="23"/>
        <v>7001.6</v>
      </c>
      <c r="J19" s="63">
        <f t="shared" si="23"/>
        <v>1000.1999999999998</v>
      </c>
      <c r="K19" s="63">
        <f t="shared" si="23"/>
        <v>8001.8</v>
      </c>
      <c r="L19" s="63">
        <f t="shared" si="23"/>
        <v>0</v>
      </c>
      <c r="M19" s="63">
        <f t="shared" si="23"/>
        <v>7001.6</v>
      </c>
      <c r="N19" s="63">
        <f t="shared" si="23"/>
        <v>2000.5</v>
      </c>
      <c r="O19" s="63">
        <f t="shared" si="23"/>
        <v>9002.1</v>
      </c>
      <c r="P19" s="65" t="s">
        <v>377</v>
      </c>
    </row>
    <row r="20" spans="1:16" ht="14.25" customHeight="1">
      <c r="A20" s="67"/>
      <c r="B20" s="67"/>
      <c r="C20" s="68"/>
      <c r="D20" s="69"/>
      <c r="E20" s="69"/>
      <c r="F20" s="69"/>
      <c r="G20" s="167"/>
      <c r="H20" s="69"/>
      <c r="I20" s="69"/>
      <c r="J20" s="69"/>
      <c r="K20" s="167"/>
      <c r="L20" s="69"/>
      <c r="M20" s="69"/>
      <c r="N20" s="69"/>
      <c r="O20" s="167"/>
      <c r="P20" s="70"/>
    </row>
    <row r="21" spans="1:16" ht="2.25" customHeight="1" hidden="1">
      <c r="A21" s="67"/>
      <c r="B21" s="67"/>
      <c r="C21" s="68"/>
      <c r="D21" s="69"/>
      <c r="E21" s="69"/>
      <c r="F21" s="69"/>
      <c r="G21" s="167"/>
      <c r="H21" s="69"/>
      <c r="I21" s="69"/>
      <c r="J21" s="69"/>
      <c r="K21" s="167"/>
      <c r="L21" s="69"/>
      <c r="M21" s="69"/>
      <c r="N21" s="69"/>
      <c r="O21" s="167"/>
      <c r="P21" s="70"/>
    </row>
    <row r="22" spans="1:16" ht="12.75" hidden="1">
      <c r="A22" s="67"/>
      <c r="B22" s="67"/>
      <c r="C22" s="68"/>
      <c r="D22" s="69"/>
      <c r="E22" s="69"/>
      <c r="F22" s="69"/>
      <c r="G22" s="167"/>
      <c r="H22" s="69"/>
      <c r="I22" s="69"/>
      <c r="J22" s="69"/>
      <c r="K22" s="167"/>
      <c r="L22" s="69"/>
      <c r="M22" s="69"/>
      <c r="N22" s="69"/>
      <c r="O22" s="167"/>
      <c r="P22" s="70"/>
    </row>
    <row r="23" spans="1:16" ht="12.75" hidden="1">
      <c r="A23" s="67"/>
      <c r="B23" s="67"/>
      <c r="C23" s="68"/>
      <c r="D23" s="69" t="e">
        <f>#REF!+#REF!+#REF!</f>
        <v>#REF!</v>
      </c>
      <c r="E23" s="69" t="e">
        <f>#REF!+#REF!+#REF!</f>
        <v>#REF!</v>
      </c>
      <c r="F23" s="69" t="e">
        <f>#REF!+#REF!+#REF!</f>
        <v>#REF!</v>
      </c>
      <c r="G23" s="69" t="e">
        <f>#REF!+#REF!+#REF!</f>
        <v>#REF!</v>
      </c>
      <c r="H23" s="69" t="e">
        <f>#REF!+#REF!+#REF!</f>
        <v>#REF!</v>
      </c>
      <c r="I23" s="69" t="e">
        <f>#REF!+#REF!+#REF!</f>
        <v>#REF!</v>
      </c>
      <c r="J23" s="69" t="e">
        <f>#REF!+#REF!+#REF!</f>
        <v>#REF!</v>
      </c>
      <c r="K23" s="69" t="e">
        <f>#REF!+#REF!+#REF!</f>
        <v>#REF!</v>
      </c>
      <c r="L23" s="69" t="e">
        <f>#REF!+#REF!+#REF!</f>
        <v>#REF!</v>
      </c>
      <c r="M23" s="69" t="e">
        <f>#REF!+#REF!+#REF!</f>
        <v>#REF!</v>
      </c>
      <c r="N23" s="69" t="e">
        <f>#REF!+#REF!+#REF!</f>
        <v>#REF!</v>
      </c>
      <c r="O23" s="69" t="e">
        <f>#REF!+#REF!+#REF!</f>
        <v>#REF!</v>
      </c>
      <c r="P23" s="70"/>
    </row>
  </sheetData>
  <mergeCells count="12">
    <mergeCell ref="H9:K9"/>
    <mergeCell ref="L9:O9"/>
    <mergeCell ref="M1:P1"/>
    <mergeCell ref="M2:P2"/>
    <mergeCell ref="M3:P3"/>
    <mergeCell ref="A6:P6"/>
    <mergeCell ref="A8:A10"/>
    <mergeCell ref="B8:B10"/>
    <mergeCell ref="C8:C10"/>
    <mergeCell ref="D8:O8"/>
    <mergeCell ref="P8:P10"/>
    <mergeCell ref="D9:G9"/>
  </mergeCells>
  <printOptions/>
  <pageMargins left="0.2755905511811024" right="0.35433070866141736" top="0.7086614173228347" bottom="0.35433070866141736" header="0.31496062992125984" footer="0.1968503937007874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90" zoomScaleNormal="90" workbookViewId="0" topLeftCell="A1">
      <selection activeCell="B4" sqref="B4"/>
    </sheetView>
  </sheetViews>
  <sheetFormatPr defaultColWidth="14.75390625" defaultRowHeight="12.75"/>
  <cols>
    <col min="1" max="1" width="8.25390625" style="1" customWidth="1"/>
    <col min="2" max="2" width="53.125" style="1" customWidth="1"/>
    <col min="3" max="3" width="12.75390625" style="1" customWidth="1"/>
    <col min="4" max="4" width="14.375" style="1" customWidth="1"/>
    <col min="5" max="5" width="13.875" style="1" customWidth="1"/>
    <col min="6" max="6" width="32.25390625" style="1" customWidth="1"/>
    <col min="7" max="256" width="14.75390625" style="1" customWidth="1"/>
    <col min="257" max="257" width="8.25390625" style="1" customWidth="1"/>
    <col min="258" max="258" width="53.125" style="1" customWidth="1"/>
    <col min="259" max="259" width="18.00390625" style="1" customWidth="1"/>
    <col min="260" max="261" width="17.625" style="1" customWidth="1"/>
    <col min="262" max="262" width="32.25390625" style="1" customWidth="1"/>
    <col min="263" max="512" width="14.75390625" style="1" customWidth="1"/>
    <col min="513" max="513" width="8.25390625" style="1" customWidth="1"/>
    <col min="514" max="514" width="53.125" style="1" customWidth="1"/>
    <col min="515" max="515" width="18.00390625" style="1" customWidth="1"/>
    <col min="516" max="517" width="17.625" style="1" customWidth="1"/>
    <col min="518" max="518" width="32.25390625" style="1" customWidth="1"/>
    <col min="519" max="768" width="14.75390625" style="1" customWidth="1"/>
    <col min="769" max="769" width="8.25390625" style="1" customWidth="1"/>
    <col min="770" max="770" width="53.125" style="1" customWidth="1"/>
    <col min="771" max="771" width="18.00390625" style="1" customWidth="1"/>
    <col min="772" max="773" width="17.625" style="1" customWidth="1"/>
    <col min="774" max="774" width="32.25390625" style="1" customWidth="1"/>
    <col min="775" max="1024" width="14.75390625" style="1" customWidth="1"/>
    <col min="1025" max="1025" width="8.25390625" style="1" customWidth="1"/>
    <col min="1026" max="1026" width="53.125" style="1" customWidth="1"/>
    <col min="1027" max="1027" width="18.00390625" style="1" customWidth="1"/>
    <col min="1028" max="1029" width="17.625" style="1" customWidth="1"/>
    <col min="1030" max="1030" width="32.25390625" style="1" customWidth="1"/>
    <col min="1031" max="1280" width="14.75390625" style="1" customWidth="1"/>
    <col min="1281" max="1281" width="8.25390625" style="1" customWidth="1"/>
    <col min="1282" max="1282" width="53.125" style="1" customWidth="1"/>
    <col min="1283" max="1283" width="18.00390625" style="1" customWidth="1"/>
    <col min="1284" max="1285" width="17.625" style="1" customWidth="1"/>
    <col min="1286" max="1286" width="32.25390625" style="1" customWidth="1"/>
    <col min="1287" max="1536" width="14.75390625" style="1" customWidth="1"/>
    <col min="1537" max="1537" width="8.25390625" style="1" customWidth="1"/>
    <col min="1538" max="1538" width="53.125" style="1" customWidth="1"/>
    <col min="1539" max="1539" width="18.00390625" style="1" customWidth="1"/>
    <col min="1540" max="1541" width="17.625" style="1" customWidth="1"/>
    <col min="1542" max="1542" width="32.25390625" style="1" customWidth="1"/>
    <col min="1543" max="1792" width="14.75390625" style="1" customWidth="1"/>
    <col min="1793" max="1793" width="8.25390625" style="1" customWidth="1"/>
    <col min="1794" max="1794" width="53.125" style="1" customWidth="1"/>
    <col min="1795" max="1795" width="18.00390625" style="1" customWidth="1"/>
    <col min="1796" max="1797" width="17.625" style="1" customWidth="1"/>
    <col min="1798" max="1798" width="32.25390625" style="1" customWidth="1"/>
    <col min="1799" max="2048" width="14.75390625" style="1" customWidth="1"/>
    <col min="2049" max="2049" width="8.25390625" style="1" customWidth="1"/>
    <col min="2050" max="2050" width="53.125" style="1" customWidth="1"/>
    <col min="2051" max="2051" width="18.00390625" style="1" customWidth="1"/>
    <col min="2052" max="2053" width="17.625" style="1" customWidth="1"/>
    <col min="2054" max="2054" width="32.25390625" style="1" customWidth="1"/>
    <col min="2055" max="2304" width="14.75390625" style="1" customWidth="1"/>
    <col min="2305" max="2305" width="8.25390625" style="1" customWidth="1"/>
    <col min="2306" max="2306" width="53.125" style="1" customWidth="1"/>
    <col min="2307" max="2307" width="18.00390625" style="1" customWidth="1"/>
    <col min="2308" max="2309" width="17.625" style="1" customWidth="1"/>
    <col min="2310" max="2310" width="32.25390625" style="1" customWidth="1"/>
    <col min="2311" max="2560" width="14.75390625" style="1" customWidth="1"/>
    <col min="2561" max="2561" width="8.25390625" style="1" customWidth="1"/>
    <col min="2562" max="2562" width="53.125" style="1" customWidth="1"/>
    <col min="2563" max="2563" width="18.00390625" style="1" customWidth="1"/>
    <col min="2564" max="2565" width="17.625" style="1" customWidth="1"/>
    <col min="2566" max="2566" width="32.25390625" style="1" customWidth="1"/>
    <col min="2567" max="2816" width="14.75390625" style="1" customWidth="1"/>
    <col min="2817" max="2817" width="8.25390625" style="1" customWidth="1"/>
    <col min="2818" max="2818" width="53.125" style="1" customWidth="1"/>
    <col min="2819" max="2819" width="18.00390625" style="1" customWidth="1"/>
    <col min="2820" max="2821" width="17.625" style="1" customWidth="1"/>
    <col min="2822" max="2822" width="32.25390625" style="1" customWidth="1"/>
    <col min="2823" max="3072" width="14.75390625" style="1" customWidth="1"/>
    <col min="3073" max="3073" width="8.25390625" style="1" customWidth="1"/>
    <col min="3074" max="3074" width="53.125" style="1" customWidth="1"/>
    <col min="3075" max="3075" width="18.00390625" style="1" customWidth="1"/>
    <col min="3076" max="3077" width="17.625" style="1" customWidth="1"/>
    <col min="3078" max="3078" width="32.25390625" style="1" customWidth="1"/>
    <col min="3079" max="3328" width="14.75390625" style="1" customWidth="1"/>
    <col min="3329" max="3329" width="8.25390625" style="1" customWidth="1"/>
    <col min="3330" max="3330" width="53.125" style="1" customWidth="1"/>
    <col min="3331" max="3331" width="18.00390625" style="1" customWidth="1"/>
    <col min="3332" max="3333" width="17.625" style="1" customWidth="1"/>
    <col min="3334" max="3334" width="32.25390625" style="1" customWidth="1"/>
    <col min="3335" max="3584" width="14.75390625" style="1" customWidth="1"/>
    <col min="3585" max="3585" width="8.25390625" style="1" customWidth="1"/>
    <col min="3586" max="3586" width="53.125" style="1" customWidth="1"/>
    <col min="3587" max="3587" width="18.00390625" style="1" customWidth="1"/>
    <col min="3588" max="3589" width="17.625" style="1" customWidth="1"/>
    <col min="3590" max="3590" width="32.25390625" style="1" customWidth="1"/>
    <col min="3591" max="3840" width="14.75390625" style="1" customWidth="1"/>
    <col min="3841" max="3841" width="8.25390625" style="1" customWidth="1"/>
    <col min="3842" max="3842" width="53.125" style="1" customWidth="1"/>
    <col min="3843" max="3843" width="18.00390625" style="1" customWidth="1"/>
    <col min="3844" max="3845" width="17.625" style="1" customWidth="1"/>
    <col min="3846" max="3846" width="32.25390625" style="1" customWidth="1"/>
    <col min="3847" max="4096" width="14.75390625" style="1" customWidth="1"/>
    <col min="4097" max="4097" width="8.25390625" style="1" customWidth="1"/>
    <col min="4098" max="4098" width="53.125" style="1" customWidth="1"/>
    <col min="4099" max="4099" width="18.00390625" style="1" customWidth="1"/>
    <col min="4100" max="4101" width="17.625" style="1" customWidth="1"/>
    <col min="4102" max="4102" width="32.25390625" style="1" customWidth="1"/>
    <col min="4103" max="4352" width="14.75390625" style="1" customWidth="1"/>
    <col min="4353" max="4353" width="8.25390625" style="1" customWidth="1"/>
    <col min="4354" max="4354" width="53.125" style="1" customWidth="1"/>
    <col min="4355" max="4355" width="18.00390625" style="1" customWidth="1"/>
    <col min="4356" max="4357" width="17.625" style="1" customWidth="1"/>
    <col min="4358" max="4358" width="32.25390625" style="1" customWidth="1"/>
    <col min="4359" max="4608" width="14.75390625" style="1" customWidth="1"/>
    <col min="4609" max="4609" width="8.25390625" style="1" customWidth="1"/>
    <col min="4610" max="4610" width="53.125" style="1" customWidth="1"/>
    <col min="4611" max="4611" width="18.00390625" style="1" customWidth="1"/>
    <col min="4612" max="4613" width="17.625" style="1" customWidth="1"/>
    <col min="4614" max="4614" width="32.25390625" style="1" customWidth="1"/>
    <col min="4615" max="4864" width="14.75390625" style="1" customWidth="1"/>
    <col min="4865" max="4865" width="8.25390625" style="1" customWidth="1"/>
    <col min="4866" max="4866" width="53.125" style="1" customWidth="1"/>
    <col min="4867" max="4867" width="18.00390625" style="1" customWidth="1"/>
    <col min="4868" max="4869" width="17.625" style="1" customWidth="1"/>
    <col min="4870" max="4870" width="32.25390625" style="1" customWidth="1"/>
    <col min="4871" max="5120" width="14.75390625" style="1" customWidth="1"/>
    <col min="5121" max="5121" width="8.25390625" style="1" customWidth="1"/>
    <col min="5122" max="5122" width="53.125" style="1" customWidth="1"/>
    <col min="5123" max="5123" width="18.00390625" style="1" customWidth="1"/>
    <col min="5124" max="5125" width="17.625" style="1" customWidth="1"/>
    <col min="5126" max="5126" width="32.25390625" style="1" customWidth="1"/>
    <col min="5127" max="5376" width="14.75390625" style="1" customWidth="1"/>
    <col min="5377" max="5377" width="8.25390625" style="1" customWidth="1"/>
    <col min="5378" max="5378" width="53.125" style="1" customWidth="1"/>
    <col min="5379" max="5379" width="18.00390625" style="1" customWidth="1"/>
    <col min="5380" max="5381" width="17.625" style="1" customWidth="1"/>
    <col min="5382" max="5382" width="32.25390625" style="1" customWidth="1"/>
    <col min="5383" max="5632" width="14.75390625" style="1" customWidth="1"/>
    <col min="5633" max="5633" width="8.25390625" style="1" customWidth="1"/>
    <col min="5634" max="5634" width="53.125" style="1" customWidth="1"/>
    <col min="5635" max="5635" width="18.00390625" style="1" customWidth="1"/>
    <col min="5636" max="5637" width="17.625" style="1" customWidth="1"/>
    <col min="5638" max="5638" width="32.25390625" style="1" customWidth="1"/>
    <col min="5639" max="5888" width="14.75390625" style="1" customWidth="1"/>
    <col min="5889" max="5889" width="8.25390625" style="1" customWidth="1"/>
    <col min="5890" max="5890" width="53.125" style="1" customWidth="1"/>
    <col min="5891" max="5891" width="18.00390625" style="1" customWidth="1"/>
    <col min="5892" max="5893" width="17.625" style="1" customWidth="1"/>
    <col min="5894" max="5894" width="32.25390625" style="1" customWidth="1"/>
    <col min="5895" max="6144" width="14.75390625" style="1" customWidth="1"/>
    <col min="6145" max="6145" width="8.25390625" style="1" customWidth="1"/>
    <col min="6146" max="6146" width="53.125" style="1" customWidth="1"/>
    <col min="6147" max="6147" width="18.00390625" style="1" customWidth="1"/>
    <col min="6148" max="6149" width="17.625" style="1" customWidth="1"/>
    <col min="6150" max="6150" width="32.25390625" style="1" customWidth="1"/>
    <col min="6151" max="6400" width="14.75390625" style="1" customWidth="1"/>
    <col min="6401" max="6401" width="8.25390625" style="1" customWidth="1"/>
    <col min="6402" max="6402" width="53.125" style="1" customWidth="1"/>
    <col min="6403" max="6403" width="18.00390625" style="1" customWidth="1"/>
    <col min="6404" max="6405" width="17.625" style="1" customWidth="1"/>
    <col min="6406" max="6406" width="32.25390625" style="1" customWidth="1"/>
    <col min="6407" max="6656" width="14.75390625" style="1" customWidth="1"/>
    <col min="6657" max="6657" width="8.25390625" style="1" customWidth="1"/>
    <col min="6658" max="6658" width="53.125" style="1" customWidth="1"/>
    <col min="6659" max="6659" width="18.00390625" style="1" customWidth="1"/>
    <col min="6660" max="6661" width="17.625" style="1" customWidth="1"/>
    <col min="6662" max="6662" width="32.25390625" style="1" customWidth="1"/>
    <col min="6663" max="6912" width="14.75390625" style="1" customWidth="1"/>
    <col min="6913" max="6913" width="8.25390625" style="1" customWidth="1"/>
    <col min="6914" max="6914" width="53.125" style="1" customWidth="1"/>
    <col min="6915" max="6915" width="18.00390625" style="1" customWidth="1"/>
    <col min="6916" max="6917" width="17.625" style="1" customWidth="1"/>
    <col min="6918" max="6918" width="32.25390625" style="1" customWidth="1"/>
    <col min="6919" max="7168" width="14.75390625" style="1" customWidth="1"/>
    <col min="7169" max="7169" width="8.25390625" style="1" customWidth="1"/>
    <col min="7170" max="7170" width="53.125" style="1" customWidth="1"/>
    <col min="7171" max="7171" width="18.00390625" style="1" customWidth="1"/>
    <col min="7172" max="7173" width="17.625" style="1" customWidth="1"/>
    <col min="7174" max="7174" width="32.25390625" style="1" customWidth="1"/>
    <col min="7175" max="7424" width="14.75390625" style="1" customWidth="1"/>
    <col min="7425" max="7425" width="8.25390625" style="1" customWidth="1"/>
    <col min="7426" max="7426" width="53.125" style="1" customWidth="1"/>
    <col min="7427" max="7427" width="18.00390625" style="1" customWidth="1"/>
    <col min="7428" max="7429" width="17.625" style="1" customWidth="1"/>
    <col min="7430" max="7430" width="32.25390625" style="1" customWidth="1"/>
    <col min="7431" max="7680" width="14.75390625" style="1" customWidth="1"/>
    <col min="7681" max="7681" width="8.25390625" style="1" customWidth="1"/>
    <col min="7682" max="7682" width="53.125" style="1" customWidth="1"/>
    <col min="7683" max="7683" width="18.00390625" style="1" customWidth="1"/>
    <col min="7684" max="7685" width="17.625" style="1" customWidth="1"/>
    <col min="7686" max="7686" width="32.25390625" style="1" customWidth="1"/>
    <col min="7687" max="7936" width="14.75390625" style="1" customWidth="1"/>
    <col min="7937" max="7937" width="8.25390625" style="1" customWidth="1"/>
    <col min="7938" max="7938" width="53.125" style="1" customWidth="1"/>
    <col min="7939" max="7939" width="18.00390625" style="1" customWidth="1"/>
    <col min="7940" max="7941" width="17.625" style="1" customWidth="1"/>
    <col min="7942" max="7942" width="32.25390625" style="1" customWidth="1"/>
    <col min="7943" max="8192" width="14.75390625" style="1" customWidth="1"/>
    <col min="8193" max="8193" width="8.25390625" style="1" customWidth="1"/>
    <col min="8194" max="8194" width="53.125" style="1" customWidth="1"/>
    <col min="8195" max="8195" width="18.00390625" style="1" customWidth="1"/>
    <col min="8196" max="8197" width="17.625" style="1" customWidth="1"/>
    <col min="8198" max="8198" width="32.25390625" style="1" customWidth="1"/>
    <col min="8199" max="8448" width="14.75390625" style="1" customWidth="1"/>
    <col min="8449" max="8449" width="8.25390625" style="1" customWidth="1"/>
    <col min="8450" max="8450" width="53.125" style="1" customWidth="1"/>
    <col min="8451" max="8451" width="18.00390625" style="1" customWidth="1"/>
    <col min="8452" max="8453" width="17.625" style="1" customWidth="1"/>
    <col min="8454" max="8454" width="32.25390625" style="1" customWidth="1"/>
    <col min="8455" max="8704" width="14.75390625" style="1" customWidth="1"/>
    <col min="8705" max="8705" width="8.25390625" style="1" customWidth="1"/>
    <col min="8706" max="8706" width="53.125" style="1" customWidth="1"/>
    <col min="8707" max="8707" width="18.00390625" style="1" customWidth="1"/>
    <col min="8708" max="8709" width="17.625" style="1" customWidth="1"/>
    <col min="8710" max="8710" width="32.25390625" style="1" customWidth="1"/>
    <col min="8711" max="8960" width="14.75390625" style="1" customWidth="1"/>
    <col min="8961" max="8961" width="8.25390625" style="1" customWidth="1"/>
    <col min="8962" max="8962" width="53.125" style="1" customWidth="1"/>
    <col min="8963" max="8963" width="18.00390625" style="1" customWidth="1"/>
    <col min="8964" max="8965" width="17.625" style="1" customWidth="1"/>
    <col min="8966" max="8966" width="32.25390625" style="1" customWidth="1"/>
    <col min="8967" max="9216" width="14.75390625" style="1" customWidth="1"/>
    <col min="9217" max="9217" width="8.25390625" style="1" customWidth="1"/>
    <col min="9218" max="9218" width="53.125" style="1" customWidth="1"/>
    <col min="9219" max="9219" width="18.00390625" style="1" customWidth="1"/>
    <col min="9220" max="9221" width="17.625" style="1" customWidth="1"/>
    <col min="9222" max="9222" width="32.25390625" style="1" customWidth="1"/>
    <col min="9223" max="9472" width="14.75390625" style="1" customWidth="1"/>
    <col min="9473" max="9473" width="8.25390625" style="1" customWidth="1"/>
    <col min="9474" max="9474" width="53.125" style="1" customWidth="1"/>
    <col min="9475" max="9475" width="18.00390625" style="1" customWidth="1"/>
    <col min="9476" max="9477" width="17.625" style="1" customWidth="1"/>
    <col min="9478" max="9478" width="32.25390625" style="1" customWidth="1"/>
    <col min="9479" max="9728" width="14.75390625" style="1" customWidth="1"/>
    <col min="9729" max="9729" width="8.25390625" style="1" customWidth="1"/>
    <col min="9730" max="9730" width="53.125" style="1" customWidth="1"/>
    <col min="9731" max="9731" width="18.00390625" style="1" customWidth="1"/>
    <col min="9732" max="9733" width="17.625" style="1" customWidth="1"/>
    <col min="9734" max="9734" width="32.25390625" style="1" customWidth="1"/>
    <col min="9735" max="9984" width="14.75390625" style="1" customWidth="1"/>
    <col min="9985" max="9985" width="8.25390625" style="1" customWidth="1"/>
    <col min="9986" max="9986" width="53.125" style="1" customWidth="1"/>
    <col min="9987" max="9987" width="18.00390625" style="1" customWidth="1"/>
    <col min="9988" max="9989" width="17.625" style="1" customWidth="1"/>
    <col min="9990" max="9990" width="32.25390625" style="1" customWidth="1"/>
    <col min="9991" max="10240" width="14.75390625" style="1" customWidth="1"/>
    <col min="10241" max="10241" width="8.25390625" style="1" customWidth="1"/>
    <col min="10242" max="10242" width="53.125" style="1" customWidth="1"/>
    <col min="10243" max="10243" width="18.00390625" style="1" customWidth="1"/>
    <col min="10244" max="10245" width="17.625" style="1" customWidth="1"/>
    <col min="10246" max="10246" width="32.25390625" style="1" customWidth="1"/>
    <col min="10247" max="10496" width="14.75390625" style="1" customWidth="1"/>
    <col min="10497" max="10497" width="8.25390625" style="1" customWidth="1"/>
    <col min="10498" max="10498" width="53.125" style="1" customWidth="1"/>
    <col min="10499" max="10499" width="18.00390625" style="1" customWidth="1"/>
    <col min="10500" max="10501" width="17.625" style="1" customWidth="1"/>
    <col min="10502" max="10502" width="32.25390625" style="1" customWidth="1"/>
    <col min="10503" max="10752" width="14.75390625" style="1" customWidth="1"/>
    <col min="10753" max="10753" width="8.25390625" style="1" customWidth="1"/>
    <col min="10754" max="10754" width="53.125" style="1" customWidth="1"/>
    <col min="10755" max="10755" width="18.00390625" style="1" customWidth="1"/>
    <col min="10756" max="10757" width="17.625" style="1" customWidth="1"/>
    <col min="10758" max="10758" width="32.25390625" style="1" customWidth="1"/>
    <col min="10759" max="11008" width="14.75390625" style="1" customWidth="1"/>
    <col min="11009" max="11009" width="8.25390625" style="1" customWidth="1"/>
    <col min="11010" max="11010" width="53.125" style="1" customWidth="1"/>
    <col min="11011" max="11011" width="18.00390625" style="1" customWidth="1"/>
    <col min="11012" max="11013" width="17.625" style="1" customWidth="1"/>
    <col min="11014" max="11014" width="32.25390625" style="1" customWidth="1"/>
    <col min="11015" max="11264" width="14.75390625" style="1" customWidth="1"/>
    <col min="11265" max="11265" width="8.25390625" style="1" customWidth="1"/>
    <col min="11266" max="11266" width="53.125" style="1" customWidth="1"/>
    <col min="11267" max="11267" width="18.00390625" style="1" customWidth="1"/>
    <col min="11268" max="11269" width="17.625" style="1" customWidth="1"/>
    <col min="11270" max="11270" width="32.25390625" style="1" customWidth="1"/>
    <col min="11271" max="11520" width="14.75390625" style="1" customWidth="1"/>
    <col min="11521" max="11521" width="8.25390625" style="1" customWidth="1"/>
    <col min="11522" max="11522" width="53.125" style="1" customWidth="1"/>
    <col min="11523" max="11523" width="18.00390625" style="1" customWidth="1"/>
    <col min="11524" max="11525" width="17.625" style="1" customWidth="1"/>
    <col min="11526" max="11526" width="32.25390625" style="1" customWidth="1"/>
    <col min="11527" max="11776" width="14.75390625" style="1" customWidth="1"/>
    <col min="11777" max="11777" width="8.25390625" style="1" customWidth="1"/>
    <col min="11778" max="11778" width="53.125" style="1" customWidth="1"/>
    <col min="11779" max="11779" width="18.00390625" style="1" customWidth="1"/>
    <col min="11780" max="11781" width="17.625" style="1" customWidth="1"/>
    <col min="11782" max="11782" width="32.25390625" style="1" customWidth="1"/>
    <col min="11783" max="12032" width="14.75390625" style="1" customWidth="1"/>
    <col min="12033" max="12033" width="8.25390625" style="1" customWidth="1"/>
    <col min="12034" max="12034" width="53.125" style="1" customWidth="1"/>
    <col min="12035" max="12035" width="18.00390625" style="1" customWidth="1"/>
    <col min="12036" max="12037" width="17.625" style="1" customWidth="1"/>
    <col min="12038" max="12038" width="32.25390625" style="1" customWidth="1"/>
    <col min="12039" max="12288" width="14.75390625" style="1" customWidth="1"/>
    <col min="12289" max="12289" width="8.25390625" style="1" customWidth="1"/>
    <col min="12290" max="12290" width="53.125" style="1" customWidth="1"/>
    <col min="12291" max="12291" width="18.00390625" style="1" customWidth="1"/>
    <col min="12292" max="12293" width="17.625" style="1" customWidth="1"/>
    <col min="12294" max="12294" width="32.25390625" style="1" customWidth="1"/>
    <col min="12295" max="12544" width="14.75390625" style="1" customWidth="1"/>
    <col min="12545" max="12545" width="8.25390625" style="1" customWidth="1"/>
    <col min="12546" max="12546" width="53.125" style="1" customWidth="1"/>
    <col min="12547" max="12547" width="18.00390625" style="1" customWidth="1"/>
    <col min="12548" max="12549" width="17.625" style="1" customWidth="1"/>
    <col min="12550" max="12550" width="32.25390625" style="1" customWidth="1"/>
    <col min="12551" max="12800" width="14.75390625" style="1" customWidth="1"/>
    <col min="12801" max="12801" width="8.25390625" style="1" customWidth="1"/>
    <col min="12802" max="12802" width="53.125" style="1" customWidth="1"/>
    <col min="12803" max="12803" width="18.00390625" style="1" customWidth="1"/>
    <col min="12804" max="12805" width="17.625" style="1" customWidth="1"/>
    <col min="12806" max="12806" width="32.25390625" style="1" customWidth="1"/>
    <col min="12807" max="13056" width="14.75390625" style="1" customWidth="1"/>
    <col min="13057" max="13057" width="8.25390625" style="1" customWidth="1"/>
    <col min="13058" max="13058" width="53.125" style="1" customWidth="1"/>
    <col min="13059" max="13059" width="18.00390625" style="1" customWidth="1"/>
    <col min="13060" max="13061" width="17.625" style="1" customWidth="1"/>
    <col min="13062" max="13062" width="32.25390625" style="1" customWidth="1"/>
    <col min="13063" max="13312" width="14.75390625" style="1" customWidth="1"/>
    <col min="13313" max="13313" width="8.25390625" style="1" customWidth="1"/>
    <col min="13314" max="13314" width="53.125" style="1" customWidth="1"/>
    <col min="13315" max="13315" width="18.00390625" style="1" customWidth="1"/>
    <col min="13316" max="13317" width="17.625" style="1" customWidth="1"/>
    <col min="13318" max="13318" width="32.25390625" style="1" customWidth="1"/>
    <col min="13319" max="13568" width="14.75390625" style="1" customWidth="1"/>
    <col min="13569" max="13569" width="8.25390625" style="1" customWidth="1"/>
    <col min="13570" max="13570" width="53.125" style="1" customWidth="1"/>
    <col min="13571" max="13571" width="18.00390625" style="1" customWidth="1"/>
    <col min="13572" max="13573" width="17.625" style="1" customWidth="1"/>
    <col min="13574" max="13574" width="32.25390625" style="1" customWidth="1"/>
    <col min="13575" max="13824" width="14.75390625" style="1" customWidth="1"/>
    <col min="13825" max="13825" width="8.25390625" style="1" customWidth="1"/>
    <col min="13826" max="13826" width="53.125" style="1" customWidth="1"/>
    <col min="13827" max="13827" width="18.00390625" style="1" customWidth="1"/>
    <col min="13828" max="13829" width="17.625" style="1" customWidth="1"/>
    <col min="13830" max="13830" width="32.25390625" style="1" customWidth="1"/>
    <col min="13831" max="14080" width="14.75390625" style="1" customWidth="1"/>
    <col min="14081" max="14081" width="8.25390625" style="1" customWidth="1"/>
    <col min="14082" max="14082" width="53.125" style="1" customWidth="1"/>
    <col min="14083" max="14083" width="18.00390625" style="1" customWidth="1"/>
    <col min="14084" max="14085" width="17.625" style="1" customWidth="1"/>
    <col min="14086" max="14086" width="32.25390625" style="1" customWidth="1"/>
    <col min="14087" max="14336" width="14.75390625" style="1" customWidth="1"/>
    <col min="14337" max="14337" width="8.25390625" style="1" customWidth="1"/>
    <col min="14338" max="14338" width="53.125" style="1" customWidth="1"/>
    <col min="14339" max="14339" width="18.00390625" style="1" customWidth="1"/>
    <col min="14340" max="14341" width="17.625" style="1" customWidth="1"/>
    <col min="14342" max="14342" width="32.25390625" style="1" customWidth="1"/>
    <col min="14343" max="14592" width="14.75390625" style="1" customWidth="1"/>
    <col min="14593" max="14593" width="8.25390625" style="1" customWidth="1"/>
    <col min="14594" max="14594" width="53.125" style="1" customWidth="1"/>
    <col min="14595" max="14595" width="18.00390625" style="1" customWidth="1"/>
    <col min="14596" max="14597" width="17.625" style="1" customWidth="1"/>
    <col min="14598" max="14598" width="32.25390625" style="1" customWidth="1"/>
    <col min="14599" max="14848" width="14.75390625" style="1" customWidth="1"/>
    <col min="14849" max="14849" width="8.25390625" style="1" customWidth="1"/>
    <col min="14850" max="14850" width="53.125" style="1" customWidth="1"/>
    <col min="14851" max="14851" width="18.00390625" style="1" customWidth="1"/>
    <col min="14852" max="14853" width="17.625" style="1" customWidth="1"/>
    <col min="14854" max="14854" width="32.25390625" style="1" customWidth="1"/>
    <col min="14855" max="15104" width="14.75390625" style="1" customWidth="1"/>
    <col min="15105" max="15105" width="8.25390625" style="1" customWidth="1"/>
    <col min="15106" max="15106" width="53.125" style="1" customWidth="1"/>
    <col min="15107" max="15107" width="18.00390625" style="1" customWidth="1"/>
    <col min="15108" max="15109" width="17.625" style="1" customWidth="1"/>
    <col min="15110" max="15110" width="32.25390625" style="1" customWidth="1"/>
    <col min="15111" max="15360" width="14.75390625" style="1" customWidth="1"/>
    <col min="15361" max="15361" width="8.25390625" style="1" customWidth="1"/>
    <col min="15362" max="15362" width="53.125" style="1" customWidth="1"/>
    <col min="15363" max="15363" width="18.00390625" style="1" customWidth="1"/>
    <col min="15364" max="15365" width="17.625" style="1" customWidth="1"/>
    <col min="15366" max="15366" width="32.25390625" style="1" customWidth="1"/>
    <col min="15367" max="15616" width="14.75390625" style="1" customWidth="1"/>
    <col min="15617" max="15617" width="8.25390625" style="1" customWidth="1"/>
    <col min="15618" max="15618" width="53.125" style="1" customWidth="1"/>
    <col min="15619" max="15619" width="18.00390625" style="1" customWidth="1"/>
    <col min="15620" max="15621" width="17.625" style="1" customWidth="1"/>
    <col min="15622" max="15622" width="32.25390625" style="1" customWidth="1"/>
    <col min="15623" max="15872" width="14.75390625" style="1" customWidth="1"/>
    <col min="15873" max="15873" width="8.25390625" style="1" customWidth="1"/>
    <col min="15874" max="15874" width="53.125" style="1" customWidth="1"/>
    <col min="15875" max="15875" width="18.00390625" style="1" customWidth="1"/>
    <col min="15876" max="15877" width="17.625" style="1" customWidth="1"/>
    <col min="15878" max="15878" width="32.25390625" style="1" customWidth="1"/>
    <col min="15879" max="16128" width="14.75390625" style="1" customWidth="1"/>
    <col min="16129" max="16129" width="8.25390625" style="1" customWidth="1"/>
    <col min="16130" max="16130" width="53.125" style="1" customWidth="1"/>
    <col min="16131" max="16131" width="18.00390625" style="1" customWidth="1"/>
    <col min="16132" max="16133" width="17.625" style="1" customWidth="1"/>
    <col min="16134" max="16134" width="32.25390625" style="1" customWidth="1"/>
    <col min="16135" max="16384" width="14.75390625" style="1" customWidth="1"/>
  </cols>
  <sheetData>
    <row r="1" spans="4:5" ht="12.75">
      <c r="D1" s="224" t="s">
        <v>664</v>
      </c>
      <c r="E1" s="224"/>
    </row>
    <row r="2" spans="2:6" ht="19.5" customHeight="1">
      <c r="B2" s="225" t="s">
        <v>166</v>
      </c>
      <c r="C2" s="225"/>
      <c r="D2" s="225"/>
      <c r="E2" s="225"/>
      <c r="F2" s="71"/>
    </row>
    <row r="3" spans="2:5" ht="12.75">
      <c r="B3" s="224" t="s">
        <v>667</v>
      </c>
      <c r="C3" s="224"/>
      <c r="D3" s="224"/>
      <c r="E3" s="224"/>
    </row>
    <row r="4" spans="2:5" ht="12.75">
      <c r="B4" s="37"/>
      <c r="C4" s="37"/>
      <c r="D4" s="37"/>
      <c r="E4" s="37"/>
    </row>
    <row r="5" spans="1:5" ht="55.5" customHeight="1">
      <c r="A5" s="226" t="s">
        <v>574</v>
      </c>
      <c r="B5" s="226"/>
      <c r="C5" s="226"/>
      <c r="D5" s="226"/>
      <c r="E5" s="226"/>
    </row>
    <row r="6" spans="1:5" ht="28.5" customHeight="1">
      <c r="A6" s="227"/>
      <c r="B6" s="227"/>
      <c r="C6" s="227"/>
      <c r="D6" s="227"/>
      <c r="E6" s="227"/>
    </row>
    <row r="7" spans="1:5" ht="16.5" customHeight="1">
      <c r="A7" s="72" t="s">
        <v>575</v>
      </c>
      <c r="B7" s="72" t="s">
        <v>172</v>
      </c>
      <c r="C7" s="72"/>
      <c r="D7" s="72"/>
      <c r="E7" s="73"/>
    </row>
    <row r="8" spans="1:5" ht="12.75">
      <c r="A8" s="74"/>
      <c r="E8" s="75" t="s">
        <v>173</v>
      </c>
    </row>
    <row r="9" spans="1:5" s="76" customFormat="1" ht="33.6" customHeight="1">
      <c r="A9" s="218" t="s">
        <v>174</v>
      </c>
      <c r="B9" s="218" t="s">
        <v>168</v>
      </c>
      <c r="C9" s="220" t="s">
        <v>343</v>
      </c>
      <c r="D9" s="220"/>
      <c r="E9" s="220"/>
    </row>
    <row r="10" spans="1:5" s="76" customFormat="1" ht="12.75">
      <c r="A10" s="219"/>
      <c r="B10" s="219"/>
      <c r="C10" s="77" t="s">
        <v>131</v>
      </c>
      <c r="D10" s="77" t="s">
        <v>132</v>
      </c>
      <c r="E10" s="77" t="s">
        <v>181</v>
      </c>
    </row>
    <row r="11" spans="1:5" s="76" customFormat="1" ht="12.75">
      <c r="A11" s="78">
        <v>1</v>
      </c>
      <c r="B11" s="78">
        <v>2</v>
      </c>
      <c r="C11" s="78">
        <v>3</v>
      </c>
      <c r="D11" s="78">
        <v>4</v>
      </c>
      <c r="E11" s="78">
        <v>5</v>
      </c>
    </row>
    <row r="12" spans="1:5" ht="36" customHeight="1">
      <c r="A12" s="77">
        <v>1</v>
      </c>
      <c r="B12" s="79" t="s">
        <v>177</v>
      </c>
      <c r="C12" s="80">
        <v>14000</v>
      </c>
      <c r="D12" s="80">
        <v>0</v>
      </c>
      <c r="E12" s="80">
        <v>0</v>
      </c>
    </row>
    <row r="13" spans="1:5" ht="20.45" customHeight="1">
      <c r="A13" s="77"/>
      <c r="B13" s="81" t="s">
        <v>169</v>
      </c>
      <c r="C13" s="82">
        <f>C12</f>
        <v>14000</v>
      </c>
      <c r="D13" s="82">
        <f>D12</f>
        <v>0</v>
      </c>
      <c r="E13" s="82">
        <f>E12</f>
        <v>0</v>
      </c>
    </row>
    <row r="14" spans="3:5" ht="12.75">
      <c r="C14" s="75"/>
      <c r="D14" s="75"/>
      <c r="E14" s="75"/>
    </row>
    <row r="15" spans="1:6" ht="52.9" customHeight="1">
      <c r="A15" s="223" t="s">
        <v>662</v>
      </c>
      <c r="B15" s="223"/>
      <c r="C15" s="223"/>
      <c r="D15" s="223"/>
      <c r="E15" s="223"/>
      <c r="F15" s="83"/>
    </row>
    <row r="16" spans="1:6" ht="6" customHeight="1">
      <c r="A16" s="221"/>
      <c r="B16" s="221"/>
      <c r="C16" s="221"/>
      <c r="D16" s="221"/>
      <c r="E16" s="221"/>
      <c r="F16" s="84"/>
    </row>
    <row r="17" spans="1:5" ht="16.5" customHeight="1">
      <c r="A17" s="222" t="s">
        <v>576</v>
      </c>
      <c r="B17" s="222"/>
      <c r="C17" s="222"/>
      <c r="D17" s="222"/>
      <c r="E17" s="222"/>
    </row>
    <row r="18" ht="12.75">
      <c r="E18" s="1" t="s">
        <v>173</v>
      </c>
    </row>
    <row r="19" spans="1:5" s="76" customFormat="1" ht="12.75">
      <c r="A19" s="218" t="s">
        <v>167</v>
      </c>
      <c r="B19" s="218" t="s">
        <v>170</v>
      </c>
      <c r="C19" s="220" t="s">
        <v>344</v>
      </c>
      <c r="D19" s="220"/>
      <c r="E19" s="220"/>
    </row>
    <row r="20" spans="1:5" s="76" customFormat="1" ht="12.75">
      <c r="A20" s="219"/>
      <c r="B20" s="219"/>
      <c r="C20" s="77" t="s">
        <v>131</v>
      </c>
      <c r="D20" s="77" t="s">
        <v>132</v>
      </c>
      <c r="E20" s="77" t="s">
        <v>181</v>
      </c>
    </row>
    <row r="21" spans="1:5" s="76" customFormat="1" ht="12.75">
      <c r="A21" s="78">
        <v>1</v>
      </c>
      <c r="B21" s="78">
        <v>2</v>
      </c>
      <c r="C21" s="78">
        <v>3</v>
      </c>
      <c r="D21" s="78">
        <v>4</v>
      </c>
      <c r="E21" s="78">
        <v>5</v>
      </c>
    </row>
    <row r="22" spans="1:5" ht="31.5">
      <c r="A22" s="85">
        <v>1</v>
      </c>
      <c r="B22" s="86" t="s">
        <v>171</v>
      </c>
      <c r="C22" s="87">
        <f>C24</f>
        <v>10000</v>
      </c>
      <c r="D22" s="87">
        <f>D24</f>
        <v>7000</v>
      </c>
      <c r="E22" s="87">
        <f>E24</f>
        <v>7000</v>
      </c>
    </row>
    <row r="23" spans="1:5" ht="12.75">
      <c r="A23" s="88"/>
      <c r="B23" s="86" t="s">
        <v>175</v>
      </c>
      <c r="C23" s="85"/>
      <c r="D23" s="87"/>
      <c r="E23" s="87"/>
    </row>
    <row r="24" spans="1:5" ht="24" customHeight="1">
      <c r="A24" s="88"/>
      <c r="B24" s="86" t="s">
        <v>176</v>
      </c>
      <c r="C24" s="87">
        <v>10000</v>
      </c>
      <c r="D24" s="87">
        <v>7000</v>
      </c>
      <c r="E24" s="87">
        <v>7000</v>
      </c>
    </row>
    <row r="25" spans="1:5" ht="21" customHeight="1">
      <c r="A25" s="88"/>
      <c r="B25" s="89" t="s">
        <v>169</v>
      </c>
      <c r="C25" s="90">
        <f>C22</f>
        <v>10000</v>
      </c>
      <c r="D25" s="90">
        <f>D22</f>
        <v>7000</v>
      </c>
      <c r="E25" s="90">
        <f>E22</f>
        <v>7000</v>
      </c>
    </row>
  </sheetData>
  <mergeCells count="14">
    <mergeCell ref="A15:E15"/>
    <mergeCell ref="A9:A10"/>
    <mergeCell ref="B9:B10"/>
    <mergeCell ref="C9:E9"/>
    <mergeCell ref="D1:E1"/>
    <mergeCell ref="B2:E2"/>
    <mergeCell ref="B3:E3"/>
    <mergeCell ref="A5:E5"/>
    <mergeCell ref="A6:E6"/>
    <mergeCell ref="A19:A20"/>
    <mergeCell ref="B19:B20"/>
    <mergeCell ref="C19:E19"/>
    <mergeCell ref="A16:E16"/>
    <mergeCell ref="A17:E17"/>
  </mergeCells>
  <printOptions/>
  <pageMargins left="0.7874015748031497" right="0.1968503937007874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2018-03-22T10:45:24Z</cp:lastPrinted>
  <dcterms:created xsi:type="dcterms:W3CDTF">2007-11-30T05:39:28Z</dcterms:created>
  <dcterms:modified xsi:type="dcterms:W3CDTF">2018-03-22T10:45:27Z</dcterms:modified>
  <cp:category/>
  <cp:version/>
  <cp:contentType/>
  <cp:contentStatus/>
</cp:coreProperties>
</file>