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6"/>
  </bookViews>
  <sheets>
    <sheet name="№ 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<sst xmlns="http://schemas.openxmlformats.org/spreadsheetml/2006/main" count="4156" uniqueCount="707">
  <si>
    <t>4210000</t>
  </si>
  <si>
    <t>Приложение 6</t>
  </si>
  <si>
    <t>распорядителей  средств бюджета на 2012 год.</t>
  </si>
  <si>
    <t>2</t>
  </si>
  <si>
    <t>1202</t>
  </si>
  <si>
    <t>Периодическая печать и издательства</t>
  </si>
  <si>
    <t>9</t>
  </si>
  <si>
    <t>10</t>
  </si>
  <si>
    <t>11</t>
  </si>
  <si>
    <t>13</t>
  </si>
  <si>
    <t>14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</si>
  <si>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</si>
  <si>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Приложение 3</t>
  </si>
  <si>
    <t>Приложение  4</t>
  </si>
  <si>
    <t>5228218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</si>
  <si>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</si>
  <si>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9100000</t>
  </si>
  <si>
    <t>Средства на реализацию мероприятий по обращениям, поступающим к депутатам Законодательного Собрания Тверской области</t>
  </si>
  <si>
    <t>расходы на обеспечение образовательного процесса</t>
  </si>
  <si>
    <t>1009003</t>
  </si>
  <si>
    <t xml:space="preserve">Муниципальная ведомственная целевая  программа "Доступная среда" на 2012 год" </t>
  </si>
  <si>
    <t>ДЦП   "Развитие    жилищно-коммунального и газового хозяйства Тверской области на 2010 - 2014 годы"</t>
  </si>
  <si>
    <t>5222100</t>
  </si>
  <si>
    <t xml:space="preserve">Развитие газификации населенных пунктов      </t>
  </si>
  <si>
    <t>5222103</t>
  </si>
  <si>
    <t xml:space="preserve">ДЦП   "Развитие    жилищно-коммунального и газового хозяйства Тверской области на 2010 - 2014 годы". Развитие газификации населенных пунктов </t>
  </si>
  <si>
    <t>Прогнозируемые доходы  бюджета муниципального образования город Торжок по группам, подгруппам, статьям, подстатьям и элементам доходов классификации доходов бюджетов  Российской Федерации на 2012 год</t>
  </si>
  <si>
    <t>Код БК</t>
  </si>
  <si>
    <t>Наименование показателя</t>
  </si>
  <si>
    <t>сумма тыс.руб.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</si>
  <si>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</si>
  <si>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</si>
  <si>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</si>
  <si>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</si>
  <si>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</si>
  <si>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</si>
  <si>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</si>
  <si>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227,227'и 228 Налогового кодекса Российской Федерации</t>
  </si>
  <si>
    <t>000 1 01 02020 01 0000 110</t>
  </si>
  <si>
    <t>Думы  от  29.08.2012  № 117</t>
  </si>
  <si>
    <t xml:space="preserve"> Думы от  29.08.2012 № 117</t>
  </si>
  <si>
    <t>Думы  от  29.08.2012   № 117</t>
  </si>
  <si>
    <t>Думы   от  29.08.2012 № 117</t>
  </si>
  <si>
    <t>Думы  от   29.08.2012 № 117</t>
  </si>
  <si>
    <t xml:space="preserve">Думы   от  29.08.2012 № 117 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</si>
  <si>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</si>
  <si>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</si>
  <si>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</si>
  <si>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</si>
  <si>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</si>
  <si>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</si>
  <si>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</si>
  <si>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</si>
  <si>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</si>
  <si>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</si>
  <si>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</si>
  <si>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</si>
  <si>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</si>
  <si>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</si>
  <si>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</si>
  <si>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</si>
  <si>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</si>
  <si>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</si>
  <si>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</si>
  <si>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</si>
  <si>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взимаемых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</si>
  <si>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</si>
  <si>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</si>
  <si>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</si>
  <si>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</si>
  <si>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000 1 06 06012 04 0000 110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</si>
  <si>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</si>
  <si>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</si>
  <si>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</si>
  <si>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000 1 06 06022 04 0000 110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</si>
  <si>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</si>
  <si>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</si>
  <si>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</si>
  <si>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</si>
  <si>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</si>
  <si>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</si>
  <si>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</si>
  <si>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</si>
  <si>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</si>
  <si>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</si>
  <si>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</si>
  <si>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</si>
  <si>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</si>
  <si>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</si>
  <si>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</si>
  <si>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000  1  09  04050  04  0000  110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</si>
  <si>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</si>
  <si>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</si>
  <si>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</si>
  <si>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</si>
  <si>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</si>
  <si>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</si>
  <si>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</si>
  <si>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</si>
  <si>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</si>
  <si>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</si>
  <si>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автономных учреждений автономных учреждений)</t>
  </si>
  <si>
    <t>000  1  11  07000  00  0000  120</t>
  </si>
  <si>
    <t>Платежи от государственных и муниципальных унитарных предприятий</t>
  </si>
  <si>
    <t>000  1  11  07014  04  0000  120</t>
  </si>
  <si>
    <t>Доходы от перечисления части прибыли, остающейся после уплаты налогов и иных обязательных платежей муниципальных унитаоных предприятий, созданных городскими округами</t>
  </si>
  <si>
    <t>000 1 11 09000 00 0000 120</t>
  </si>
  <si>
    <t>Прочие поступления от использования имущества , находящихся в  собственности городских округов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</si>
  <si>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000  1  11  09040 00  0000  120</t>
  </si>
  <si>
    <t>000  1  11  09044  04  0000  120</t>
  </si>
  <si>
    <t>Прочие поступления от использования имущества, находящегося в собственности городских округов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</si>
  <si>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</si>
  <si>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</si>
  <si>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</si>
  <si>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</si>
  <si>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</si>
  <si>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</si>
  <si>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</si>
  <si>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</si>
  <si>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</si>
  <si>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</si>
  <si>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</si>
  <si>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</si>
  <si>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</si>
  <si>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</t>
  </si>
  <si>
    <t>000  1  13  00000  00  0000  000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</si>
  <si>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</si>
  <si>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</si>
  <si>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</si>
  <si>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</si>
  <si>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</si>
  <si>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</si>
  <si>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</si>
  <si>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</si>
  <si>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</si>
  <si>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</si>
  <si>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</si>
  <si>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</si>
  <si>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</si>
  <si>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</si>
  <si>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</si>
  <si>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</si>
  <si>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</si>
  <si>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</si>
  <si>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</si>
  <si>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</si>
  <si>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автономных учреждений)</t>
  </si>
  <si>
    <t>005 1 14 06024 04 0000 430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</si>
  <si>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</si>
  <si>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</si>
  <si>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</si>
  <si>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</si>
  <si>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</si>
  <si>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</si>
  <si>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</si>
  <si>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</si>
  <si>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</si>
  <si>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</si>
  <si>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</si>
  <si>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</si>
  <si>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</si>
  <si>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000 116 23000 00 0000 140</t>
  </si>
  <si>
    <t xml:space="preserve">Доходы от возмещения ущерба при возникновении страховых случаев </t>
  </si>
  <si>
    <t>000 116 23041 04 0000 140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</si>
  <si>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</si>
  <si>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</si>
  <si>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</si>
  <si>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000 116 25010 01 0000 140</t>
  </si>
  <si>
    <t>Денежные взыскания (штрафы) за нарушение законодательства о недрах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</si>
  <si>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</si>
  <si>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</si>
  <si>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</si>
  <si>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</si>
  <si>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</si>
  <si>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</si>
  <si>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</si>
  <si>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</si>
  <si>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000 1 16 30013 01 0000 140</t>
  </si>
  <si>
    <t>Денежные  взыскания (штрафы)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</si>
  <si>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000  1 16 30030 01 0000 140</t>
  </si>
  <si>
    <t>Прочие денежные взыскания (штрафы) за правонарушения в области дорожного движения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</si>
  <si>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</si>
  <si>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</si>
  <si>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</si>
  <si>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Росасийской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</si>
  <si>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</si>
  <si>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</si>
  <si>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</si>
  <si>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</si>
  <si>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</si>
  <si>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</si>
  <si>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000 2 00 00000 00 0000 000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</si>
  <si>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</si>
  <si>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</si>
  <si>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</si>
  <si>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</si>
  <si>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</si>
  <si>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</si>
  <si>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</si>
  <si>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</si>
  <si>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</si>
  <si>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000 2 02 02041 04  0000 151</t>
  </si>
  <si>
    <t xml:space="preserve">Субсидии бюджетам городских округов на стоительство,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</si>
  <si>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</si>
  <si>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</si>
  <si>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</si>
  <si>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</si>
  <si>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</si>
  <si>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</si>
  <si>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000 2 02 02145 04  0004 151</t>
  </si>
  <si>
    <t>Субсидии бюджетам городских округов на модернизацию региональных систем общего образования</t>
  </si>
  <si>
    <t>000 2 02 02999 04  0000 151</t>
  </si>
  <si>
    <t>Прочие субсидии бюджетам городских округов  на организацию проезда учащихся в образовательных учреждениях и(или) студентов, обучающихся по очной  форме обучения в образовательных учреждениях, расположенных на территории Тверской области, на пригородных и (или) городских маршрутах наземного транспорта общего пользования (кроме железнодорожного, водного и такси, включая маршрутные)</t>
  </si>
  <si>
    <t>Прочие субсидии на проведение капитального ремонта зданий и помещений, находящихся в муниципальной собственности и используемые для размещения образовательных учреждений</t>
  </si>
  <si>
    <t>Прочие субсидии бюджетам городских округов на проведение капитального ремонта и ремонта дворовых территорий многоквартирных домов, проездов к дворовым территориям многоквартирных домов</t>
  </si>
  <si>
    <t>Прочие субсидии бюджетам городских округов на организацию отдыха детей в каникулярное время</t>
  </si>
  <si>
    <t>Прочие субсидии на поддержку районных и городских газет</t>
  </si>
  <si>
    <t>Прочие субсидии бюджетам городских округов на совершенствование организации питания учащихся в общеобразовательных учреждениях</t>
  </si>
  <si>
    <t>000 2 02 03000 00 0000 151</t>
  </si>
  <si>
    <t>Субвенции бюджетам субъектов Российской федерации и муниципальных образований</t>
  </si>
  <si>
    <t>000 2 02 03999 04 0000 151</t>
  </si>
  <si>
    <t>Прочие субвенции бюджетам городских округов на обеспечение государственных гарантий прав граждан на получение бесплатного дошкольного, начального, основного, среднего (полного) общего, а также дополнительного образования в муниципальных общеобразовательных  учреждениях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</si>
  <si>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</si>
  <si>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</si>
  <si>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</si>
  <si>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>Субвенции бюджетам городских округов на выплату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</si>
  <si>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000 2 02 03078 04 0000 151</t>
  </si>
  <si>
    <t>Субвенции бюджетам городских округов на модернизацию региональных систем общего образования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</si>
  <si>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</si>
  <si>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</si>
  <si>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</si>
  <si>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>Субвенции бюджетам городских округов на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</si>
  <si>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Субвенция на реализацию государственных полномочий по организации и исполнению функций комиссий по делам несовершеннолетних и защите их прав </t>
  </si>
  <si>
    <t>Субвенции бюджетам на осуществление отдельных государственных полномочий Тверской области по созданию административных комиссий</t>
  </si>
  <si>
    <t xml:space="preserve">Субвенции бюджетам на осуществление государственных полномочий по обеспечению жилыми помещениями детей сирот, детей, оставшихся без попечения родителей, а также детей, находящихся под опекой (попечительством), лиц из числа детей сирот, детей, оставшихся без попечения родителей </t>
  </si>
  <si>
    <t>000 2 02 04000 04 0000 151</t>
  </si>
  <si>
    <t>Иные межбюджетные трансферты</t>
  </si>
  <si>
    <t>000 2 02 04999 04 0000 151</t>
  </si>
  <si>
    <t>Межбюджетные трансферты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</t>
  </si>
  <si>
    <t>000 2 07 00000 00 0000 180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</si>
  <si>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</si>
  <si>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</si>
  <si>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</si>
  <si>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Итого с учетом безвозмездных поступлений</t>
  </si>
  <si>
    <t>Приложение 2</t>
  </si>
  <si>
    <t>к   решению Торжокской городской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</si>
  <si>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</si>
  <si>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</si>
  <si>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</si>
  <si>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</si>
  <si>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</si>
  <si>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</si>
  <si>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</si>
  <si>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</si>
  <si>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</si>
  <si>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</si>
  <si>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</si>
  <si>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</si>
  <si>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</si>
  <si>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</si>
  <si>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</si>
  <si>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</si>
  <si>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</si>
  <si>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</si>
  <si>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Культура</t>
  </si>
  <si>
    <t>4400000</t>
  </si>
  <si>
    <t>4409900</t>
  </si>
  <si>
    <t>Поддержка коммунального хозяйства</t>
  </si>
  <si>
    <t>025</t>
  </si>
  <si>
    <t>Управление по делам гражданской обороны и чрезвычайным ситуациям города Торжка</t>
  </si>
  <si>
    <t>4310000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</si>
  <si>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</si>
  <si>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</si>
  <si>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</si>
  <si>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</si>
  <si>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4320200</t>
  </si>
  <si>
    <t>Мероприятия в области социальной политики</t>
  </si>
  <si>
    <t>Оздоровление детей</t>
  </si>
  <si>
    <t>Социальная помощь</t>
  </si>
  <si>
    <t>5050000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</si>
  <si>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</si>
  <si>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</si>
  <si>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</si>
  <si>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Профессиональная подготовка, переподготовка и повышение квалификации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</si>
  <si>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</si>
  <si>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</si>
  <si>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</si>
  <si>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</si>
  <si>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</si>
  <si>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</si>
  <si>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</si>
  <si>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</si>
  <si>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</si>
  <si>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</si>
  <si>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</si>
  <si>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</si>
  <si>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</si>
  <si>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</si>
  <si>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</si>
  <si>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</si>
  <si>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</si>
  <si>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</si>
  <si>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</si>
  <si>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</si>
  <si>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</si>
  <si>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</si>
  <si>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</si>
  <si>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</si>
  <si>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</si>
  <si>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</si>
  <si>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</si>
  <si>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</si>
  <si>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</si>
  <si>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</si>
  <si>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</si>
  <si>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</si>
  <si>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</si>
  <si>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</si>
  <si>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</si>
  <si>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</si>
  <si>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</si>
  <si>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</si>
  <si>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</si>
  <si>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</si>
  <si>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</si>
  <si>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</si>
  <si>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</si>
  <si>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</si>
  <si>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</si>
  <si>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</si>
  <si>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</si>
  <si>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</si>
  <si>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</si>
  <si>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</si>
  <si>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</si>
  <si>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</si>
  <si>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</si>
  <si>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</si>
  <si>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</si>
  <si>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</si>
  <si>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</si>
  <si>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</si>
  <si>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</si>
  <si>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</si>
  <si>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</si>
  <si>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</si>
  <si>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</si>
  <si>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</si>
  <si>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4320000</t>
  </si>
  <si>
    <t>Мероприятия  по проведению оздоровительной кампании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</si>
  <si>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</si>
  <si>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</si>
  <si>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</si>
  <si>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</si>
  <si>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</si>
  <si>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</si>
  <si>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</si>
  <si>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</si>
  <si>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Социальное обеспечение населения</t>
  </si>
  <si>
    <t>7950030</t>
  </si>
  <si>
    <t>7950031</t>
  </si>
  <si>
    <t>Предоставление льгот Почетным гражданам города</t>
  </si>
  <si>
    <t>7950032</t>
  </si>
  <si>
    <t>Адресная помощь</t>
  </si>
  <si>
    <t>7950033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</si>
  <si>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</si>
  <si>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</si>
  <si>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</si>
  <si>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</si>
  <si>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</si>
  <si>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</si>
  <si>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</si>
  <si>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</si>
  <si>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</si>
  <si>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</si>
  <si>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</si>
  <si>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4290000</t>
  </si>
  <si>
    <t>Учебные заведения и курсы по переподготовке кадров</t>
  </si>
  <si>
    <t>4297800</t>
  </si>
  <si>
    <t>Переподготовка и повышение квалификации кадров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</si>
  <si>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</si>
  <si>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</si>
  <si>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</si>
  <si>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</si>
  <si>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</si>
  <si>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</si>
  <si>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</si>
  <si>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</si>
  <si>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</si>
  <si>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</si>
  <si>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</si>
  <si>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0705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</si>
  <si>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</si>
  <si>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</si>
  <si>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</si>
  <si>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</si>
  <si>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</si>
  <si>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</si>
  <si>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</si>
  <si>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</si>
  <si>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Ведомственная структура расходов бюджета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</si>
  <si>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</si>
  <si>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</si>
  <si>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</si>
  <si>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 xml:space="preserve">Культура и  кинематография 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</si>
  <si>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</si>
  <si>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</si>
  <si>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</si>
  <si>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</si>
  <si>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</si>
  <si>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</si>
  <si>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</si>
  <si>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</si>
  <si>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</si>
  <si>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</si>
  <si>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</si>
  <si>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 xml:space="preserve">Культура и кинематография </t>
  </si>
  <si>
    <t>Организация обеспечения учащихся начальных классов муниципальных общеобразовательных учреждений горячим питанием</t>
  </si>
  <si>
    <t>0020401</t>
  </si>
  <si>
    <t>6000300</t>
  </si>
  <si>
    <t>Озеленение</t>
  </si>
  <si>
    <t>6000401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</si>
  <si>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</si>
  <si>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</si>
  <si>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</si>
  <si>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</si>
  <si>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</si>
  <si>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</si>
  <si>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</si>
  <si>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</si>
  <si>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</si>
  <si>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</si>
  <si>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</si>
  <si>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</si>
  <si>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Организация и содержание мест захоронения за счет средств местного бюджета</t>
  </si>
  <si>
    <t>7951000</t>
  </si>
  <si>
    <t>Муниципальное учреждение  Торжокская городская Дума</t>
  </si>
  <si>
    <t>0021200</t>
  </si>
  <si>
    <t>Депутаты  представительного органа муниципального образования</t>
  </si>
  <si>
    <t>Проведение мероприятий по работе с общественными организациями ветеранов и инвалидов</t>
  </si>
  <si>
    <t>муниципального образования город Торжок на 2012 год</t>
  </si>
  <si>
    <t xml:space="preserve"> муниципального образования город Торжок  на 2012 год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</si>
  <si>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</si>
  <si>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</si>
  <si>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</si>
  <si>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</si>
  <si>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</si>
  <si>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</si>
  <si>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</si>
  <si>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7952700</t>
  </si>
  <si>
    <t>7951800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</si>
  <si>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</si>
  <si>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</si>
  <si>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</si>
  <si>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</si>
  <si>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</si>
  <si>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</si>
  <si>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</si>
  <si>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</si>
  <si>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</si>
  <si>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</si>
  <si>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</si>
  <si>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</si>
  <si>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</si>
  <si>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</si>
  <si>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</si>
  <si>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</si>
  <si>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</si>
  <si>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</si>
  <si>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Расходы по центральному аппарату на выполнение   переданных государственных полномочий Российской Федерации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</si>
  <si>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</si>
  <si>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</si>
  <si>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</si>
  <si>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</si>
  <si>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</si>
  <si>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</si>
  <si>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</si>
  <si>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</si>
  <si>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Выполнение функций казенными учреждениями</t>
  </si>
  <si>
    <t>Реализация государственной политики в области приватизации и управления государственной собственностью</t>
  </si>
  <si>
    <t>830</t>
  </si>
  <si>
    <t>Исполнение судебных актов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</si>
  <si>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</si>
  <si>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</si>
  <si>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</si>
  <si>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</si>
  <si>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</si>
  <si>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</si>
  <si>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</si>
  <si>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</si>
  <si>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</si>
  <si>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</si>
  <si>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ИТОГО:</t>
  </si>
  <si>
    <t>322</t>
  </si>
  <si>
    <t>Субсидии гражданам на приобретение жилья</t>
  </si>
  <si>
    <t>ДЦП "Социальная поддержка населения города Торжка на 2010-2012 годы"</t>
  </si>
  <si>
    <t>ДЦП "Развитие малого и среднего предпринимательства в муниципальном образовании город Торжок на 2011-2013 годы"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</si>
  <si>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</si>
  <si>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</si>
  <si>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</si>
  <si>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</si>
  <si>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</si>
  <si>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</si>
  <si>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</si>
  <si>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</si>
  <si>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</si>
  <si>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</si>
  <si>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4529901</t>
  </si>
  <si>
    <t>Обеспечение деятельности подведомственных учреждений за счет средств местного бюджета</t>
  </si>
  <si>
    <t>4219907</t>
  </si>
  <si>
    <t>4209901</t>
  </si>
  <si>
    <t>4879901</t>
  </si>
  <si>
    <t>4319901</t>
  </si>
  <si>
    <t>4239911</t>
  </si>
  <si>
    <t>4239912</t>
  </si>
  <si>
    <t>Обеспечение деятельности подведомственных учреждений за счет средств местного бюджета (БУ "Специализированная детско-юношеская спортивная школа олимпийского резерва "Юность")</t>
  </si>
  <si>
    <t>Обеспечение деятельности подведомственных учреждений за счет средств местного бюджета (БУ "Детская школа искусств")</t>
  </si>
  <si>
    <t>4409911</t>
  </si>
  <si>
    <t>Обеспечение деятельности подведомственных учреждений за счет средств местного бюджета (БУ "Городской Дом культуры")</t>
  </si>
  <si>
    <t>4409912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</si>
  <si>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</si>
  <si>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</si>
  <si>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1004</t>
  </si>
  <si>
    <t>5201000</t>
  </si>
  <si>
    <t>0013800</t>
  </si>
  <si>
    <t>5200900</t>
  </si>
  <si>
    <t>5200000</t>
  </si>
  <si>
    <t>Иные безвозмездные и безвозвратные перечисления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</si>
  <si>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</si>
  <si>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</si>
  <si>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0010000</t>
  </si>
  <si>
    <t>Государственная регистрация актов гражданского состояния</t>
  </si>
  <si>
    <t>Ежемесячное денежное вознаграждение за классное руководство</t>
  </si>
  <si>
    <t>5206600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</si>
  <si>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</si>
  <si>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Охрана семьи и детства</t>
  </si>
  <si>
    <t>Компенсация части родительской платы за содержание ребенка в государственных и муниципальных  образовательных  учреждениях, реализующих основную общеобразовательную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</si>
  <si>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</si>
  <si>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</si>
  <si>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Реализация государственных полномочий по созданию,  исполнению полномочий и обеспечению деятельности комиссий по делам несовершеннолетних и защите их прав </t>
  </si>
  <si>
    <t>Ежемесячное денежное вознаграждение  за классное руководство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</si>
  <si>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</si>
  <si>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</si>
  <si>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</si>
  <si>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</si>
  <si>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0304</t>
  </si>
  <si>
    <t>Органы юстиции</t>
  </si>
  <si>
    <t>Руководство и управление в сфере установленных функций</t>
  </si>
  <si>
    <t>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</si>
  <si>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</si>
  <si>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</si>
  <si>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</si>
  <si>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5052112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</si>
  <si>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</si>
  <si>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</si>
  <si>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Распределение целевых безвозмездных поступлений от других бюджетов бюджетной системы                                    Российской  Федерации    между распорядителями бюджетных средств на  2012 год</t>
  </si>
  <si>
    <t xml:space="preserve">   целевым статьям и видам расходов классификации расходов бюджетов на 2012 год</t>
  </si>
  <si>
    <t>подразделам классификации расходов бюджетов на 2012 год</t>
  </si>
  <si>
    <t>Приложение 5</t>
  </si>
  <si>
    <t>Приложение 7</t>
  </si>
  <si>
    <t>Распределение бюджетных ассигнований на реализацию городских программ, предусмотренных</t>
  </si>
  <si>
    <t>к финансированию   из бюджета  муниципального образования город Торжок, в разрезе  главных</t>
  </si>
  <si>
    <t>ВСЕГО:</t>
  </si>
  <si>
    <t>1</t>
  </si>
  <si>
    <t>Целевые программы муниципальных образований</t>
  </si>
  <si>
    <t>7</t>
  </si>
  <si>
    <t>1000000</t>
  </si>
  <si>
    <t>Федеральные целевые программы</t>
  </si>
  <si>
    <t>1008800</t>
  </si>
  <si>
    <t>Федеральная целевая программа "Жилище" на 2011-2015 годы"</t>
  </si>
  <si>
    <t>1008820</t>
  </si>
  <si>
    <t>"Подпрограмма "Обеспечение жильем молодых семей"</t>
  </si>
  <si>
    <t>5220000</t>
  </si>
  <si>
    <t>5222200</t>
  </si>
  <si>
    <t>ДЦП 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</si>
  <si>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3510502</t>
  </si>
  <si>
    <t>Мероприятия в области коммунального хозяйства (погашение кредиторской задолженности)</t>
  </si>
  <si>
    <t>5222205</t>
  </si>
  <si>
    <t>Обеспечение жильем молодых семей</t>
  </si>
  <si>
    <t>Федеральная целевая программа "Жилище" на 2011-2015 годы" "Подпрограмма "Обеспечение жильем молодых семей"</t>
  </si>
  <si>
    <t>ДЦП 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 (Обеспечение жильем молодых семей)</t>
  </si>
  <si>
    <t>7950940</t>
  </si>
  <si>
    <t>ГЦП "Повышение безопасности дорожного движения на территории муниципального образования город Торжок на 2009-2012 годы"</t>
  </si>
  <si>
    <t>7951100</t>
  </si>
  <si>
    <t>ГДЦП "Развитие физической культуры и спорта  г. Торжка на 2011-2013 годы"</t>
  </si>
  <si>
    <t>6000200</t>
  </si>
  <si>
    <t>4529913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</si>
  <si>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транспорта общего пользования (кроме железнодорожного, водного транспорта и такси, включая маршрутные)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</si>
  <si>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</si>
  <si>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5206300</t>
  </si>
  <si>
    <t>5207800</t>
  </si>
  <si>
    <t>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</si>
  <si>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008</t>
  </si>
  <si>
    <t>0314</t>
  </si>
  <si>
    <t>Другие вопросы в области национальной безопасности и правоохранительной деятельности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</si>
  <si>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</si>
  <si>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</si>
  <si>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</si>
  <si>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ДЦП "Развитие сферы  транспорта, связи и дорожного хозяйства муниципального образования город Торжок Тверской области на 2011-2013 годы"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</si>
  <si>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</si>
  <si>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</si>
  <si>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</si>
  <si>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</si>
  <si>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5222400</t>
  </si>
  <si>
    <t>ДЦП "Развитие образования Тверской области на 2009-2012 годы"</t>
  </si>
  <si>
    <t>5222402</t>
  </si>
  <si>
    <t>Обеспечение государственных гарантий в системе образования Тверской области</t>
  </si>
  <si>
    <t>ДЦП "Развитие образования Тверской области на 2009-2012 годы". Обеспечение государственных гарантий в системе образования Тверской области</t>
  </si>
  <si>
    <t>870</t>
  </si>
  <si>
    <t>Резервные средства</t>
  </si>
  <si>
    <t>0501</t>
  </si>
  <si>
    <t>Жилищное хозяйство</t>
  </si>
  <si>
    <t>411</t>
  </si>
  <si>
    <t>Бюджетные инвестиции в объекты государственной  собственности казенным учреждениям вне рамок государственного оборонного заказа</t>
  </si>
  <si>
    <t>0409</t>
  </si>
  <si>
    <t xml:space="preserve">Дорожное хозяйство (дорожные фонды)          </t>
  </si>
  <si>
    <t>7953200</t>
  </si>
  <si>
    <t>ВЦП "Приобретение коммунальной техники для нужд муниципального образования город Торжок в 2012 году"</t>
  </si>
  <si>
    <t>7953100</t>
  </si>
  <si>
    <t>ВЦП "Развитие и благоустройство города Торжка в 2012 году"</t>
  </si>
  <si>
    <t>7953000</t>
  </si>
  <si>
    <t>7953300</t>
  </si>
  <si>
    <t>ВЦП "Адресная программа по проведению капитального ремонта многоквартирных домов в 2012 году"</t>
  </si>
  <si>
    <t>920</t>
  </si>
  <si>
    <t xml:space="preserve">Средства на реализацию мероприятий по обращениям, поступающим к депутатам Торжокской городской Думы </t>
  </si>
  <si>
    <t>7951600</t>
  </si>
  <si>
    <t xml:space="preserve">Капитальный  ремонт  и  ремонт  автомобильных  дорог                                  </t>
  </si>
  <si>
    <t xml:space="preserve">Капитальный  ремонт  и  ремонт  автомобильных дорог                                        </t>
  </si>
  <si>
    <t>3600202</t>
  </si>
  <si>
    <t>Капитальный ремонт  муниципального жилищного фонда (погашение кредиторской задолженности)</t>
  </si>
  <si>
    <t>1009000</t>
  </si>
  <si>
    <t>Государственная программа "Доступная среда на 2011-2015 годы"</t>
  </si>
  <si>
    <t>1009001</t>
  </si>
  <si>
    <t>Государственная программа "Доступная среда на 2011-2015 годы" за счет средств федерального бюджета</t>
  </si>
  <si>
    <t>ГДЦП "Модернизация материально-технической базы кухонь и столовых в муниципальных образовательных учреждениях города Торжка на 2011-2013 годы"</t>
  </si>
  <si>
    <t>7952000</t>
  </si>
  <si>
    <t>ГДЦП "Ремонт зданий и помещений муниципальных образовательных учреждений города Торжка на 2011-2012 годы"</t>
  </si>
  <si>
    <t>7951300</t>
  </si>
  <si>
    <t>ГДЦП "Молодежь Торжка" на 2011-2013 годы</t>
  </si>
  <si>
    <t>5228200</t>
  </si>
  <si>
    <t>ДЦП "Развитие транспортной  системы  Тверской области на 2009-2017 годы"</t>
  </si>
  <si>
    <t>5228213</t>
  </si>
  <si>
    <t xml:space="preserve">Государственная  регистрация актов гражданского состояния  </t>
  </si>
  <si>
    <t xml:space="preserve">ДЦП "Развитие транспортной  системы  Тверской области на 2009-2017 годы". Капитальный  ремонт  и  ремонт автомобильных
дорог    </t>
  </si>
  <si>
    <t>0980000</t>
  </si>
  <si>
    <t>Обеспечение   мероприятий   по   капитальному ремонту многоквартирных домов и переселению граждан из аварийного жилищного фонда</t>
  </si>
  <si>
    <t>0980100</t>
  </si>
  <si>
    <t xml:space="preserve">Обеспечение   мероприятий   по   капитальному ремонту многоквартирных домов  и  переселению граждан из аварийного жилищного фонда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</si>
  <si>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0980104</t>
  </si>
  <si>
    <t xml:space="preserve">Обеспечение   мероприятий   по    переселению граждан  из  аварийного  жилищного  фонда   с учетом  необходимости  развития  малоэтажного жилищного строительства                      </t>
  </si>
  <si>
    <t>0980200</t>
  </si>
  <si>
    <t>Обеспечение   мероприятий   по   капитальному ремонту многоквартирных домов  и  переселению граждан из аварийного жилищного фонда за счет средств бюджетов</t>
  </si>
  <si>
    <t>0980204</t>
  </si>
  <si>
    <t>0980214</t>
  </si>
  <si>
    <t xml:space="preserve">Обеспечение   мероприятий   по    переселению граждан  из  аварийного  жилищного  фонда   с учетом  необходимости  развития  малоэтажного жилищного строительства за счет средств областного бюджета                     </t>
  </si>
  <si>
    <t>0980224</t>
  </si>
  <si>
    <t>"Адресная программа по переселению граждан из аварийного жилищного фонда с учетом необходимости развития малоэтажного жилищного строительства в муниципальном образовании город Торжок на 2012 год"</t>
  </si>
  <si>
    <t>ДЦП   "Развитие    институтов    гражданского общества Тверской  области  как  эффективного механизма  защиты  прав  и  свобод  человека, поддержки   демократических    ценностей    в обществе на 2009 - 2014 годы"</t>
  </si>
  <si>
    <t>5221700</t>
  </si>
  <si>
    <t>Поддержка редакций районных и городских газет</t>
  </si>
  <si>
    <t>5221711</t>
  </si>
  <si>
    <t>3600000</t>
  </si>
  <si>
    <t xml:space="preserve"> Жилищное хозяйство</t>
  </si>
  <si>
    <t>3600200</t>
  </si>
  <si>
    <t>Капитальный ремонт  муниципального жилищного фонда</t>
  </si>
  <si>
    <t>7953400</t>
  </si>
  <si>
    <t>ВЦП "Подготовка муниципальных объектов теплоснабжения и водоснабжения  к отопительному сезону 2012-2013 годов"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</si>
  <si>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</si>
  <si>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</si>
  <si>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Администрация муниципального образования город Торжок</t>
  </si>
  <si>
    <t>Субсидии на выравнивание обеспеченности муниципальных образований по реализации ими их отдельных расходных обязательств</t>
  </si>
  <si>
    <t>Обеспечение деятельности подведомственных учреждений за счет средств местного бюджета (МКУ "Централизованная бухгалтерия")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</si>
  <si>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</si>
  <si>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</si>
  <si>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</si>
  <si>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</si>
  <si>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</si>
  <si>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</si>
  <si>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</si>
  <si>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</si>
  <si>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</si>
  <si>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</si>
  <si>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</si>
  <si>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</si>
  <si>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</si>
  <si>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</si>
  <si>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</si>
  <si>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</si>
  <si>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</si>
  <si>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отдыха детей в каникулярное время</t>
  </si>
  <si>
    <t>5204700</t>
  </si>
  <si>
    <t>ДЦП "Развитие образования Тверской области на 2009-2014 годы"</t>
  </si>
  <si>
    <t>Обеспечение   государственных   гарантий    в системе образования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</si>
  <si>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</si>
  <si>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</si>
  <si>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Долгосрочные целевые программы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</si>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</sst>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3.625" style="32" customWidth="1"/>
    <col min="4" max="4" width="9.125" style="2" customWidth="1"/>
    <col min="5" max="5" width="11.75390625" style="2" bestFit="1" customWidth="1"/>
    <col min="6" max="16384" width="9.125" style="2" customWidth="1"/>
  </cols>
  <sheetData>
    <row r="1" spans="1:3" ht="16.5">
      <c r="A1" s="146" t="s">
        <v>299</v>
      </c>
      <c r="B1" s="146"/>
      <c r="C1" s="146"/>
    </row>
    <row r="2" spans="1:3" ht="16.5">
      <c r="A2" s="146" t="s">
        <v>273</v>
      </c>
      <c r="B2" s="146"/>
      <c r="C2" s="146"/>
    </row>
    <row r="3" spans="1:3" ht="16.5">
      <c r="A3" s="146" t="s">
        <v>39</v>
      </c>
      <c r="B3" s="146"/>
      <c r="C3" s="146"/>
    </row>
    <row r="5" spans="1:3" ht="16.5" customHeight="1">
      <c r="A5" s="140" t="s">
        <v>300</v>
      </c>
      <c r="B5" s="140"/>
      <c r="C5" s="140"/>
    </row>
    <row r="6" spans="1:3" ht="16.5" customHeight="1">
      <c r="A6" s="140" t="s">
        <v>440</v>
      </c>
      <c r="B6" s="140"/>
      <c r="C6" s="140"/>
    </row>
    <row r="8" spans="1:3" ht="33" customHeight="1">
      <c r="A8" s="141" t="s">
        <v>301</v>
      </c>
      <c r="B8" s="143" t="s">
        <v>295</v>
      </c>
      <c r="C8" s="145" t="s">
        <v>401</v>
      </c>
    </row>
    <row r="9" spans="1:3" ht="16.5">
      <c r="A9" s="142"/>
      <c r="B9" s="144"/>
      <c r="C9" s="145"/>
    </row>
    <row r="10" spans="1:3" ht="33">
      <c r="A10" s="23" t="s">
        <v>302</v>
      </c>
      <c r="B10" s="24" t="s">
        <v>303</v>
      </c>
      <c r="C10" s="46">
        <f>C12</f>
        <v>27750.2</v>
      </c>
    </row>
    <row r="11" spans="1:3" ht="55.5" customHeight="1" hidden="1">
      <c r="A11" s="25" t="s">
        <v>304</v>
      </c>
      <c r="B11" s="26" t="s">
        <v>305</v>
      </c>
      <c r="C11" s="27"/>
    </row>
    <row r="12" spans="1:3" ht="49.5">
      <c r="A12" s="25" t="s">
        <v>306</v>
      </c>
      <c r="B12" s="26" t="s">
        <v>307</v>
      </c>
      <c r="C12" s="45">
        <f>C13</f>
        <v>27750.2</v>
      </c>
    </row>
    <row r="13" spans="1:3" ht="65.25" customHeight="1">
      <c r="A13" s="25" t="s">
        <v>308</v>
      </c>
      <c r="B13" s="26" t="s">
        <v>309</v>
      </c>
      <c r="C13" s="45">
        <v>27750.2</v>
      </c>
    </row>
    <row r="14" spans="1:5" ht="33.75" customHeight="1">
      <c r="A14" s="23" t="s">
        <v>310</v>
      </c>
      <c r="B14" s="24" t="s">
        <v>311</v>
      </c>
      <c r="C14" s="46">
        <f>C15+C18</f>
        <v>13949.300000000047</v>
      </c>
      <c r="E14" s="108"/>
    </row>
    <row r="15" spans="1:3" ht="24" customHeight="1">
      <c r="A15" s="25" t="s">
        <v>312</v>
      </c>
      <c r="B15" s="26" t="s">
        <v>313</v>
      </c>
      <c r="C15" s="27">
        <f>C16</f>
        <v>-676962.2</v>
      </c>
    </row>
    <row r="16" spans="1:3" ht="24" customHeight="1">
      <c r="A16" s="25" t="s">
        <v>314</v>
      </c>
      <c r="B16" s="26" t="s">
        <v>315</v>
      </c>
      <c r="C16" s="27">
        <f>C17</f>
        <v>-676962.2</v>
      </c>
    </row>
    <row r="17" spans="1:5" ht="36" customHeight="1">
      <c r="A17" s="25" t="s">
        <v>316</v>
      </c>
      <c r="B17" s="26" t="s">
        <v>317</v>
      </c>
      <c r="C17" s="50">
        <v>-676962.2</v>
      </c>
      <c r="E17" s="108"/>
    </row>
    <row r="18" spans="1:5" ht="24" customHeight="1">
      <c r="A18" s="25" t="s">
        <v>318</v>
      </c>
      <c r="B18" s="26" t="s">
        <v>319</v>
      </c>
      <c r="C18" s="27">
        <f>C19</f>
        <v>690911.5</v>
      </c>
      <c r="E18" s="108"/>
    </row>
    <row r="19" spans="1:5" ht="24" customHeight="1">
      <c r="A19" s="25" t="s">
        <v>320</v>
      </c>
      <c r="B19" s="26" t="s">
        <v>321</v>
      </c>
      <c r="C19" s="27">
        <f>C20</f>
        <v>690911.5</v>
      </c>
      <c r="E19" s="108"/>
    </row>
    <row r="20" spans="1:5" ht="36" customHeight="1">
      <c r="A20" s="25" t="s">
        <v>322</v>
      </c>
      <c r="B20" s="26" t="s">
        <v>323</v>
      </c>
      <c r="C20" s="45">
        <v>690911.5</v>
      </c>
      <c r="E20" s="108"/>
    </row>
    <row r="21" spans="1:5" ht="25.5" customHeight="1">
      <c r="A21" s="139" t="s">
        <v>324</v>
      </c>
      <c r="B21" s="139"/>
      <c r="C21" s="46">
        <f>C14+C10</f>
        <v>41699.500000000044</v>
      </c>
      <c r="E21" s="108"/>
    </row>
    <row r="23" spans="1:2" ht="16.5">
      <c r="A23" s="28"/>
      <c r="B23" s="29"/>
    </row>
    <row r="24" ht="16.5">
      <c r="B24" s="1"/>
    </row>
  </sheetData>
  <sheetProtection/>
  <mergeCells count="9">
    <mergeCell ref="A21:B21"/>
    <mergeCell ref="A6:C6"/>
    <mergeCell ref="A8:A9"/>
    <mergeCell ref="B8:B9"/>
    <mergeCell ref="C8:C9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9"/>
  <sheetViews>
    <sheetView zoomScalePageLayoutView="0" workbookViewId="0" topLeftCell="A112">
      <selection activeCell="A128" sqref="A128"/>
    </sheetView>
  </sheetViews>
  <sheetFormatPr defaultColWidth="9.00390625" defaultRowHeight="12.75"/>
  <cols>
    <col min="1" max="1" width="35.375" style="109" customWidth="1"/>
    <col min="2" max="2" width="72.875" style="111" customWidth="1"/>
    <col min="3" max="3" width="11.125" style="110" customWidth="1"/>
    <col min="4" max="16384" width="9.125" style="110" customWidth="1"/>
  </cols>
  <sheetData>
    <row r="1" spans="2:3" ht="16.5">
      <c r="B1" s="148" t="s">
        <v>244</v>
      </c>
      <c r="C1" s="148"/>
    </row>
    <row r="2" spans="2:3" ht="16.5">
      <c r="B2" s="148" t="s">
        <v>245</v>
      </c>
      <c r="C2" s="148"/>
    </row>
    <row r="3" spans="2:3" ht="16.5">
      <c r="B3" s="148" t="s">
        <v>40</v>
      </c>
      <c r="C3" s="148"/>
    </row>
    <row r="4" spans="2:3" ht="15" customHeight="1">
      <c r="B4" s="149"/>
      <c r="C4" s="149"/>
    </row>
    <row r="5" ht="16.5" hidden="1"/>
    <row r="6" spans="1:3" ht="53.25" customHeight="1">
      <c r="A6" s="147" t="s">
        <v>26</v>
      </c>
      <c r="B6" s="147"/>
      <c r="C6" s="147"/>
    </row>
    <row r="7" spans="1:2" ht="16.5">
      <c r="A7" s="110"/>
      <c r="B7" s="112"/>
    </row>
    <row r="8" spans="1:3" s="114" customFormat="1" ht="33">
      <c r="A8" s="113" t="s">
        <v>27</v>
      </c>
      <c r="B8" s="10" t="s">
        <v>28</v>
      </c>
      <c r="C8" s="10" t="s">
        <v>29</v>
      </c>
    </row>
    <row r="9" spans="1:3" s="116" customFormat="1" ht="16.5">
      <c r="A9" s="115" t="s">
        <v>30</v>
      </c>
      <c r="B9" s="10" t="s">
        <v>31</v>
      </c>
      <c r="C9" s="41">
        <f>C10+C16+C22+C30+C38+C48+C58+C67+C55+C34</f>
        <v>345786.9</v>
      </c>
    </row>
    <row r="10" spans="1:3" s="116" customFormat="1" ht="16.5">
      <c r="A10" s="115" t="s">
        <v>32</v>
      </c>
      <c r="B10" s="10" t="s">
        <v>33</v>
      </c>
      <c r="C10" s="41">
        <f>C11</f>
        <v>173468.80000000002</v>
      </c>
    </row>
    <row r="11" spans="1:3" ht="16.5">
      <c r="A11" s="117" t="s">
        <v>34</v>
      </c>
      <c r="B11" s="12" t="s">
        <v>35</v>
      </c>
      <c r="C11" s="40">
        <f>C12+C13+C14+C15</f>
        <v>173468.80000000002</v>
      </c>
    </row>
    <row r="12" spans="1:3" ht="79.5" customHeight="1">
      <c r="A12" s="117" t="s">
        <v>36</v>
      </c>
      <c r="B12" s="120" t="s">
        <v>37</v>
      </c>
      <c r="C12" s="6">
        <v>172029.2</v>
      </c>
    </row>
    <row r="13" spans="1:3" ht="114.75" customHeight="1">
      <c r="A13" s="117" t="s">
        <v>38</v>
      </c>
      <c r="B13" s="120" t="s">
        <v>45</v>
      </c>
      <c r="C13" s="6">
        <v>597.9</v>
      </c>
    </row>
    <row r="14" spans="1:3" ht="49.5">
      <c r="A14" s="117" t="s">
        <v>46</v>
      </c>
      <c r="B14" s="12" t="s">
        <v>47</v>
      </c>
      <c r="C14" s="40">
        <v>806</v>
      </c>
    </row>
    <row r="15" spans="1:3" ht="99.75" customHeight="1">
      <c r="A15" s="117" t="s">
        <v>48</v>
      </c>
      <c r="B15" s="118" t="s">
        <v>49</v>
      </c>
      <c r="C15" s="6">
        <v>35.7</v>
      </c>
    </row>
    <row r="16" spans="1:3" s="116" customFormat="1" ht="16.5">
      <c r="A16" s="115" t="s">
        <v>50</v>
      </c>
      <c r="B16" s="10" t="s">
        <v>51</v>
      </c>
      <c r="C16" s="41">
        <f>C17+C20</f>
        <v>36392.2</v>
      </c>
    </row>
    <row r="17" spans="1:3" ht="22.5" customHeight="1">
      <c r="A17" s="117" t="s">
        <v>52</v>
      </c>
      <c r="B17" s="12" t="s">
        <v>53</v>
      </c>
      <c r="C17" s="40">
        <f>SUM(C18:C19)</f>
        <v>36391</v>
      </c>
    </row>
    <row r="18" spans="1:3" ht="33">
      <c r="A18" s="117" t="s">
        <v>54</v>
      </c>
      <c r="B18" s="12" t="s">
        <v>53</v>
      </c>
      <c r="C18" s="40">
        <v>36170</v>
      </c>
    </row>
    <row r="19" spans="1:3" ht="46.5" customHeight="1">
      <c r="A19" s="117" t="s">
        <v>55</v>
      </c>
      <c r="B19" s="12" t="s">
        <v>56</v>
      </c>
      <c r="C19" s="40">
        <v>221</v>
      </c>
    </row>
    <row r="20" spans="1:3" ht="24.75" customHeight="1">
      <c r="A20" s="119" t="s">
        <v>57</v>
      </c>
      <c r="B20" s="120" t="s">
        <v>58</v>
      </c>
      <c r="C20" s="40">
        <f>C21</f>
        <v>1.2</v>
      </c>
    </row>
    <row r="21" spans="1:3" ht="24" customHeight="1">
      <c r="A21" s="119" t="s">
        <v>59</v>
      </c>
      <c r="B21" s="120" t="s">
        <v>58</v>
      </c>
      <c r="C21" s="40">
        <v>1.2</v>
      </c>
    </row>
    <row r="22" spans="1:3" s="116" customFormat="1" ht="16.5">
      <c r="A22" s="115" t="s">
        <v>60</v>
      </c>
      <c r="B22" s="10" t="s">
        <v>61</v>
      </c>
      <c r="C22" s="41">
        <f>C23+C25</f>
        <v>61364</v>
      </c>
    </row>
    <row r="23" spans="1:3" ht="16.5">
      <c r="A23" s="117" t="s">
        <v>62</v>
      </c>
      <c r="B23" s="12" t="s">
        <v>63</v>
      </c>
      <c r="C23" s="40">
        <f>C24</f>
        <v>3141</v>
      </c>
    </row>
    <row r="24" spans="1:3" ht="49.5">
      <c r="A24" s="117" t="s">
        <v>64</v>
      </c>
      <c r="B24" s="12" t="s">
        <v>65</v>
      </c>
      <c r="C24" s="40">
        <v>3141</v>
      </c>
    </row>
    <row r="25" spans="1:3" ht="16.5">
      <c r="A25" s="117" t="s">
        <v>66</v>
      </c>
      <c r="B25" s="12" t="s">
        <v>67</v>
      </c>
      <c r="C25" s="40">
        <f>C26+C28</f>
        <v>58223</v>
      </c>
    </row>
    <row r="26" spans="1:3" ht="33">
      <c r="A26" s="117" t="s">
        <v>68</v>
      </c>
      <c r="B26" s="12" t="s">
        <v>69</v>
      </c>
      <c r="C26" s="40">
        <f>C27</f>
        <v>4666</v>
      </c>
    </row>
    <row r="27" spans="1:3" ht="66">
      <c r="A27" s="117" t="s">
        <v>70</v>
      </c>
      <c r="B27" s="12" t="s">
        <v>71</v>
      </c>
      <c r="C27" s="40">
        <v>4666</v>
      </c>
    </row>
    <row r="28" spans="1:3" ht="33">
      <c r="A28" s="117" t="s">
        <v>72</v>
      </c>
      <c r="B28" s="12" t="s">
        <v>73</v>
      </c>
      <c r="C28" s="40">
        <f>C29</f>
        <v>53557</v>
      </c>
    </row>
    <row r="29" spans="1:3" ht="66">
      <c r="A29" s="117" t="s">
        <v>74</v>
      </c>
      <c r="B29" s="12" t="s">
        <v>75</v>
      </c>
      <c r="C29" s="40">
        <v>53557</v>
      </c>
    </row>
    <row r="30" spans="1:3" s="116" customFormat="1" ht="16.5">
      <c r="A30" s="115" t="s">
        <v>76</v>
      </c>
      <c r="B30" s="10" t="s">
        <v>77</v>
      </c>
      <c r="C30" s="41">
        <f>C31+C33</f>
        <v>2500.2</v>
      </c>
    </row>
    <row r="31" spans="1:3" ht="33.75" customHeight="1">
      <c r="A31" s="117" t="s">
        <v>78</v>
      </c>
      <c r="B31" s="12" t="s">
        <v>79</v>
      </c>
      <c r="C31" s="40">
        <f>C32</f>
        <v>2485.2</v>
      </c>
    </row>
    <row r="32" spans="1:3" ht="49.5">
      <c r="A32" s="117" t="s">
        <v>80</v>
      </c>
      <c r="B32" s="12" t="s">
        <v>81</v>
      </c>
      <c r="C32" s="40">
        <v>2485.2</v>
      </c>
    </row>
    <row r="33" spans="1:3" ht="33">
      <c r="A33" s="117" t="s">
        <v>82</v>
      </c>
      <c r="B33" s="12" t="s">
        <v>83</v>
      </c>
      <c r="C33" s="40">
        <v>15</v>
      </c>
    </row>
    <row r="34" spans="1:3" ht="49.5">
      <c r="A34" s="121" t="s">
        <v>84</v>
      </c>
      <c r="B34" s="123" t="s">
        <v>85</v>
      </c>
      <c r="C34" s="40">
        <f>C35</f>
        <v>1.9</v>
      </c>
    </row>
    <row r="35" spans="1:3" ht="16.5">
      <c r="A35" s="119" t="s">
        <v>86</v>
      </c>
      <c r="B35" s="120" t="s">
        <v>87</v>
      </c>
      <c r="C35" s="40">
        <f>C36</f>
        <v>1.9</v>
      </c>
    </row>
    <row r="36" spans="1:3" ht="33">
      <c r="A36" s="119" t="s">
        <v>88</v>
      </c>
      <c r="B36" s="120" t="s">
        <v>89</v>
      </c>
      <c r="C36" s="40">
        <f>C37</f>
        <v>1.9</v>
      </c>
    </row>
    <row r="37" spans="1:3" ht="33">
      <c r="A37" s="119" t="s">
        <v>90</v>
      </c>
      <c r="B37" s="120" t="s">
        <v>91</v>
      </c>
      <c r="C37" s="40">
        <v>1.9</v>
      </c>
    </row>
    <row r="38" spans="1:3" s="116" customFormat="1" ht="49.5">
      <c r="A38" s="115" t="s">
        <v>92</v>
      </c>
      <c r="B38" s="10" t="s">
        <v>93</v>
      </c>
      <c r="C38" s="41">
        <f>C39+C45+C43</f>
        <v>36975</v>
      </c>
    </row>
    <row r="39" spans="1:3" ht="81.75" customHeight="1">
      <c r="A39" s="117" t="s">
        <v>94</v>
      </c>
      <c r="B39" s="12" t="s">
        <v>95</v>
      </c>
      <c r="C39" s="40">
        <f>C40+C42</f>
        <v>25124.5</v>
      </c>
    </row>
    <row r="40" spans="1:3" ht="76.5" customHeight="1">
      <c r="A40" s="117" t="s">
        <v>96</v>
      </c>
      <c r="B40" s="12" t="s">
        <v>97</v>
      </c>
      <c r="C40" s="40">
        <f>C41</f>
        <v>24039.8</v>
      </c>
    </row>
    <row r="41" spans="1:3" ht="82.5">
      <c r="A41" s="117" t="s">
        <v>98</v>
      </c>
      <c r="B41" s="12" t="s">
        <v>99</v>
      </c>
      <c r="C41" s="40">
        <v>24039.8</v>
      </c>
    </row>
    <row r="42" spans="1:3" ht="82.5">
      <c r="A42" s="117" t="s">
        <v>100</v>
      </c>
      <c r="B42" s="12" t="s">
        <v>101</v>
      </c>
      <c r="C42" s="6">
        <v>1084.7</v>
      </c>
    </row>
    <row r="43" spans="1:3" ht="24" customHeight="1">
      <c r="A43" s="117" t="s">
        <v>102</v>
      </c>
      <c r="B43" s="12" t="s">
        <v>103</v>
      </c>
      <c r="C43" s="40">
        <f>C44</f>
        <v>401.8</v>
      </c>
    </row>
    <row r="44" spans="1:3" ht="49.5">
      <c r="A44" s="117" t="s">
        <v>104</v>
      </c>
      <c r="B44" s="12" t="s">
        <v>105</v>
      </c>
      <c r="C44" s="6">
        <v>401.8</v>
      </c>
    </row>
    <row r="45" spans="1:3" ht="66">
      <c r="A45" s="117" t="s">
        <v>106</v>
      </c>
      <c r="B45" s="12" t="s">
        <v>107</v>
      </c>
      <c r="C45" s="40">
        <f>C46</f>
        <v>11448.7</v>
      </c>
    </row>
    <row r="46" spans="1:3" ht="66">
      <c r="A46" s="117" t="s">
        <v>108</v>
      </c>
      <c r="B46" s="12" t="s">
        <v>107</v>
      </c>
      <c r="C46" s="40">
        <f>C47</f>
        <v>11448.7</v>
      </c>
    </row>
    <row r="47" spans="1:3" ht="34.5" customHeight="1">
      <c r="A47" s="117" t="s">
        <v>109</v>
      </c>
      <c r="B47" s="12" t="s">
        <v>110</v>
      </c>
      <c r="C47" s="40">
        <v>11448.7</v>
      </c>
    </row>
    <row r="48" spans="1:3" s="116" customFormat="1" ht="33">
      <c r="A48" s="115" t="s">
        <v>111</v>
      </c>
      <c r="B48" s="10" t="s">
        <v>112</v>
      </c>
      <c r="C48" s="41">
        <f>C49</f>
        <v>1375.1</v>
      </c>
    </row>
    <row r="49" spans="1:3" ht="16.5">
      <c r="A49" s="117" t="s">
        <v>113</v>
      </c>
      <c r="B49" s="12" t="s">
        <v>114</v>
      </c>
      <c r="C49" s="6">
        <f>SUM(C50:C54)</f>
        <v>1375.1</v>
      </c>
    </row>
    <row r="50" spans="1:3" ht="33">
      <c r="A50" s="122" t="s">
        <v>115</v>
      </c>
      <c r="B50" s="120" t="s">
        <v>116</v>
      </c>
      <c r="C50" s="6">
        <v>141.5</v>
      </c>
    </row>
    <row r="51" spans="1:3" ht="33">
      <c r="A51" s="122" t="s">
        <v>117</v>
      </c>
      <c r="B51" s="120" t="s">
        <v>118</v>
      </c>
      <c r="C51" s="6">
        <v>23.9</v>
      </c>
    </row>
    <row r="52" spans="1:3" ht="16.5">
      <c r="A52" s="122" t="s">
        <v>119</v>
      </c>
      <c r="B52" s="120" t="s">
        <v>120</v>
      </c>
      <c r="C52" s="6">
        <v>709.6</v>
      </c>
    </row>
    <row r="53" spans="1:3" ht="16.5">
      <c r="A53" s="122" t="s">
        <v>121</v>
      </c>
      <c r="B53" s="120" t="s">
        <v>122</v>
      </c>
      <c r="C53" s="6">
        <v>500.1</v>
      </c>
    </row>
    <row r="54" spans="1:3" ht="16.5">
      <c r="A54" s="122" t="s">
        <v>123</v>
      </c>
      <c r="B54" s="120" t="s">
        <v>124</v>
      </c>
      <c r="C54" s="6">
        <v>0</v>
      </c>
    </row>
    <row r="55" spans="1:3" ht="33">
      <c r="A55" s="121" t="s">
        <v>125</v>
      </c>
      <c r="B55" s="123" t="s">
        <v>126</v>
      </c>
      <c r="C55" s="31">
        <f>C56</f>
        <v>136.5</v>
      </c>
    </row>
    <row r="56" spans="1:3" ht="16.5">
      <c r="A56" s="119" t="s">
        <v>127</v>
      </c>
      <c r="B56" s="120" t="s">
        <v>128</v>
      </c>
      <c r="C56" s="6">
        <f>C57</f>
        <v>136.5</v>
      </c>
    </row>
    <row r="57" spans="1:3" ht="16.5">
      <c r="A57" s="119" t="s">
        <v>129</v>
      </c>
      <c r="B57" s="120" t="s">
        <v>130</v>
      </c>
      <c r="C57" s="6">
        <v>136.5</v>
      </c>
    </row>
    <row r="58" spans="1:3" s="116" customFormat="1" ht="33">
      <c r="A58" s="115" t="s">
        <v>131</v>
      </c>
      <c r="B58" s="10" t="s">
        <v>132</v>
      </c>
      <c r="C58" s="41">
        <f>C59+C62</f>
        <v>29993.5</v>
      </c>
    </row>
    <row r="59" spans="1:3" ht="33">
      <c r="A59" s="117" t="s">
        <v>133</v>
      </c>
      <c r="B59" s="12" t="s">
        <v>134</v>
      </c>
      <c r="C59" s="40">
        <f>C60</f>
        <v>17471.5</v>
      </c>
    </row>
    <row r="60" spans="1:3" ht="49.5" customHeight="1">
      <c r="A60" s="117" t="s">
        <v>135</v>
      </c>
      <c r="B60" s="12" t="s">
        <v>136</v>
      </c>
      <c r="C60" s="40">
        <f>C61</f>
        <v>17471.5</v>
      </c>
    </row>
    <row r="61" spans="1:3" ht="81.75" customHeight="1">
      <c r="A61" s="117" t="s">
        <v>137</v>
      </c>
      <c r="B61" s="12" t="s">
        <v>138</v>
      </c>
      <c r="C61" s="6">
        <v>17471.5</v>
      </c>
    </row>
    <row r="62" spans="1:3" ht="51.75" customHeight="1">
      <c r="A62" s="119" t="s">
        <v>139</v>
      </c>
      <c r="B62" s="120" t="s">
        <v>140</v>
      </c>
      <c r="C62" s="40">
        <f>C63+C65</f>
        <v>12522</v>
      </c>
    </row>
    <row r="63" spans="1:3" ht="38.25" customHeight="1">
      <c r="A63" s="117" t="s">
        <v>141</v>
      </c>
      <c r="B63" s="12" t="s">
        <v>142</v>
      </c>
      <c r="C63" s="40">
        <f>C64</f>
        <v>8274.7</v>
      </c>
    </row>
    <row r="64" spans="1:3" ht="46.5" customHeight="1">
      <c r="A64" s="117" t="s">
        <v>143</v>
      </c>
      <c r="B64" s="12" t="s">
        <v>144</v>
      </c>
      <c r="C64" s="6">
        <v>8274.7</v>
      </c>
    </row>
    <row r="65" spans="1:3" ht="46.5" customHeight="1">
      <c r="A65" s="118" t="s">
        <v>145</v>
      </c>
      <c r="B65" s="120" t="s">
        <v>146</v>
      </c>
      <c r="C65" s="6">
        <v>4247.3</v>
      </c>
    </row>
    <row r="66" spans="1:3" ht="49.5">
      <c r="A66" s="118" t="s">
        <v>147</v>
      </c>
      <c r="B66" s="120" t="s">
        <v>148</v>
      </c>
      <c r="C66" s="6">
        <v>4247.3</v>
      </c>
    </row>
    <row r="67" spans="1:3" s="116" customFormat="1" ht="16.5">
      <c r="A67" s="115" t="s">
        <v>149</v>
      </c>
      <c r="B67" s="10" t="s">
        <v>150</v>
      </c>
      <c r="C67" s="41">
        <f>C68+C71+C72+C75+C79+C85+C80+C73+C84</f>
        <v>3579.7000000000003</v>
      </c>
    </row>
    <row r="68" spans="1:3" ht="33">
      <c r="A68" s="117" t="s">
        <v>151</v>
      </c>
      <c r="B68" s="12" t="s">
        <v>152</v>
      </c>
      <c r="C68" s="40">
        <f>C69+C70</f>
        <v>54</v>
      </c>
    </row>
    <row r="69" spans="1:3" ht="66">
      <c r="A69" s="117" t="s">
        <v>153</v>
      </c>
      <c r="B69" s="12" t="s">
        <v>154</v>
      </c>
      <c r="C69" s="40">
        <v>45</v>
      </c>
    </row>
    <row r="70" spans="1:3" ht="49.5" customHeight="1">
      <c r="A70" s="117" t="s">
        <v>155</v>
      </c>
      <c r="B70" s="120" t="s">
        <v>156</v>
      </c>
      <c r="C70" s="40">
        <v>9</v>
      </c>
    </row>
    <row r="71" spans="1:3" ht="32.25" customHeight="1">
      <c r="A71" s="117" t="s">
        <v>157</v>
      </c>
      <c r="B71" s="12" t="s">
        <v>158</v>
      </c>
      <c r="C71" s="40">
        <v>1</v>
      </c>
    </row>
    <row r="72" spans="1:3" ht="46.5" customHeight="1">
      <c r="A72" s="117" t="s">
        <v>159</v>
      </c>
      <c r="B72" s="12" t="s">
        <v>160</v>
      </c>
      <c r="C72" s="40">
        <v>6</v>
      </c>
    </row>
    <row r="73" spans="1:3" ht="27" customHeight="1">
      <c r="A73" s="124" t="s">
        <v>161</v>
      </c>
      <c r="B73" s="12" t="s">
        <v>162</v>
      </c>
      <c r="C73" s="40">
        <f>C74</f>
        <v>7.9</v>
      </c>
    </row>
    <row r="74" spans="1:3" ht="46.5" customHeight="1">
      <c r="A74" s="124" t="s">
        <v>163</v>
      </c>
      <c r="B74" s="12" t="s">
        <v>164</v>
      </c>
      <c r="C74" s="40">
        <v>7.9</v>
      </c>
    </row>
    <row r="75" spans="1:3" ht="48.75" customHeight="1">
      <c r="A75" s="117" t="s">
        <v>165</v>
      </c>
      <c r="B75" s="12" t="s">
        <v>166</v>
      </c>
      <c r="C75" s="40">
        <f>SUM(C76:C78)</f>
        <v>508.2</v>
      </c>
    </row>
    <row r="76" spans="1:3" ht="32.25" customHeight="1">
      <c r="A76" s="117" t="s">
        <v>167</v>
      </c>
      <c r="B76" s="12" t="s">
        <v>168</v>
      </c>
      <c r="C76" s="40">
        <v>300</v>
      </c>
    </row>
    <row r="77" spans="1:3" ht="34.5" customHeight="1">
      <c r="A77" s="117" t="s">
        <v>169</v>
      </c>
      <c r="B77" s="12" t="s">
        <v>170</v>
      </c>
      <c r="C77" s="40">
        <v>60</v>
      </c>
    </row>
    <row r="78" spans="1:3" ht="33">
      <c r="A78" s="117" t="s">
        <v>171</v>
      </c>
      <c r="B78" s="12" t="s">
        <v>172</v>
      </c>
      <c r="C78" s="6">
        <v>148.2</v>
      </c>
    </row>
    <row r="79" spans="1:3" ht="54.75" customHeight="1">
      <c r="A79" s="117" t="s">
        <v>173</v>
      </c>
      <c r="B79" s="12" t="s">
        <v>174</v>
      </c>
      <c r="C79" s="40">
        <v>1380</v>
      </c>
    </row>
    <row r="80" spans="1:3" ht="38.25" customHeight="1">
      <c r="A80" s="12" t="s">
        <v>175</v>
      </c>
      <c r="B80" s="12" t="s">
        <v>176</v>
      </c>
      <c r="C80" s="40">
        <f>SUM(C81:C83)</f>
        <v>95.5</v>
      </c>
    </row>
    <row r="81" spans="1:3" ht="54.75" customHeight="1">
      <c r="A81" s="12" t="s">
        <v>177</v>
      </c>
      <c r="B81" s="12" t="s">
        <v>178</v>
      </c>
      <c r="C81" s="40">
        <v>10</v>
      </c>
    </row>
    <row r="82" spans="1:3" ht="42.75" customHeight="1">
      <c r="A82" s="12" t="s">
        <v>179</v>
      </c>
      <c r="B82" s="12" t="s">
        <v>180</v>
      </c>
      <c r="C82" s="40">
        <v>37.9</v>
      </c>
    </row>
    <row r="83" spans="1:3" ht="64.5" customHeight="1">
      <c r="A83" s="124" t="s">
        <v>181</v>
      </c>
      <c r="B83" s="12" t="s">
        <v>182</v>
      </c>
      <c r="C83" s="40">
        <v>47.6</v>
      </c>
    </row>
    <row r="84" spans="1:3" ht="64.5" customHeight="1">
      <c r="A84" s="124" t="s">
        <v>183</v>
      </c>
      <c r="B84" s="26" t="s">
        <v>184</v>
      </c>
      <c r="C84" s="40">
        <v>2</v>
      </c>
    </row>
    <row r="85" spans="1:3" ht="33">
      <c r="A85" s="117" t="s">
        <v>185</v>
      </c>
      <c r="B85" s="12" t="s">
        <v>186</v>
      </c>
      <c r="C85" s="40">
        <f>C86</f>
        <v>1525.1</v>
      </c>
    </row>
    <row r="86" spans="1:3" ht="40.5" customHeight="1">
      <c r="A86" s="117" t="s">
        <v>187</v>
      </c>
      <c r="B86" s="12" t="s">
        <v>188</v>
      </c>
      <c r="C86" s="40">
        <v>1525.1</v>
      </c>
    </row>
    <row r="87" spans="1:3" ht="16.5">
      <c r="A87" s="115" t="s">
        <v>189</v>
      </c>
      <c r="B87" s="10" t="s">
        <v>190</v>
      </c>
      <c r="C87" s="41">
        <f>C88+C116</f>
        <v>303425.1</v>
      </c>
    </row>
    <row r="88" spans="1:3" ht="33">
      <c r="A88" s="125" t="s">
        <v>191</v>
      </c>
      <c r="B88" s="126" t="s">
        <v>192</v>
      </c>
      <c r="C88" s="41">
        <f>C89+C104+C92+C114</f>
        <v>302970.1</v>
      </c>
    </row>
    <row r="89" spans="1:3" ht="33">
      <c r="A89" s="125" t="s">
        <v>193</v>
      </c>
      <c r="B89" s="126" t="s">
        <v>194</v>
      </c>
      <c r="C89" s="41">
        <f>SUM(C90:C91)</f>
        <v>1057.4</v>
      </c>
    </row>
    <row r="90" spans="1:3" ht="33">
      <c r="A90" s="12" t="s">
        <v>195</v>
      </c>
      <c r="B90" s="12" t="s">
        <v>196</v>
      </c>
      <c r="C90" s="40">
        <v>1057.4</v>
      </c>
    </row>
    <row r="91" spans="1:3" ht="33">
      <c r="A91" s="12" t="s">
        <v>197</v>
      </c>
      <c r="B91" s="12" t="s">
        <v>198</v>
      </c>
      <c r="C91" s="40">
        <v>0</v>
      </c>
    </row>
    <row r="92" spans="1:3" ht="33">
      <c r="A92" s="127" t="s">
        <v>199</v>
      </c>
      <c r="B92" s="128" t="s">
        <v>200</v>
      </c>
      <c r="C92" s="41">
        <f>SUM(C93:C103)</f>
        <v>155914.69999999995</v>
      </c>
    </row>
    <row r="93" spans="1:3" ht="66">
      <c r="A93" s="129" t="s">
        <v>201</v>
      </c>
      <c r="B93" s="130" t="s">
        <v>202</v>
      </c>
      <c r="C93" s="40">
        <v>31362.4</v>
      </c>
    </row>
    <row r="94" spans="1:3" ht="49.5">
      <c r="A94" s="129" t="s">
        <v>203</v>
      </c>
      <c r="B94" s="120" t="s">
        <v>204</v>
      </c>
      <c r="C94" s="40">
        <f>71737.9+3352</f>
        <v>75089.9</v>
      </c>
    </row>
    <row r="95" spans="1:3" ht="84.75" customHeight="1">
      <c r="A95" s="129" t="s">
        <v>205</v>
      </c>
      <c r="B95" s="120" t="s">
        <v>206</v>
      </c>
      <c r="C95" s="40">
        <v>8240.1</v>
      </c>
    </row>
    <row r="96" spans="1:3" ht="66">
      <c r="A96" s="129" t="s">
        <v>207</v>
      </c>
      <c r="B96" s="120" t="s">
        <v>208</v>
      </c>
      <c r="C96" s="40">
        <v>2776.4</v>
      </c>
    </row>
    <row r="97" spans="1:3" ht="33">
      <c r="A97" s="129" t="s">
        <v>209</v>
      </c>
      <c r="B97" s="120" t="s">
        <v>210</v>
      </c>
      <c r="C97" s="40">
        <v>5521</v>
      </c>
    </row>
    <row r="98" spans="1:3" ht="115.5">
      <c r="A98" s="131" t="s">
        <v>211</v>
      </c>
      <c r="B98" s="134" t="s">
        <v>212</v>
      </c>
      <c r="C98" s="40">
        <v>106.9</v>
      </c>
    </row>
    <row r="99" spans="1:3" ht="49.5">
      <c r="A99" s="131" t="s">
        <v>211</v>
      </c>
      <c r="B99" s="134" t="s">
        <v>213</v>
      </c>
      <c r="C99" s="40">
        <v>2375</v>
      </c>
    </row>
    <row r="100" spans="1:3" ht="66">
      <c r="A100" s="131" t="s">
        <v>211</v>
      </c>
      <c r="B100" s="134" t="s">
        <v>214</v>
      </c>
      <c r="C100" s="40">
        <v>22505.3</v>
      </c>
    </row>
    <row r="101" spans="1:3" ht="33">
      <c r="A101" s="131" t="s">
        <v>211</v>
      </c>
      <c r="B101" s="134" t="s">
        <v>215</v>
      </c>
      <c r="C101" s="40">
        <v>2868.3</v>
      </c>
    </row>
    <row r="102" spans="1:3" ht="16.5">
      <c r="A102" s="131" t="s">
        <v>211</v>
      </c>
      <c r="B102" s="134" t="s">
        <v>216</v>
      </c>
      <c r="C102" s="40">
        <v>456.4</v>
      </c>
    </row>
    <row r="103" spans="1:3" ht="49.5">
      <c r="A103" s="131" t="s">
        <v>211</v>
      </c>
      <c r="B103" s="134" t="s">
        <v>217</v>
      </c>
      <c r="C103" s="40">
        <v>4613</v>
      </c>
    </row>
    <row r="104" spans="1:3" ht="33">
      <c r="A104" s="125" t="s">
        <v>218</v>
      </c>
      <c r="B104" s="126" t="s">
        <v>219</v>
      </c>
      <c r="C104" s="41">
        <f>SUM(C105:C113)</f>
        <v>145303</v>
      </c>
    </row>
    <row r="105" spans="1:3" ht="82.5">
      <c r="A105" s="132" t="s">
        <v>220</v>
      </c>
      <c r="B105" s="133" t="s">
        <v>221</v>
      </c>
      <c r="C105" s="40">
        <v>125159.1</v>
      </c>
    </row>
    <row r="106" spans="1:3" ht="33">
      <c r="A106" s="132" t="s">
        <v>222</v>
      </c>
      <c r="B106" s="133" t="s">
        <v>223</v>
      </c>
      <c r="C106" s="40">
        <v>2485.4</v>
      </c>
    </row>
    <row r="107" spans="1:3" ht="82.5">
      <c r="A107" s="132" t="s">
        <v>224</v>
      </c>
      <c r="B107" s="133" t="s">
        <v>225</v>
      </c>
      <c r="C107" s="40">
        <v>4706.2</v>
      </c>
    </row>
    <row r="108" spans="1:3" ht="33">
      <c r="A108" s="131" t="s">
        <v>226</v>
      </c>
      <c r="B108" s="134" t="s">
        <v>227</v>
      </c>
      <c r="C108" s="40">
        <v>5457.9</v>
      </c>
    </row>
    <row r="109" spans="1:3" ht="33">
      <c r="A109" s="132" t="s">
        <v>228</v>
      </c>
      <c r="B109" s="133" t="s">
        <v>229</v>
      </c>
      <c r="C109" s="40">
        <v>1304</v>
      </c>
    </row>
    <row r="110" spans="1:3" ht="52.5" customHeight="1">
      <c r="A110" s="131" t="s">
        <v>230</v>
      </c>
      <c r="B110" s="134" t="s">
        <v>231</v>
      </c>
      <c r="C110" s="40">
        <v>57.4</v>
      </c>
    </row>
    <row r="111" spans="1:3" ht="49.5">
      <c r="A111" s="132" t="s">
        <v>220</v>
      </c>
      <c r="B111" s="133" t="s">
        <v>232</v>
      </c>
      <c r="C111" s="40">
        <v>648</v>
      </c>
    </row>
    <row r="112" spans="1:3" ht="49.5">
      <c r="A112" s="132" t="s">
        <v>220</v>
      </c>
      <c r="B112" s="133" t="s">
        <v>233</v>
      </c>
      <c r="C112" s="40">
        <v>338.9</v>
      </c>
    </row>
    <row r="113" spans="1:3" ht="82.5">
      <c r="A113" s="132" t="s">
        <v>220</v>
      </c>
      <c r="B113" s="133" t="s">
        <v>234</v>
      </c>
      <c r="C113" s="40">
        <v>5146.1</v>
      </c>
    </row>
    <row r="114" spans="1:3" ht="16.5">
      <c r="A114" s="135" t="s">
        <v>235</v>
      </c>
      <c r="B114" s="136" t="s">
        <v>236</v>
      </c>
      <c r="C114" s="41">
        <f>C115</f>
        <v>695</v>
      </c>
    </row>
    <row r="115" spans="1:3" ht="49.5" customHeight="1">
      <c r="A115" s="131" t="s">
        <v>237</v>
      </c>
      <c r="B115" s="134" t="s">
        <v>238</v>
      </c>
      <c r="C115" s="40">
        <v>695</v>
      </c>
    </row>
    <row r="116" spans="1:3" s="116" customFormat="1" ht="16.5">
      <c r="A116" s="125" t="s">
        <v>239</v>
      </c>
      <c r="B116" s="126" t="s">
        <v>240</v>
      </c>
      <c r="C116" s="41">
        <f>C117</f>
        <v>455</v>
      </c>
    </row>
    <row r="117" spans="1:3" ht="16.5">
      <c r="A117" s="132" t="s">
        <v>241</v>
      </c>
      <c r="B117" s="133" t="s">
        <v>242</v>
      </c>
      <c r="C117" s="40">
        <v>455</v>
      </c>
    </row>
    <row r="118" spans="1:3" ht="16.5">
      <c r="A118" s="125"/>
      <c r="B118" s="126" t="s">
        <v>243</v>
      </c>
      <c r="C118" s="41">
        <f>C9+C87</f>
        <v>649212</v>
      </c>
    </row>
    <row r="119" ht="16.5">
      <c r="C119" s="137"/>
    </row>
  </sheetData>
  <sheetProtection/>
  <mergeCells count="5">
    <mergeCell ref="A6:C6"/>
    <mergeCell ref="B1:C1"/>
    <mergeCell ref="B2:C2"/>
    <mergeCell ref="B3:C3"/>
    <mergeCell ref="B4:C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7.25390625" style="18" customWidth="1"/>
    <col min="2" max="2" width="103.125" style="2" customWidth="1"/>
    <col min="3" max="3" width="11.00390625" style="37" customWidth="1"/>
    <col min="4" max="16384" width="9.125" style="2" customWidth="1"/>
  </cols>
  <sheetData>
    <row r="1" spans="1:3" ht="16.5">
      <c r="A1" s="151" t="s">
        <v>12</v>
      </c>
      <c r="B1" s="151"/>
      <c r="C1" s="151"/>
    </row>
    <row r="2" spans="1:3" ht="16.5">
      <c r="A2" s="151" t="s">
        <v>274</v>
      </c>
      <c r="B2" s="151"/>
      <c r="C2" s="151"/>
    </row>
    <row r="3" spans="1:3" ht="16.5">
      <c r="A3" s="151" t="s">
        <v>39</v>
      </c>
      <c r="B3" s="151"/>
      <c r="C3" s="151"/>
    </row>
    <row r="4" spans="1:2" ht="16.5">
      <c r="A4" s="4"/>
      <c r="B4" s="3"/>
    </row>
    <row r="5" spans="1:3" ht="16.5">
      <c r="A5" s="150" t="s">
        <v>253</v>
      </c>
      <c r="B5" s="150"/>
      <c r="C5" s="150"/>
    </row>
    <row r="6" spans="1:3" ht="16.5">
      <c r="A6" s="150" t="s">
        <v>254</v>
      </c>
      <c r="B6" s="150"/>
      <c r="C6" s="150"/>
    </row>
    <row r="7" spans="1:3" ht="16.5">
      <c r="A7" s="150" t="s">
        <v>557</v>
      </c>
      <c r="B7" s="150"/>
      <c r="C7" s="150"/>
    </row>
    <row r="8" spans="1:3" ht="33">
      <c r="A8" s="6" t="s">
        <v>366</v>
      </c>
      <c r="B8" s="6" t="s">
        <v>295</v>
      </c>
      <c r="C8" s="39" t="s">
        <v>399</v>
      </c>
    </row>
    <row r="9" spans="1:3" ht="16.5">
      <c r="A9" s="6">
        <v>1</v>
      </c>
      <c r="B9" s="8">
        <v>2</v>
      </c>
      <c r="C9" s="7">
        <v>3</v>
      </c>
    </row>
    <row r="10" spans="1:3" ht="16.5">
      <c r="A10" s="6"/>
      <c r="B10" s="30" t="s">
        <v>398</v>
      </c>
      <c r="C10" s="41">
        <f>C11+C19+C23+C26+C30+C36+C38+C42+C44+C47</f>
        <v>690911.4999999999</v>
      </c>
    </row>
    <row r="11" spans="1:3" ht="16.5">
      <c r="A11" s="9" t="s">
        <v>394</v>
      </c>
      <c r="B11" s="10" t="s">
        <v>297</v>
      </c>
      <c r="C11" s="41">
        <f>SUM(C12:C18)</f>
        <v>66203.4</v>
      </c>
    </row>
    <row r="12" spans="1:3" ht="33">
      <c r="A12" s="11" t="s">
        <v>380</v>
      </c>
      <c r="B12" s="12" t="s">
        <v>402</v>
      </c>
      <c r="C12" s="40">
        <f>5!E11</f>
        <v>1418.5</v>
      </c>
    </row>
    <row r="13" spans="1:3" ht="34.5" customHeight="1">
      <c r="A13" s="11" t="s">
        <v>381</v>
      </c>
      <c r="B13" s="12" t="s">
        <v>330</v>
      </c>
      <c r="C13" s="40">
        <f>5!E15</f>
        <v>3334.8</v>
      </c>
    </row>
    <row r="14" spans="1:3" ht="33.75" customHeight="1">
      <c r="A14" s="11" t="s">
        <v>382</v>
      </c>
      <c r="B14" s="12" t="s">
        <v>333</v>
      </c>
      <c r="C14" s="40">
        <f>5!E24</f>
        <v>37973.299999999996</v>
      </c>
    </row>
    <row r="15" spans="1:3" ht="24.75" customHeight="1">
      <c r="A15" s="11" t="s">
        <v>541</v>
      </c>
      <c r="B15" s="12" t="s">
        <v>542</v>
      </c>
      <c r="C15" s="40">
        <f>5!E35</f>
        <v>57.4</v>
      </c>
    </row>
    <row r="16" spans="1:3" ht="33">
      <c r="A16" s="11" t="s">
        <v>383</v>
      </c>
      <c r="B16" s="12" t="s">
        <v>675</v>
      </c>
      <c r="C16" s="40">
        <f>5!E38</f>
        <v>12250</v>
      </c>
    </row>
    <row r="17" spans="1:3" ht="16.5">
      <c r="A17" s="11" t="s">
        <v>384</v>
      </c>
      <c r="B17" s="12" t="s">
        <v>681</v>
      </c>
      <c r="C17" s="40">
        <f>5!E44</f>
        <v>837</v>
      </c>
    </row>
    <row r="18" spans="1:3" ht="16.5">
      <c r="A18" s="11" t="s">
        <v>403</v>
      </c>
      <c r="B18" s="12" t="s">
        <v>334</v>
      </c>
      <c r="C18" s="40">
        <f>5!E48</f>
        <v>10332.4</v>
      </c>
    </row>
    <row r="19" spans="1:3" ht="17.25" customHeight="1">
      <c r="A19" s="9" t="s">
        <v>395</v>
      </c>
      <c r="B19" s="10" t="s">
        <v>336</v>
      </c>
      <c r="C19" s="41">
        <f>SUM(C20:C21)+C22</f>
        <v>12399.400000000001</v>
      </c>
    </row>
    <row r="20" spans="1:3" ht="16.5">
      <c r="A20" s="11" t="s">
        <v>545</v>
      </c>
      <c r="B20" s="12" t="s">
        <v>546</v>
      </c>
      <c r="C20" s="40">
        <f>5!E68</f>
        <v>1304</v>
      </c>
    </row>
    <row r="21" spans="1:3" ht="33">
      <c r="A21" s="11" t="s">
        <v>385</v>
      </c>
      <c r="B21" s="12" t="s">
        <v>281</v>
      </c>
      <c r="C21" s="40">
        <f>5!E72</f>
        <v>10770.400000000001</v>
      </c>
    </row>
    <row r="22" spans="1:3" ht="16.5">
      <c r="A22" s="11" t="s">
        <v>593</v>
      </c>
      <c r="B22" s="12" t="s">
        <v>594</v>
      </c>
      <c r="C22" s="40">
        <f>5!E81</f>
        <v>325</v>
      </c>
    </row>
    <row r="23" spans="1:3" ht="16.5">
      <c r="A23" s="9" t="s">
        <v>396</v>
      </c>
      <c r="B23" s="10" t="s">
        <v>338</v>
      </c>
      <c r="C23" s="41">
        <f>C25+C24</f>
        <v>83806.49999999999</v>
      </c>
    </row>
    <row r="24" spans="1:3" ht="16.5">
      <c r="A24" s="11" t="s">
        <v>614</v>
      </c>
      <c r="B24" s="2" t="s">
        <v>615</v>
      </c>
      <c r="C24" s="40">
        <f>5!E86</f>
        <v>82807.09999999999</v>
      </c>
    </row>
    <row r="25" spans="1:3" ht="16.5">
      <c r="A25" s="11" t="s">
        <v>386</v>
      </c>
      <c r="B25" s="12" t="s">
        <v>339</v>
      </c>
      <c r="C25" s="40">
        <f>5!E102</f>
        <v>999.4</v>
      </c>
    </row>
    <row r="26" spans="1:3" ht="16.5">
      <c r="A26" s="9" t="s">
        <v>397</v>
      </c>
      <c r="B26" s="10" t="s">
        <v>340</v>
      </c>
      <c r="C26" s="41">
        <f>SUM(C27:C29)</f>
        <v>64327.899999999994</v>
      </c>
    </row>
    <row r="27" spans="1:3" ht="16.5">
      <c r="A27" s="11" t="s">
        <v>610</v>
      </c>
      <c r="B27" s="78" t="s">
        <v>611</v>
      </c>
      <c r="C27" s="40">
        <f>5!E112</f>
        <v>14443.9</v>
      </c>
    </row>
    <row r="28" spans="1:3" ht="16.5">
      <c r="A28" s="11" t="s">
        <v>387</v>
      </c>
      <c r="B28" s="14" t="s">
        <v>341</v>
      </c>
      <c r="C28" s="40">
        <f>5!E134</f>
        <v>22165.6</v>
      </c>
    </row>
    <row r="29" spans="1:3" ht="16.5">
      <c r="A29" s="11" t="s">
        <v>388</v>
      </c>
      <c r="B29" s="12" t="s">
        <v>342</v>
      </c>
      <c r="C29" s="40">
        <f>5!E153</f>
        <v>27718.399999999998</v>
      </c>
    </row>
    <row r="30" spans="1:3" ht="16.5">
      <c r="A30" s="9" t="s">
        <v>367</v>
      </c>
      <c r="B30" s="10" t="s">
        <v>346</v>
      </c>
      <c r="C30" s="41">
        <f>SUM(C31:C35)</f>
        <v>415796.99999999994</v>
      </c>
    </row>
    <row r="31" spans="1:3" ht="16.5">
      <c r="A31" s="11" t="s">
        <v>389</v>
      </c>
      <c r="B31" s="12" t="s">
        <v>702</v>
      </c>
      <c r="C31" s="40">
        <f>5!E174</f>
        <v>174506.9</v>
      </c>
    </row>
    <row r="32" spans="1:3" ht="16.5">
      <c r="A32" s="11" t="s">
        <v>390</v>
      </c>
      <c r="B32" s="12" t="s">
        <v>706</v>
      </c>
      <c r="C32" s="40">
        <f>5!E195</f>
        <v>215605.3</v>
      </c>
    </row>
    <row r="33" spans="1:3" ht="18" customHeight="1">
      <c r="A33" s="15" t="s">
        <v>391</v>
      </c>
      <c r="B33" s="12" t="s">
        <v>283</v>
      </c>
      <c r="C33" s="40">
        <f>5!E240</f>
        <v>269.3</v>
      </c>
    </row>
    <row r="34" spans="1:3" ht="16.5">
      <c r="A34" s="15" t="s">
        <v>368</v>
      </c>
      <c r="B34" s="12" t="s">
        <v>347</v>
      </c>
      <c r="C34" s="40">
        <f>5!E244</f>
        <v>8117.000000000001</v>
      </c>
    </row>
    <row r="35" spans="1:3" ht="16.5">
      <c r="A35" s="11" t="s">
        <v>392</v>
      </c>
      <c r="B35" s="12" t="s">
        <v>260</v>
      </c>
      <c r="C35" s="40">
        <f>5!E264</f>
        <v>17298.499999999996</v>
      </c>
    </row>
    <row r="36" spans="1:3" ht="16.5">
      <c r="A36" s="16" t="s">
        <v>371</v>
      </c>
      <c r="B36" s="10" t="s">
        <v>404</v>
      </c>
      <c r="C36" s="41">
        <f>SUM(C37:C37)</f>
        <v>11893.199999999999</v>
      </c>
    </row>
    <row r="37" spans="1:3" ht="16.5">
      <c r="A37" s="15" t="s">
        <v>372</v>
      </c>
      <c r="B37" s="12" t="s">
        <v>264</v>
      </c>
      <c r="C37" s="40">
        <f>5!E277</f>
        <v>11893.199999999999</v>
      </c>
    </row>
    <row r="38" spans="1:4" ht="16.5">
      <c r="A38" s="9" t="s">
        <v>369</v>
      </c>
      <c r="B38" s="10" t="s">
        <v>351</v>
      </c>
      <c r="C38" s="41">
        <f>SUM(C39:C41)</f>
        <v>18872.6</v>
      </c>
      <c r="D38" s="17"/>
    </row>
    <row r="39" spans="1:3" ht="16.5">
      <c r="A39" s="15" t="s">
        <v>393</v>
      </c>
      <c r="B39" s="12" t="s">
        <v>352</v>
      </c>
      <c r="C39" s="40">
        <f>5!E293</f>
        <v>1960</v>
      </c>
    </row>
    <row r="40" spans="1:3" ht="16.5">
      <c r="A40" s="15" t="s">
        <v>370</v>
      </c>
      <c r="B40" s="12" t="s">
        <v>358</v>
      </c>
      <c r="C40" s="40">
        <f>5!E297</f>
        <v>7060.299999999999</v>
      </c>
    </row>
    <row r="41" spans="1:3" ht="16.5">
      <c r="A41" s="15" t="s">
        <v>522</v>
      </c>
      <c r="B41" s="36" t="s">
        <v>535</v>
      </c>
      <c r="C41" s="40">
        <f>5!E326</f>
        <v>9852.3</v>
      </c>
    </row>
    <row r="42" spans="1:4" ht="16.5">
      <c r="A42" s="9" t="s">
        <v>405</v>
      </c>
      <c r="B42" s="10" t="s">
        <v>350</v>
      </c>
      <c r="C42" s="41">
        <f>C43</f>
        <v>14045.7</v>
      </c>
      <c r="D42" s="17"/>
    </row>
    <row r="43" spans="1:4" ht="16.5">
      <c r="A43" s="34">
        <v>1102</v>
      </c>
      <c r="B43" s="35" t="s">
        <v>406</v>
      </c>
      <c r="C43" s="40">
        <f>5!E335</f>
        <v>14045.7</v>
      </c>
      <c r="D43" s="17"/>
    </row>
    <row r="44" spans="1:4" ht="16.5">
      <c r="A44" s="9">
        <v>1200</v>
      </c>
      <c r="B44" s="10" t="s">
        <v>407</v>
      </c>
      <c r="C44" s="41">
        <f>SUM(C45:C46)</f>
        <v>2586.4</v>
      </c>
      <c r="D44" s="17"/>
    </row>
    <row r="45" spans="1:4" ht="16.5">
      <c r="A45" s="11" t="s">
        <v>413</v>
      </c>
      <c r="B45" s="12" t="s">
        <v>248</v>
      </c>
      <c r="C45" s="40">
        <f>5!E351</f>
        <v>770</v>
      </c>
      <c r="D45" s="17"/>
    </row>
    <row r="46" spans="1:3" ht="16.5">
      <c r="A46" s="34">
        <v>1204</v>
      </c>
      <c r="B46" s="12" t="s">
        <v>443</v>
      </c>
      <c r="C46" s="40">
        <f>5!E355</f>
        <v>1816.4</v>
      </c>
    </row>
    <row r="47" spans="1:4" ht="16.5">
      <c r="A47" s="9" t="s">
        <v>408</v>
      </c>
      <c r="B47" s="10" t="s">
        <v>676</v>
      </c>
      <c r="C47" s="41">
        <f>C48</f>
        <v>979.4</v>
      </c>
      <c r="D47" s="17"/>
    </row>
    <row r="48" spans="1:3" ht="16.5">
      <c r="A48" s="34">
        <v>1301</v>
      </c>
      <c r="B48" s="12" t="s">
        <v>409</v>
      </c>
      <c r="C48" s="40">
        <f>5!E367</f>
        <v>979.4</v>
      </c>
    </row>
    <row r="54" ht="16.5">
      <c r="B54" s="17"/>
    </row>
  </sheetData>
  <sheetProtection/>
  <mergeCells count="6">
    <mergeCell ref="A7:C7"/>
    <mergeCell ref="A6:C6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3"/>
  <sheetViews>
    <sheetView zoomScale="90" zoomScaleNormal="90" zoomScalePageLayoutView="0" workbookViewId="0" topLeftCell="A4">
      <selection activeCell="F91" sqref="F91"/>
    </sheetView>
  </sheetViews>
  <sheetFormatPr defaultColWidth="9.00390625" defaultRowHeight="12.75"/>
  <cols>
    <col min="1" max="1" width="5.875" style="69" customWidth="1"/>
    <col min="2" max="2" width="7.125" style="69" customWidth="1"/>
    <col min="3" max="3" width="10.125" style="69" customWidth="1"/>
    <col min="4" max="4" width="6.00390625" style="69" customWidth="1"/>
    <col min="5" max="5" width="101.75390625" style="70" customWidth="1"/>
    <col min="6" max="6" width="10.375" style="82" customWidth="1"/>
    <col min="7" max="7" width="9.125" style="70" customWidth="1"/>
    <col min="8" max="8" width="10.875" style="70" bestFit="1" customWidth="1"/>
    <col min="9" max="16384" width="9.125" style="70" customWidth="1"/>
  </cols>
  <sheetData>
    <row r="1" spans="1:6" s="87" customFormat="1" ht="16.5">
      <c r="A1" s="98"/>
      <c r="B1" s="98"/>
      <c r="C1" s="98"/>
      <c r="D1" s="98"/>
      <c r="E1" s="154" t="s">
        <v>13</v>
      </c>
      <c r="F1" s="154"/>
    </row>
    <row r="2" spans="1:6" s="87" customFormat="1" ht="16.5">
      <c r="A2" s="98"/>
      <c r="B2" s="98"/>
      <c r="C2" s="98"/>
      <c r="D2" s="98"/>
      <c r="E2" s="154" t="s">
        <v>290</v>
      </c>
      <c r="F2" s="154"/>
    </row>
    <row r="3" spans="1:6" ht="16.5">
      <c r="A3" s="98"/>
      <c r="B3" s="98"/>
      <c r="C3" s="98"/>
      <c r="D3" s="98"/>
      <c r="E3" s="155" t="s">
        <v>41</v>
      </c>
      <c r="F3" s="154"/>
    </row>
    <row r="4" spans="1:6" ht="16.5">
      <c r="A4" s="152" t="s">
        <v>400</v>
      </c>
      <c r="B4" s="152"/>
      <c r="C4" s="152"/>
      <c r="D4" s="152"/>
      <c r="E4" s="153"/>
      <c r="F4" s="152"/>
    </row>
    <row r="5" spans="1:8" ht="16.5">
      <c r="A5" s="152" t="s">
        <v>441</v>
      </c>
      <c r="B5" s="152"/>
      <c r="C5" s="152"/>
      <c r="D5" s="152"/>
      <c r="E5" s="153"/>
      <c r="F5" s="152"/>
      <c r="H5" s="71"/>
    </row>
    <row r="6" spans="1:6" ht="33">
      <c r="A6" s="86" t="s">
        <v>292</v>
      </c>
      <c r="B6" s="86" t="s">
        <v>366</v>
      </c>
      <c r="C6" s="86" t="s">
        <v>293</v>
      </c>
      <c r="D6" s="86" t="s">
        <v>294</v>
      </c>
      <c r="E6" s="86" t="s">
        <v>295</v>
      </c>
      <c r="F6" s="72" t="s">
        <v>399</v>
      </c>
    </row>
    <row r="7" spans="1:6" ht="16.5">
      <c r="A7" s="86">
        <v>1</v>
      </c>
      <c r="B7" s="86">
        <v>2</v>
      </c>
      <c r="C7" s="86">
        <v>3</v>
      </c>
      <c r="D7" s="86">
        <v>4</v>
      </c>
      <c r="E7" s="85">
        <v>5</v>
      </c>
      <c r="F7" s="73">
        <v>6</v>
      </c>
    </row>
    <row r="8" spans="1:6" s="76" customFormat="1" ht="16.5">
      <c r="A8" s="99"/>
      <c r="B8" s="99"/>
      <c r="C8" s="99"/>
      <c r="D8" s="99"/>
      <c r="E8" s="74" t="s">
        <v>398</v>
      </c>
      <c r="F8" s="75">
        <f>F9+F234+F255+F286+F354+F447+F297</f>
        <v>690911.4999999999</v>
      </c>
    </row>
    <row r="9" spans="1:6" s="76" customFormat="1" ht="16.5">
      <c r="A9" s="100" t="s">
        <v>296</v>
      </c>
      <c r="B9" s="100"/>
      <c r="C9" s="100"/>
      <c r="D9" s="100"/>
      <c r="E9" s="77" t="s">
        <v>669</v>
      </c>
      <c r="F9" s="75">
        <f>F10+F75+F137+F167+F183+F206+F218+F54+F40</f>
        <v>307270.1</v>
      </c>
    </row>
    <row r="10" spans="1:6" ht="16.5">
      <c r="A10" s="97" t="s">
        <v>296</v>
      </c>
      <c r="B10" s="97" t="s">
        <v>394</v>
      </c>
      <c r="C10" s="97"/>
      <c r="D10" s="97"/>
      <c r="E10" s="78" t="s">
        <v>297</v>
      </c>
      <c r="F10" s="79">
        <f>F11+F15+F29+F26</f>
        <v>40214.5</v>
      </c>
    </row>
    <row r="11" spans="1:6" ht="33">
      <c r="A11" s="97" t="s">
        <v>296</v>
      </c>
      <c r="B11" s="97" t="s">
        <v>380</v>
      </c>
      <c r="C11" s="97"/>
      <c r="D11" s="97"/>
      <c r="E11" s="78" t="s">
        <v>402</v>
      </c>
      <c r="F11" s="79">
        <f>F12</f>
        <v>1418.5</v>
      </c>
    </row>
    <row r="12" spans="1:6" ht="33">
      <c r="A12" s="97" t="s">
        <v>296</v>
      </c>
      <c r="B12" s="97" t="s">
        <v>380</v>
      </c>
      <c r="C12" s="97" t="s">
        <v>298</v>
      </c>
      <c r="D12" s="97"/>
      <c r="E12" s="78" t="s">
        <v>325</v>
      </c>
      <c r="F12" s="79">
        <f>F13</f>
        <v>1418.5</v>
      </c>
    </row>
    <row r="13" spans="1:6" ht="16.5">
      <c r="A13" s="97" t="s">
        <v>296</v>
      </c>
      <c r="B13" s="97" t="s">
        <v>380</v>
      </c>
      <c r="C13" s="97" t="s">
        <v>326</v>
      </c>
      <c r="D13" s="97"/>
      <c r="E13" s="78" t="s">
        <v>327</v>
      </c>
      <c r="F13" s="79">
        <f>F14</f>
        <v>1418.5</v>
      </c>
    </row>
    <row r="14" spans="1:6" ht="16.5">
      <c r="A14" s="97" t="s">
        <v>296</v>
      </c>
      <c r="B14" s="97" t="s">
        <v>380</v>
      </c>
      <c r="C14" s="97" t="s">
        <v>326</v>
      </c>
      <c r="D14" s="97" t="s">
        <v>328</v>
      </c>
      <c r="E14" s="78" t="s">
        <v>329</v>
      </c>
      <c r="F14" s="79">
        <f>1553-163.9+29.4</f>
        <v>1418.5</v>
      </c>
    </row>
    <row r="15" spans="1:6" ht="50.25" customHeight="1">
      <c r="A15" s="97" t="s">
        <v>296</v>
      </c>
      <c r="B15" s="97" t="s">
        <v>382</v>
      </c>
      <c r="C15" s="97"/>
      <c r="D15" s="97"/>
      <c r="E15" s="78" t="s">
        <v>333</v>
      </c>
      <c r="F15" s="79">
        <f>F16+F23</f>
        <v>37973.299999999996</v>
      </c>
    </row>
    <row r="16" spans="1:6" ht="33">
      <c r="A16" s="97" t="s">
        <v>296</v>
      </c>
      <c r="B16" s="97" t="s">
        <v>382</v>
      </c>
      <c r="C16" s="97" t="s">
        <v>298</v>
      </c>
      <c r="D16" s="97"/>
      <c r="E16" s="78" t="s">
        <v>325</v>
      </c>
      <c r="F16" s="79">
        <f>F17</f>
        <v>37325.299999999996</v>
      </c>
    </row>
    <row r="17" spans="1:6" ht="16.5">
      <c r="A17" s="97" t="s">
        <v>296</v>
      </c>
      <c r="B17" s="97" t="s">
        <v>382</v>
      </c>
      <c r="C17" s="97" t="s">
        <v>331</v>
      </c>
      <c r="D17" s="97"/>
      <c r="E17" s="78" t="s">
        <v>332</v>
      </c>
      <c r="F17" s="79">
        <f>F18+F21</f>
        <v>37325.299999999996</v>
      </c>
    </row>
    <row r="18" spans="1:6" ht="54.75" customHeight="1">
      <c r="A18" s="97" t="s">
        <v>296</v>
      </c>
      <c r="B18" s="97" t="s">
        <v>382</v>
      </c>
      <c r="C18" s="97" t="s">
        <v>418</v>
      </c>
      <c r="D18" s="97"/>
      <c r="E18" s="78" t="s">
        <v>468</v>
      </c>
      <c r="F18" s="79">
        <f>F19+F20</f>
        <v>37251.6</v>
      </c>
    </row>
    <row r="19" spans="1:6" ht="16.5">
      <c r="A19" s="97" t="s">
        <v>296</v>
      </c>
      <c r="B19" s="97" t="s">
        <v>382</v>
      </c>
      <c r="C19" s="97" t="s">
        <v>418</v>
      </c>
      <c r="D19" s="97" t="s">
        <v>328</v>
      </c>
      <c r="E19" s="78" t="s">
        <v>329</v>
      </c>
      <c r="F19" s="79">
        <f>41488.5-2877.8+55-1286.2+500+428.1-1336+91.2</f>
        <v>37062.799999999996</v>
      </c>
    </row>
    <row r="20" spans="1:6" ht="16.5">
      <c r="A20" s="97" t="s">
        <v>296</v>
      </c>
      <c r="B20" s="97" t="s">
        <v>382</v>
      </c>
      <c r="C20" s="97" t="s">
        <v>418</v>
      </c>
      <c r="D20" s="97" t="s">
        <v>475</v>
      </c>
      <c r="E20" s="78" t="s">
        <v>415</v>
      </c>
      <c r="F20" s="79">
        <v>188.8</v>
      </c>
    </row>
    <row r="21" spans="1:6" ht="33">
      <c r="A21" s="97" t="s">
        <v>296</v>
      </c>
      <c r="B21" s="97" t="s">
        <v>382</v>
      </c>
      <c r="C21" s="97" t="s">
        <v>470</v>
      </c>
      <c r="D21" s="97"/>
      <c r="E21" s="78" t="s">
        <v>469</v>
      </c>
      <c r="F21" s="79">
        <f>F22</f>
        <v>73.7</v>
      </c>
    </row>
    <row r="22" spans="1:6" ht="16.5">
      <c r="A22" s="97" t="s">
        <v>296</v>
      </c>
      <c r="B22" s="97" t="s">
        <v>382</v>
      </c>
      <c r="C22" s="97" t="s">
        <v>470</v>
      </c>
      <c r="D22" s="97" t="s">
        <v>328</v>
      </c>
      <c r="E22" s="78" t="s">
        <v>329</v>
      </c>
      <c r="F22" s="79">
        <f>157.5-83.8</f>
        <v>73.7</v>
      </c>
    </row>
    <row r="23" spans="1:6" ht="23.25" customHeight="1">
      <c r="A23" s="97" t="s">
        <v>296</v>
      </c>
      <c r="B23" s="97" t="s">
        <v>382</v>
      </c>
      <c r="C23" s="101" t="s">
        <v>526</v>
      </c>
      <c r="D23" s="97"/>
      <c r="E23" s="78" t="s">
        <v>527</v>
      </c>
      <c r="F23" s="79">
        <f>F24</f>
        <v>648</v>
      </c>
    </row>
    <row r="24" spans="1:6" ht="38.25" customHeight="1">
      <c r="A24" s="97" t="s">
        <v>296</v>
      </c>
      <c r="B24" s="97" t="s">
        <v>382</v>
      </c>
      <c r="C24" s="101" t="s">
        <v>528</v>
      </c>
      <c r="D24" s="97"/>
      <c r="E24" s="78" t="s">
        <v>529</v>
      </c>
      <c r="F24" s="79">
        <f>F25</f>
        <v>648</v>
      </c>
    </row>
    <row r="25" spans="1:6" ht="22.5" customHeight="1">
      <c r="A25" s="97" t="s">
        <v>296</v>
      </c>
      <c r="B25" s="97" t="s">
        <v>382</v>
      </c>
      <c r="C25" s="101" t="s">
        <v>528</v>
      </c>
      <c r="D25" s="97" t="s">
        <v>328</v>
      </c>
      <c r="E25" s="78" t="s">
        <v>329</v>
      </c>
      <c r="F25" s="79">
        <v>648</v>
      </c>
    </row>
    <row r="26" spans="1:6" ht="16.5">
      <c r="A26" s="97" t="s">
        <v>296</v>
      </c>
      <c r="B26" s="97" t="s">
        <v>541</v>
      </c>
      <c r="C26" s="97"/>
      <c r="D26" s="97"/>
      <c r="E26" s="78" t="s">
        <v>542</v>
      </c>
      <c r="F26" s="79">
        <f>F27</f>
        <v>57.4</v>
      </c>
    </row>
    <row r="27" spans="1:6" ht="33">
      <c r="A27" s="97" t="s">
        <v>296</v>
      </c>
      <c r="B27" s="97" t="s">
        <v>541</v>
      </c>
      <c r="C27" s="97" t="s">
        <v>543</v>
      </c>
      <c r="D27" s="97"/>
      <c r="E27" s="78" t="s">
        <v>544</v>
      </c>
      <c r="F27" s="79">
        <f>F28</f>
        <v>57.4</v>
      </c>
    </row>
    <row r="28" spans="1:6" ht="16.5">
      <c r="A28" s="97" t="s">
        <v>296</v>
      </c>
      <c r="B28" s="97" t="s">
        <v>541</v>
      </c>
      <c r="C28" s="97" t="s">
        <v>543</v>
      </c>
      <c r="D28" s="97" t="s">
        <v>328</v>
      </c>
      <c r="E28" s="78" t="s">
        <v>329</v>
      </c>
      <c r="F28" s="79">
        <v>57.4</v>
      </c>
    </row>
    <row r="29" spans="1:6" ht="16.5">
      <c r="A29" s="97" t="s">
        <v>296</v>
      </c>
      <c r="B29" s="97" t="s">
        <v>403</v>
      </c>
      <c r="C29" s="97"/>
      <c r="D29" s="97"/>
      <c r="E29" s="78" t="s">
        <v>334</v>
      </c>
      <c r="F29" s="79">
        <f>F30+F34+F37</f>
        <v>765.3</v>
      </c>
    </row>
    <row r="30" spans="1:6" ht="33">
      <c r="A30" s="97" t="s">
        <v>296</v>
      </c>
      <c r="B30" s="97" t="s">
        <v>403</v>
      </c>
      <c r="C30" s="97" t="s">
        <v>298</v>
      </c>
      <c r="D30" s="97"/>
      <c r="E30" s="78" t="s">
        <v>325</v>
      </c>
      <c r="F30" s="79">
        <f>F32</f>
        <v>229.29999999999998</v>
      </c>
    </row>
    <row r="31" spans="1:6" ht="16.5">
      <c r="A31" s="97" t="s">
        <v>296</v>
      </c>
      <c r="B31" s="97" t="s">
        <v>403</v>
      </c>
      <c r="C31" s="97" t="s">
        <v>331</v>
      </c>
      <c r="D31" s="97"/>
      <c r="E31" s="78" t="s">
        <v>332</v>
      </c>
      <c r="F31" s="79">
        <f>F32</f>
        <v>229.29999999999998</v>
      </c>
    </row>
    <row r="32" spans="1:6" ht="33">
      <c r="A32" s="97" t="s">
        <v>296</v>
      </c>
      <c r="B32" s="97" t="s">
        <v>403</v>
      </c>
      <c r="C32" s="97" t="s">
        <v>470</v>
      </c>
      <c r="D32" s="97"/>
      <c r="E32" s="78" t="s">
        <v>469</v>
      </c>
      <c r="F32" s="79">
        <f>F33</f>
        <v>229.29999999999998</v>
      </c>
    </row>
    <row r="33" spans="1:6" ht="16.5">
      <c r="A33" s="97" t="s">
        <v>296</v>
      </c>
      <c r="B33" s="97" t="s">
        <v>403</v>
      </c>
      <c r="C33" s="97" t="s">
        <v>470</v>
      </c>
      <c r="D33" s="97" t="s">
        <v>328</v>
      </c>
      <c r="E33" s="78" t="s">
        <v>329</v>
      </c>
      <c r="F33" s="79">
        <f>600.5-378.3+7.1</f>
        <v>229.29999999999998</v>
      </c>
    </row>
    <row r="34" spans="1:6" ht="27" customHeight="1">
      <c r="A34" s="97" t="s">
        <v>296</v>
      </c>
      <c r="B34" s="97" t="s">
        <v>403</v>
      </c>
      <c r="C34" s="101" t="s">
        <v>526</v>
      </c>
      <c r="D34" s="97"/>
      <c r="E34" s="78" t="s">
        <v>527</v>
      </c>
      <c r="F34" s="79">
        <f>F35</f>
        <v>357.7</v>
      </c>
    </row>
    <row r="35" spans="1:6" ht="49.5">
      <c r="A35" s="97" t="s">
        <v>296</v>
      </c>
      <c r="B35" s="97" t="s">
        <v>403</v>
      </c>
      <c r="C35" s="97" t="s">
        <v>549</v>
      </c>
      <c r="D35" s="97" t="s">
        <v>456</v>
      </c>
      <c r="E35" s="78" t="s">
        <v>550</v>
      </c>
      <c r="F35" s="79">
        <f>F36</f>
        <v>357.7</v>
      </c>
    </row>
    <row r="36" spans="1:6" ht="16.5">
      <c r="A36" s="97" t="s">
        <v>296</v>
      </c>
      <c r="B36" s="97" t="s">
        <v>403</v>
      </c>
      <c r="C36" s="97" t="s">
        <v>549</v>
      </c>
      <c r="D36" s="97" t="s">
        <v>328</v>
      </c>
      <c r="E36" s="78" t="s">
        <v>329</v>
      </c>
      <c r="F36" s="79">
        <f>338.9+18.8</f>
        <v>357.7</v>
      </c>
    </row>
    <row r="37" spans="1:6" ht="16.5">
      <c r="A37" s="97" t="s">
        <v>296</v>
      </c>
      <c r="B37" s="97" t="s">
        <v>403</v>
      </c>
      <c r="C37" s="97" t="s">
        <v>337</v>
      </c>
      <c r="D37" s="97"/>
      <c r="E37" s="78" t="s">
        <v>471</v>
      </c>
      <c r="F37" s="79">
        <f>F38</f>
        <v>178.3</v>
      </c>
    </row>
    <row r="38" spans="1:6" ht="33">
      <c r="A38" s="97" t="s">
        <v>296</v>
      </c>
      <c r="B38" s="97" t="s">
        <v>403</v>
      </c>
      <c r="C38" s="97" t="s">
        <v>595</v>
      </c>
      <c r="D38" s="97"/>
      <c r="E38" s="78" t="s">
        <v>596</v>
      </c>
      <c r="F38" s="79">
        <f>F39</f>
        <v>178.3</v>
      </c>
    </row>
    <row r="39" spans="1:6" ht="16.5">
      <c r="A39" s="97" t="s">
        <v>296</v>
      </c>
      <c r="B39" s="97" t="s">
        <v>403</v>
      </c>
      <c r="C39" s="97" t="s">
        <v>595</v>
      </c>
      <c r="D39" s="97" t="s">
        <v>476</v>
      </c>
      <c r="E39" s="78" t="s">
        <v>477</v>
      </c>
      <c r="F39" s="79">
        <v>178.3</v>
      </c>
    </row>
    <row r="40" spans="1:6" ht="16.5">
      <c r="A40" s="97" t="s">
        <v>296</v>
      </c>
      <c r="B40" s="97" t="s">
        <v>395</v>
      </c>
      <c r="C40" s="97"/>
      <c r="D40" s="97"/>
      <c r="E40" s="78" t="s">
        <v>336</v>
      </c>
      <c r="F40" s="79">
        <f>F45+F41+F50</f>
        <v>9360</v>
      </c>
    </row>
    <row r="41" spans="1:6" ht="16.5">
      <c r="A41" s="97" t="s">
        <v>296</v>
      </c>
      <c r="B41" s="97" t="s">
        <v>545</v>
      </c>
      <c r="C41" s="97" t="s">
        <v>456</v>
      </c>
      <c r="D41" s="97" t="s">
        <v>456</v>
      </c>
      <c r="E41" s="78" t="s">
        <v>546</v>
      </c>
      <c r="F41" s="79">
        <f>F42</f>
        <v>1304</v>
      </c>
    </row>
    <row r="42" spans="1:6" ht="16.5">
      <c r="A42" s="97" t="s">
        <v>296</v>
      </c>
      <c r="B42" s="97" t="s">
        <v>545</v>
      </c>
      <c r="C42" s="97" t="s">
        <v>530</v>
      </c>
      <c r="D42" s="97" t="s">
        <v>456</v>
      </c>
      <c r="E42" s="78" t="s">
        <v>547</v>
      </c>
      <c r="F42" s="79">
        <f>F43</f>
        <v>1304</v>
      </c>
    </row>
    <row r="43" spans="1:6" ht="16.5">
      <c r="A43" s="97" t="s">
        <v>296</v>
      </c>
      <c r="B43" s="97" t="s">
        <v>545</v>
      </c>
      <c r="C43" s="97" t="s">
        <v>524</v>
      </c>
      <c r="D43" s="97" t="s">
        <v>456</v>
      </c>
      <c r="E43" s="78" t="s">
        <v>531</v>
      </c>
      <c r="F43" s="79">
        <f>F44</f>
        <v>1304</v>
      </c>
    </row>
    <row r="44" spans="1:6" ht="16.5">
      <c r="A44" s="97" t="s">
        <v>296</v>
      </c>
      <c r="B44" s="97" t="s">
        <v>545</v>
      </c>
      <c r="C44" s="97" t="s">
        <v>524</v>
      </c>
      <c r="D44" s="97" t="s">
        <v>328</v>
      </c>
      <c r="E44" s="78" t="s">
        <v>329</v>
      </c>
      <c r="F44" s="79">
        <v>1304</v>
      </c>
    </row>
    <row r="45" spans="1:6" ht="33">
      <c r="A45" s="97" t="s">
        <v>296</v>
      </c>
      <c r="B45" s="97" t="s">
        <v>385</v>
      </c>
      <c r="C45" s="97"/>
      <c r="D45" s="97"/>
      <c r="E45" s="78" t="s">
        <v>281</v>
      </c>
      <c r="F45" s="79">
        <f>F46</f>
        <v>7731</v>
      </c>
    </row>
    <row r="46" spans="1:6" ht="33">
      <c r="A46" s="97" t="s">
        <v>296</v>
      </c>
      <c r="B46" s="97" t="s">
        <v>385</v>
      </c>
      <c r="C46" s="97" t="s">
        <v>373</v>
      </c>
      <c r="D46" s="97"/>
      <c r="E46" s="78" t="s">
        <v>374</v>
      </c>
      <c r="F46" s="79">
        <f>F47</f>
        <v>7731</v>
      </c>
    </row>
    <row r="47" spans="1:6" ht="16.5">
      <c r="A47" s="97" t="s">
        <v>296</v>
      </c>
      <c r="B47" s="97" t="s">
        <v>385</v>
      </c>
      <c r="C47" s="97" t="s">
        <v>375</v>
      </c>
      <c r="D47" s="97"/>
      <c r="E47" s="78" t="s">
        <v>335</v>
      </c>
      <c r="F47" s="79">
        <f>F48+F49</f>
        <v>7731</v>
      </c>
    </row>
    <row r="48" spans="1:6" ht="49.5">
      <c r="A48" s="97" t="s">
        <v>296</v>
      </c>
      <c r="B48" s="97" t="s">
        <v>385</v>
      </c>
      <c r="C48" s="97" t="s">
        <v>375</v>
      </c>
      <c r="D48" s="97" t="s">
        <v>473</v>
      </c>
      <c r="E48" s="78" t="s">
        <v>474</v>
      </c>
      <c r="F48" s="79">
        <f>8131-400-169</f>
        <v>7562</v>
      </c>
    </row>
    <row r="49" spans="1:6" ht="16.5">
      <c r="A49" s="97" t="s">
        <v>296</v>
      </c>
      <c r="B49" s="97" t="s">
        <v>385</v>
      </c>
      <c r="C49" s="97" t="s">
        <v>375</v>
      </c>
      <c r="D49" s="97" t="s">
        <v>475</v>
      </c>
      <c r="E49" s="78" t="s">
        <v>415</v>
      </c>
      <c r="F49" s="79">
        <v>169</v>
      </c>
    </row>
    <row r="50" spans="1:6" ht="16.5">
      <c r="A50" s="97" t="s">
        <v>296</v>
      </c>
      <c r="B50" s="97" t="s">
        <v>593</v>
      </c>
      <c r="C50" s="97"/>
      <c r="D50" s="97"/>
      <c r="E50" s="78" t="s">
        <v>594</v>
      </c>
      <c r="F50" s="79">
        <f>F51</f>
        <v>325</v>
      </c>
    </row>
    <row r="51" spans="1:6" ht="16.5">
      <c r="A51" s="97" t="s">
        <v>296</v>
      </c>
      <c r="B51" s="97" t="s">
        <v>593</v>
      </c>
      <c r="C51" s="97" t="s">
        <v>337</v>
      </c>
      <c r="D51" s="97"/>
      <c r="E51" s="78" t="s">
        <v>471</v>
      </c>
      <c r="F51" s="79">
        <f>F52</f>
        <v>325</v>
      </c>
    </row>
    <row r="52" spans="1:6" ht="33">
      <c r="A52" s="97" t="s">
        <v>296</v>
      </c>
      <c r="B52" s="97" t="s">
        <v>593</v>
      </c>
      <c r="C52" s="97" t="s">
        <v>595</v>
      </c>
      <c r="D52" s="97"/>
      <c r="E52" s="78" t="s">
        <v>596</v>
      </c>
      <c r="F52" s="79">
        <f>F53</f>
        <v>325</v>
      </c>
    </row>
    <row r="53" spans="1:6" ht="16.5">
      <c r="A53" s="97" t="s">
        <v>296</v>
      </c>
      <c r="B53" s="97" t="s">
        <v>593</v>
      </c>
      <c r="C53" s="97" t="s">
        <v>595</v>
      </c>
      <c r="D53" s="97" t="s">
        <v>476</v>
      </c>
      <c r="E53" s="78" t="s">
        <v>477</v>
      </c>
      <c r="F53" s="79">
        <v>325</v>
      </c>
    </row>
    <row r="54" spans="1:6" ht="16.5">
      <c r="A54" s="97" t="s">
        <v>296</v>
      </c>
      <c r="B54" s="97" t="s">
        <v>396</v>
      </c>
      <c r="C54" s="97"/>
      <c r="D54" s="97"/>
      <c r="E54" s="78" t="s">
        <v>338</v>
      </c>
      <c r="F54" s="79">
        <f>F71+F55</f>
        <v>83056.49999999999</v>
      </c>
    </row>
    <row r="55" spans="1:6" ht="16.5">
      <c r="A55" s="97" t="s">
        <v>296</v>
      </c>
      <c r="B55" s="97" t="s">
        <v>614</v>
      </c>
      <c r="C55" s="97"/>
      <c r="D55" s="103"/>
      <c r="E55" s="2" t="s">
        <v>615</v>
      </c>
      <c r="F55" s="79">
        <f>F66+F56+F62</f>
        <v>82807.09999999999</v>
      </c>
    </row>
    <row r="56" spans="1:6" ht="16.5">
      <c r="A56" s="97" t="s">
        <v>296</v>
      </c>
      <c r="B56" s="97" t="s">
        <v>614</v>
      </c>
      <c r="C56" s="97" t="s">
        <v>572</v>
      </c>
      <c r="D56" s="97"/>
      <c r="E56" s="78" t="s">
        <v>695</v>
      </c>
      <c r="F56" s="79">
        <f>F57</f>
        <v>53867.7</v>
      </c>
    </row>
    <row r="57" spans="1:6" ht="16.5">
      <c r="A57" s="97" t="s">
        <v>296</v>
      </c>
      <c r="B57" s="97" t="s">
        <v>614</v>
      </c>
      <c r="C57" s="97" t="s">
        <v>639</v>
      </c>
      <c r="D57" s="97"/>
      <c r="E57" s="35" t="s">
        <v>640</v>
      </c>
      <c r="F57" s="79">
        <f>F58+F60</f>
        <v>53867.7</v>
      </c>
    </row>
    <row r="58" spans="1:6" ht="20.25" customHeight="1">
      <c r="A58" s="97" t="s">
        <v>296</v>
      </c>
      <c r="B58" s="97" t="s">
        <v>614</v>
      </c>
      <c r="C58" s="97" t="s">
        <v>641</v>
      </c>
      <c r="D58" s="97"/>
      <c r="E58" s="92" t="s">
        <v>627</v>
      </c>
      <c r="F58" s="79">
        <f>F59</f>
        <v>31362.4</v>
      </c>
    </row>
    <row r="59" spans="1:6" ht="16.5">
      <c r="A59" s="97" t="s">
        <v>296</v>
      </c>
      <c r="B59" s="97" t="s">
        <v>614</v>
      </c>
      <c r="C59" s="97" t="s">
        <v>641</v>
      </c>
      <c r="D59" s="97" t="s">
        <v>476</v>
      </c>
      <c r="E59" s="78" t="s">
        <v>477</v>
      </c>
      <c r="F59" s="79">
        <v>31362.4</v>
      </c>
    </row>
    <row r="60" spans="1:6" ht="33">
      <c r="A60" s="97" t="s">
        <v>296</v>
      </c>
      <c r="B60" s="97" t="s">
        <v>614</v>
      </c>
      <c r="C60" s="97" t="s">
        <v>14</v>
      </c>
      <c r="D60" s="97"/>
      <c r="E60" s="78" t="s">
        <v>15</v>
      </c>
      <c r="F60" s="79">
        <f>F61</f>
        <v>22505.3</v>
      </c>
    </row>
    <row r="61" spans="1:6" ht="16.5">
      <c r="A61" s="97" t="s">
        <v>296</v>
      </c>
      <c r="B61" s="97" t="s">
        <v>614</v>
      </c>
      <c r="C61" s="97" t="s">
        <v>14</v>
      </c>
      <c r="D61" s="97" t="s">
        <v>476</v>
      </c>
      <c r="E61" s="78" t="s">
        <v>477</v>
      </c>
      <c r="F61" s="79">
        <v>22505.3</v>
      </c>
    </row>
    <row r="62" spans="1:6" ht="33">
      <c r="A62" s="97" t="s">
        <v>296</v>
      </c>
      <c r="B62" s="97" t="s">
        <v>614</v>
      </c>
      <c r="C62" s="97" t="s">
        <v>585</v>
      </c>
      <c r="D62" s="97"/>
      <c r="E62" s="78" t="s">
        <v>672</v>
      </c>
      <c r="F62" s="79">
        <f>F63</f>
        <v>3377</v>
      </c>
    </row>
    <row r="63" spans="1:6" ht="33">
      <c r="A63" s="97" t="s">
        <v>296</v>
      </c>
      <c r="B63" s="97" t="s">
        <v>614</v>
      </c>
      <c r="C63" s="97" t="s">
        <v>673</v>
      </c>
      <c r="D63" s="97"/>
      <c r="E63" s="78" t="s">
        <v>674</v>
      </c>
      <c r="F63" s="79">
        <f>F65+F64</f>
        <v>3377</v>
      </c>
    </row>
    <row r="64" spans="1:6" ht="16.5">
      <c r="A64" s="97" t="s">
        <v>296</v>
      </c>
      <c r="B64" s="97" t="s">
        <v>614</v>
      </c>
      <c r="C64" s="97" t="s">
        <v>673</v>
      </c>
      <c r="D64" s="97" t="s">
        <v>476</v>
      </c>
      <c r="E64" s="78" t="s">
        <v>477</v>
      </c>
      <c r="F64" s="79">
        <v>3287</v>
      </c>
    </row>
    <row r="65" spans="1:6" ht="33">
      <c r="A65" s="97" t="s">
        <v>296</v>
      </c>
      <c r="B65" s="97" t="s">
        <v>614</v>
      </c>
      <c r="C65" s="97" t="s">
        <v>673</v>
      </c>
      <c r="D65" s="97" t="s">
        <v>623</v>
      </c>
      <c r="E65" s="12" t="s">
        <v>624</v>
      </c>
      <c r="F65" s="79">
        <f>50+40</f>
        <v>90</v>
      </c>
    </row>
    <row r="66" spans="1:6" ht="16.5">
      <c r="A66" s="97" t="s">
        <v>296</v>
      </c>
      <c r="B66" s="97" t="s">
        <v>614</v>
      </c>
      <c r="C66" s="97" t="s">
        <v>337</v>
      </c>
      <c r="D66" s="97"/>
      <c r="E66" s="78" t="s">
        <v>471</v>
      </c>
      <c r="F66" s="79">
        <f>F67+F69</f>
        <v>25562.399999999998</v>
      </c>
    </row>
    <row r="67" spans="1:6" ht="33">
      <c r="A67" s="97" t="s">
        <v>296</v>
      </c>
      <c r="B67" s="97" t="s">
        <v>614</v>
      </c>
      <c r="C67" s="97" t="s">
        <v>449</v>
      </c>
      <c r="D67" s="97"/>
      <c r="E67" s="78" t="s">
        <v>597</v>
      </c>
      <c r="F67" s="79">
        <f>F68</f>
        <v>19792.1</v>
      </c>
    </row>
    <row r="68" spans="1:6" ht="16.5">
      <c r="A68" s="97" t="s">
        <v>296</v>
      </c>
      <c r="B68" s="97" t="s">
        <v>614</v>
      </c>
      <c r="C68" s="97" t="s">
        <v>449</v>
      </c>
      <c r="D68" s="97" t="s">
        <v>476</v>
      </c>
      <c r="E68" s="78" t="s">
        <v>477</v>
      </c>
      <c r="F68" s="79">
        <f>13314.7+14567+400-12693.6-296+4500</f>
        <v>19792.1</v>
      </c>
    </row>
    <row r="69" spans="1:6" ht="33">
      <c r="A69" s="97" t="s">
        <v>296</v>
      </c>
      <c r="B69" s="97" t="s">
        <v>614</v>
      </c>
      <c r="C69" s="97" t="s">
        <v>620</v>
      </c>
      <c r="D69" s="97"/>
      <c r="E69" s="78" t="s">
        <v>11</v>
      </c>
      <c r="F69" s="79">
        <f>F70</f>
        <v>5770.3</v>
      </c>
    </row>
    <row r="70" spans="1:6" ht="16.5">
      <c r="A70" s="97" t="s">
        <v>296</v>
      </c>
      <c r="B70" s="97" t="s">
        <v>614</v>
      </c>
      <c r="C70" s="97" t="s">
        <v>620</v>
      </c>
      <c r="D70" s="97" t="s">
        <v>476</v>
      </c>
      <c r="E70" s="78" t="s">
        <v>477</v>
      </c>
      <c r="F70" s="79">
        <v>5770.3</v>
      </c>
    </row>
    <row r="71" spans="1:6" ht="16.5">
      <c r="A71" s="97" t="s">
        <v>296</v>
      </c>
      <c r="B71" s="97" t="s">
        <v>386</v>
      </c>
      <c r="C71" s="97"/>
      <c r="D71" s="97"/>
      <c r="E71" s="78" t="s">
        <v>339</v>
      </c>
      <c r="F71" s="79">
        <f>F72</f>
        <v>249.4</v>
      </c>
    </row>
    <row r="72" spans="1:6" ht="16.5">
      <c r="A72" s="97" t="s">
        <v>296</v>
      </c>
      <c r="B72" s="97" t="s">
        <v>386</v>
      </c>
      <c r="C72" s="97" t="s">
        <v>337</v>
      </c>
      <c r="D72" s="97"/>
      <c r="E72" s="78" t="s">
        <v>471</v>
      </c>
      <c r="F72" s="79">
        <f>F73</f>
        <v>249.4</v>
      </c>
    </row>
    <row r="73" spans="1:6" ht="33">
      <c r="A73" s="97" t="s">
        <v>296</v>
      </c>
      <c r="B73" s="97" t="s">
        <v>386</v>
      </c>
      <c r="C73" s="97" t="s">
        <v>435</v>
      </c>
      <c r="D73" s="97"/>
      <c r="E73" s="78" t="s">
        <v>496</v>
      </c>
      <c r="F73" s="79">
        <f>F74</f>
        <v>249.4</v>
      </c>
    </row>
    <row r="74" spans="1:6" ht="16.5">
      <c r="A74" s="97" t="s">
        <v>296</v>
      </c>
      <c r="B74" s="97" t="s">
        <v>386</v>
      </c>
      <c r="C74" s="97" t="s">
        <v>435</v>
      </c>
      <c r="D74" s="97" t="s">
        <v>476</v>
      </c>
      <c r="E74" s="78" t="s">
        <v>477</v>
      </c>
      <c r="F74" s="79">
        <f>239.6+9.8</f>
        <v>249.4</v>
      </c>
    </row>
    <row r="75" spans="1:6" ht="16.5">
      <c r="A75" s="97" t="s">
        <v>296</v>
      </c>
      <c r="B75" s="97" t="s">
        <v>397</v>
      </c>
      <c r="C75" s="97"/>
      <c r="D75" s="97"/>
      <c r="E75" s="78" t="s">
        <v>340</v>
      </c>
      <c r="F75" s="79">
        <f>F117+F98+F76</f>
        <v>63532.1</v>
      </c>
    </row>
    <row r="76" spans="1:6" ht="16.5">
      <c r="A76" s="97" t="s">
        <v>296</v>
      </c>
      <c r="B76" s="97" t="s">
        <v>610</v>
      </c>
      <c r="C76" s="97"/>
      <c r="D76" s="97"/>
      <c r="E76" s="78" t="s">
        <v>611</v>
      </c>
      <c r="F76" s="79">
        <f>F77+F95+F80+F90</f>
        <v>14443.9</v>
      </c>
    </row>
    <row r="77" spans="1:6" ht="16.5">
      <c r="A77" s="97" t="s">
        <v>296</v>
      </c>
      <c r="B77" s="97" t="s">
        <v>610</v>
      </c>
      <c r="C77" s="97" t="s">
        <v>682</v>
      </c>
      <c r="D77" s="97"/>
      <c r="E77" s="78" t="s">
        <v>681</v>
      </c>
      <c r="F77" s="79">
        <f>F78</f>
        <v>50.6</v>
      </c>
    </row>
    <row r="78" spans="1:6" ht="16.5">
      <c r="A78" s="97" t="s">
        <v>296</v>
      </c>
      <c r="B78" s="97" t="s">
        <v>610</v>
      </c>
      <c r="C78" s="97" t="s">
        <v>683</v>
      </c>
      <c r="D78" s="97"/>
      <c r="E78" s="78" t="s">
        <v>684</v>
      </c>
      <c r="F78" s="79">
        <f>F79</f>
        <v>50.6</v>
      </c>
    </row>
    <row r="79" spans="1:6" ht="16.5">
      <c r="A79" s="97" t="s">
        <v>296</v>
      </c>
      <c r="B79" s="97" t="s">
        <v>610</v>
      </c>
      <c r="C79" s="97" t="s">
        <v>683</v>
      </c>
      <c r="D79" s="97" t="s">
        <v>608</v>
      </c>
      <c r="E79" s="78" t="s">
        <v>609</v>
      </c>
      <c r="F79" s="79">
        <v>50.6</v>
      </c>
    </row>
    <row r="80" spans="1:6" ht="33">
      <c r="A80" s="97" t="s">
        <v>296</v>
      </c>
      <c r="B80" s="97" t="s">
        <v>610</v>
      </c>
      <c r="C80" s="103" t="s">
        <v>644</v>
      </c>
      <c r="D80" s="103"/>
      <c r="E80" s="78" t="s">
        <v>645</v>
      </c>
      <c r="F80" s="79">
        <f>F81+F84</f>
        <v>13017</v>
      </c>
    </row>
    <row r="81" spans="1:6" ht="66">
      <c r="A81" s="97" t="s">
        <v>296</v>
      </c>
      <c r="B81" s="97" t="s">
        <v>610</v>
      </c>
      <c r="C81" s="97" t="s">
        <v>646</v>
      </c>
      <c r="D81" s="97"/>
      <c r="E81" s="78" t="s">
        <v>647</v>
      </c>
      <c r="F81" s="79">
        <f>F82</f>
        <v>8240.1</v>
      </c>
    </row>
    <row r="82" spans="1:6" ht="33">
      <c r="A82" s="97" t="s">
        <v>296</v>
      </c>
      <c r="B82" s="97" t="s">
        <v>610</v>
      </c>
      <c r="C82" s="97" t="s">
        <v>648</v>
      </c>
      <c r="D82" s="97"/>
      <c r="E82" s="78" t="s">
        <v>649</v>
      </c>
      <c r="F82" s="79">
        <f>F83</f>
        <v>8240.1</v>
      </c>
    </row>
    <row r="83" spans="1:7" ht="33">
      <c r="A83" s="97" t="s">
        <v>296</v>
      </c>
      <c r="B83" s="97" t="s">
        <v>610</v>
      </c>
      <c r="C83" s="97" t="s">
        <v>648</v>
      </c>
      <c r="D83" s="97" t="s">
        <v>612</v>
      </c>
      <c r="E83" s="78" t="s">
        <v>613</v>
      </c>
      <c r="F83" s="79">
        <f>10119.5-1879.4</f>
        <v>8240.1</v>
      </c>
      <c r="G83" s="71"/>
    </row>
    <row r="84" spans="1:6" ht="33">
      <c r="A84" s="97" t="s">
        <v>296</v>
      </c>
      <c r="B84" s="97" t="s">
        <v>610</v>
      </c>
      <c r="C84" s="97" t="s">
        <v>650</v>
      </c>
      <c r="D84" s="97"/>
      <c r="E84" s="35" t="s">
        <v>651</v>
      </c>
      <c r="F84" s="79">
        <f>F85</f>
        <v>4776.9</v>
      </c>
    </row>
    <row r="85" spans="1:6" ht="33">
      <c r="A85" s="97" t="s">
        <v>296</v>
      </c>
      <c r="B85" s="97" t="s">
        <v>610</v>
      </c>
      <c r="C85" s="97" t="s">
        <v>652</v>
      </c>
      <c r="D85" s="97"/>
      <c r="E85" s="94" t="s">
        <v>649</v>
      </c>
      <c r="F85" s="79">
        <f>F86+F88</f>
        <v>4776.9</v>
      </c>
    </row>
    <row r="86" spans="1:6" ht="49.5">
      <c r="A86" s="97" t="s">
        <v>296</v>
      </c>
      <c r="B86" s="97" t="s">
        <v>610</v>
      </c>
      <c r="C86" s="97" t="s">
        <v>653</v>
      </c>
      <c r="D86" s="97"/>
      <c r="E86" s="94" t="s">
        <v>654</v>
      </c>
      <c r="F86" s="79">
        <f>F87</f>
        <v>2776.3999999999996</v>
      </c>
    </row>
    <row r="87" spans="1:7" ht="33">
      <c r="A87" s="97" t="s">
        <v>296</v>
      </c>
      <c r="B87" s="97" t="s">
        <v>610</v>
      </c>
      <c r="C87" s="97" t="s">
        <v>653</v>
      </c>
      <c r="D87" s="97" t="s">
        <v>612</v>
      </c>
      <c r="E87" s="78" t="s">
        <v>613</v>
      </c>
      <c r="F87" s="79">
        <f>3409.7-633.3</f>
        <v>2776.3999999999996</v>
      </c>
      <c r="G87" s="71"/>
    </row>
    <row r="88" spans="1:6" ht="49.5">
      <c r="A88" s="97" t="s">
        <v>296</v>
      </c>
      <c r="B88" s="97" t="s">
        <v>610</v>
      </c>
      <c r="C88" s="97" t="s">
        <v>655</v>
      </c>
      <c r="D88" s="97"/>
      <c r="E88" s="94" t="s">
        <v>656</v>
      </c>
      <c r="F88" s="79">
        <f>F89</f>
        <v>2000.5</v>
      </c>
    </row>
    <row r="89" spans="1:6" ht="33">
      <c r="A89" s="97" t="s">
        <v>296</v>
      </c>
      <c r="B89" s="97" t="s">
        <v>610</v>
      </c>
      <c r="C89" s="97" t="s">
        <v>655</v>
      </c>
      <c r="D89" s="97" t="s">
        <v>612</v>
      </c>
      <c r="E89" s="78" t="s">
        <v>613</v>
      </c>
      <c r="F89" s="79">
        <f>378.9+1621.6</f>
        <v>2000.5</v>
      </c>
    </row>
    <row r="90" spans="1:6" ht="16.5">
      <c r="A90" s="97" t="s">
        <v>296</v>
      </c>
      <c r="B90" s="97" t="s">
        <v>610</v>
      </c>
      <c r="C90" s="11" t="s">
        <v>661</v>
      </c>
      <c r="D90" s="11"/>
      <c r="E90" s="12" t="s">
        <v>662</v>
      </c>
      <c r="F90" s="79">
        <f>F91+F93</f>
        <v>848.5</v>
      </c>
    </row>
    <row r="91" spans="1:6" ht="16.5">
      <c r="A91" s="97" t="s">
        <v>296</v>
      </c>
      <c r="B91" s="97" t="s">
        <v>610</v>
      </c>
      <c r="C91" s="11" t="s">
        <v>663</v>
      </c>
      <c r="D91" s="97"/>
      <c r="E91" s="12" t="s">
        <v>664</v>
      </c>
      <c r="F91" s="79">
        <f>F92</f>
        <v>830.9</v>
      </c>
    </row>
    <row r="92" spans="1:6" ht="16.5">
      <c r="A92" s="97" t="s">
        <v>296</v>
      </c>
      <c r="B92" s="97" t="s">
        <v>610</v>
      </c>
      <c r="C92" s="11" t="s">
        <v>663</v>
      </c>
      <c r="D92" s="97" t="s">
        <v>476</v>
      </c>
      <c r="E92" s="78" t="s">
        <v>477</v>
      </c>
      <c r="F92" s="79">
        <f>534.9+296</f>
        <v>830.9</v>
      </c>
    </row>
    <row r="93" spans="1:6" ht="33">
      <c r="A93" s="97" t="s">
        <v>296</v>
      </c>
      <c r="B93" s="97" t="s">
        <v>610</v>
      </c>
      <c r="C93" s="11" t="s">
        <v>628</v>
      </c>
      <c r="D93" s="97"/>
      <c r="E93" s="12" t="s">
        <v>629</v>
      </c>
      <c r="F93" s="79">
        <f>F94</f>
        <v>17.6</v>
      </c>
    </row>
    <row r="94" spans="1:6" ht="16.5">
      <c r="A94" s="97" t="s">
        <v>296</v>
      </c>
      <c r="B94" s="97" t="s">
        <v>610</v>
      </c>
      <c r="C94" s="11" t="s">
        <v>628</v>
      </c>
      <c r="D94" s="97" t="s">
        <v>476</v>
      </c>
      <c r="E94" s="78" t="s">
        <v>477</v>
      </c>
      <c r="F94" s="79">
        <v>17.6</v>
      </c>
    </row>
    <row r="95" spans="1:6" ht="16.5">
      <c r="A95" s="97" t="s">
        <v>296</v>
      </c>
      <c r="B95" s="97" t="s">
        <v>610</v>
      </c>
      <c r="C95" s="97" t="s">
        <v>337</v>
      </c>
      <c r="D95" s="97"/>
      <c r="E95" s="78" t="s">
        <v>471</v>
      </c>
      <c r="F95" s="79">
        <f>F96</f>
        <v>527.8</v>
      </c>
    </row>
    <row r="96" spans="1:6" ht="33">
      <c r="A96" s="97" t="s">
        <v>296</v>
      </c>
      <c r="B96" s="97" t="s">
        <v>610</v>
      </c>
      <c r="C96" s="97" t="s">
        <v>621</v>
      </c>
      <c r="D96" s="97"/>
      <c r="E96" s="78" t="s">
        <v>622</v>
      </c>
      <c r="F96" s="79">
        <f>F97</f>
        <v>527.8</v>
      </c>
    </row>
    <row r="97" spans="1:6" ht="16.5">
      <c r="A97" s="97" t="s">
        <v>296</v>
      </c>
      <c r="B97" s="97" t="s">
        <v>610</v>
      </c>
      <c r="C97" s="97" t="s">
        <v>621</v>
      </c>
      <c r="D97" s="97" t="s">
        <v>476</v>
      </c>
      <c r="E97" s="78" t="s">
        <v>477</v>
      </c>
      <c r="F97" s="79">
        <v>527.8</v>
      </c>
    </row>
    <row r="98" spans="1:6" ht="16.5">
      <c r="A98" s="97" t="s">
        <v>296</v>
      </c>
      <c r="B98" s="97" t="s">
        <v>387</v>
      </c>
      <c r="C98" s="97"/>
      <c r="D98" s="97"/>
      <c r="E98" s="80" t="s">
        <v>341</v>
      </c>
      <c r="F98" s="79">
        <f>F112+F102+F99+F108</f>
        <v>21369.799999999996</v>
      </c>
    </row>
    <row r="99" spans="1:6" ht="16.5">
      <c r="A99" s="97" t="s">
        <v>296</v>
      </c>
      <c r="B99" s="97" t="s">
        <v>387</v>
      </c>
      <c r="C99" s="97" t="s">
        <v>682</v>
      </c>
      <c r="D99" s="97"/>
      <c r="E99" s="78" t="s">
        <v>681</v>
      </c>
      <c r="F99" s="79">
        <f>F100</f>
        <v>603.1</v>
      </c>
    </row>
    <row r="100" spans="1:6" ht="16.5">
      <c r="A100" s="97" t="s">
        <v>296</v>
      </c>
      <c r="B100" s="97" t="s">
        <v>387</v>
      </c>
      <c r="C100" s="97" t="s">
        <v>683</v>
      </c>
      <c r="D100" s="97"/>
      <c r="E100" s="78" t="s">
        <v>684</v>
      </c>
      <c r="F100" s="79">
        <f>F101</f>
        <v>603.1</v>
      </c>
    </row>
    <row r="101" spans="1:6" ht="16.5">
      <c r="A101" s="97" t="s">
        <v>296</v>
      </c>
      <c r="B101" s="97" t="s">
        <v>387</v>
      </c>
      <c r="C101" s="97" t="s">
        <v>683</v>
      </c>
      <c r="D101" s="97" t="s">
        <v>608</v>
      </c>
      <c r="E101" s="78" t="s">
        <v>609</v>
      </c>
      <c r="F101" s="79">
        <f>333.1+270</f>
        <v>603.1</v>
      </c>
    </row>
    <row r="102" spans="1:6" ht="16.5">
      <c r="A102" s="97" t="s">
        <v>296</v>
      </c>
      <c r="B102" s="97" t="s">
        <v>387</v>
      </c>
      <c r="C102" s="97" t="s">
        <v>284</v>
      </c>
      <c r="D102" s="97"/>
      <c r="E102" s="78" t="s">
        <v>267</v>
      </c>
      <c r="F102" s="79">
        <f>F103+F106</f>
        <v>976.1</v>
      </c>
    </row>
    <row r="103" spans="1:6" ht="16.5">
      <c r="A103" s="97" t="s">
        <v>296</v>
      </c>
      <c r="B103" s="97" t="s">
        <v>387</v>
      </c>
      <c r="C103" s="97" t="s">
        <v>285</v>
      </c>
      <c r="D103" s="97"/>
      <c r="E103" s="78" t="s">
        <v>286</v>
      </c>
      <c r="F103" s="79">
        <f>F104+F105</f>
        <v>385</v>
      </c>
    </row>
    <row r="104" spans="1:6" ht="16.5">
      <c r="A104" s="97" t="s">
        <v>296</v>
      </c>
      <c r="B104" s="97" t="s">
        <v>387</v>
      </c>
      <c r="C104" s="97" t="s">
        <v>285</v>
      </c>
      <c r="D104" s="97" t="s">
        <v>476</v>
      </c>
      <c r="E104" s="78" t="s">
        <v>477</v>
      </c>
      <c r="F104" s="79">
        <v>95</v>
      </c>
    </row>
    <row r="105" spans="1:6" ht="33">
      <c r="A105" s="97" t="s">
        <v>296</v>
      </c>
      <c r="B105" s="97" t="s">
        <v>387</v>
      </c>
      <c r="C105" s="97" t="s">
        <v>285</v>
      </c>
      <c r="D105" s="97" t="s">
        <v>623</v>
      </c>
      <c r="E105" s="12" t="s">
        <v>624</v>
      </c>
      <c r="F105" s="79">
        <f>270+20</f>
        <v>290</v>
      </c>
    </row>
    <row r="106" spans="1:6" ht="16.5">
      <c r="A106" s="97" t="s">
        <v>296</v>
      </c>
      <c r="B106" s="97" t="s">
        <v>387</v>
      </c>
      <c r="C106" s="97" t="s">
        <v>575</v>
      </c>
      <c r="D106" s="97"/>
      <c r="E106" s="78" t="s">
        <v>576</v>
      </c>
      <c r="F106" s="79">
        <f>F107</f>
        <v>591.1</v>
      </c>
    </row>
    <row r="107" spans="1:6" ht="16.5">
      <c r="A107" s="97" t="s">
        <v>296</v>
      </c>
      <c r="B107" s="97" t="s">
        <v>387</v>
      </c>
      <c r="C107" s="97" t="s">
        <v>575</v>
      </c>
      <c r="D107" s="97" t="s">
        <v>476</v>
      </c>
      <c r="E107" s="78" t="s">
        <v>477</v>
      </c>
      <c r="F107" s="79">
        <f>291.1+300</f>
        <v>591.1</v>
      </c>
    </row>
    <row r="108" spans="1:6" ht="16.5">
      <c r="A108" s="97" t="s">
        <v>296</v>
      </c>
      <c r="B108" s="97" t="s">
        <v>387</v>
      </c>
      <c r="C108" s="97" t="s">
        <v>572</v>
      </c>
      <c r="D108" s="97"/>
      <c r="E108" s="78" t="s">
        <v>695</v>
      </c>
      <c r="F108" s="79">
        <f>F109</f>
        <v>3352</v>
      </c>
    </row>
    <row r="109" spans="1:6" ht="33">
      <c r="A109" s="97" t="s">
        <v>296</v>
      </c>
      <c r="B109" s="97" t="s">
        <v>387</v>
      </c>
      <c r="C109" s="97" t="s">
        <v>22</v>
      </c>
      <c r="D109" s="97"/>
      <c r="E109" s="78" t="s">
        <v>21</v>
      </c>
      <c r="F109" s="79">
        <f>F110</f>
        <v>3352</v>
      </c>
    </row>
    <row r="110" spans="1:6" ht="16.5">
      <c r="A110" s="97" t="s">
        <v>296</v>
      </c>
      <c r="B110" s="97" t="s">
        <v>387</v>
      </c>
      <c r="C110" s="97" t="s">
        <v>24</v>
      </c>
      <c r="D110" s="97"/>
      <c r="E110" s="78" t="s">
        <v>23</v>
      </c>
      <c r="F110" s="79">
        <f>F111</f>
        <v>3352</v>
      </c>
    </row>
    <row r="111" spans="1:6" ht="33">
      <c r="A111" s="97" t="s">
        <v>296</v>
      </c>
      <c r="B111" s="97" t="s">
        <v>387</v>
      </c>
      <c r="C111" s="97" t="s">
        <v>24</v>
      </c>
      <c r="D111" s="97" t="s">
        <v>612</v>
      </c>
      <c r="E111" s="81" t="s">
        <v>613</v>
      </c>
      <c r="F111" s="79">
        <v>3352</v>
      </c>
    </row>
    <row r="112" spans="1:6" ht="16.5">
      <c r="A112" s="97" t="s">
        <v>296</v>
      </c>
      <c r="B112" s="97" t="s">
        <v>387</v>
      </c>
      <c r="C112" s="97" t="s">
        <v>337</v>
      </c>
      <c r="D112" s="97"/>
      <c r="E112" s="78" t="s">
        <v>471</v>
      </c>
      <c r="F112" s="79">
        <f>F113+F115</f>
        <v>16438.6</v>
      </c>
    </row>
    <row r="113" spans="1:6" ht="33">
      <c r="A113" s="97" t="s">
        <v>296</v>
      </c>
      <c r="B113" s="97" t="s">
        <v>387</v>
      </c>
      <c r="C113" s="97" t="s">
        <v>447</v>
      </c>
      <c r="D113" s="97"/>
      <c r="E113" s="78" t="s">
        <v>448</v>
      </c>
      <c r="F113" s="79">
        <f>F114</f>
        <v>2438.6</v>
      </c>
    </row>
    <row r="114" spans="1:6" ht="16.5">
      <c r="A114" s="97" t="s">
        <v>296</v>
      </c>
      <c r="B114" s="97" t="s">
        <v>387</v>
      </c>
      <c r="C114" s="97" t="s">
        <v>447</v>
      </c>
      <c r="D114" s="97" t="s">
        <v>476</v>
      </c>
      <c r="E114" s="78" t="s">
        <v>477</v>
      </c>
      <c r="F114" s="79">
        <f>2317.5+500-291.1+291.1-378.9</f>
        <v>2438.6</v>
      </c>
    </row>
    <row r="115" spans="1:6" ht="33">
      <c r="A115" s="97" t="s">
        <v>296</v>
      </c>
      <c r="B115" s="97" t="s">
        <v>387</v>
      </c>
      <c r="C115" s="97" t="s">
        <v>665</v>
      </c>
      <c r="D115" s="97"/>
      <c r="E115" s="78" t="s">
        <v>666</v>
      </c>
      <c r="F115" s="79">
        <f>F116</f>
        <v>14000</v>
      </c>
    </row>
    <row r="116" spans="1:6" ht="33">
      <c r="A116" s="97" t="s">
        <v>296</v>
      </c>
      <c r="B116" s="97" t="s">
        <v>387</v>
      </c>
      <c r="C116" s="97" t="s">
        <v>665</v>
      </c>
      <c r="D116" s="97" t="s">
        <v>486</v>
      </c>
      <c r="E116" s="78" t="s">
        <v>487</v>
      </c>
      <c r="F116" s="79">
        <f>13300+700</f>
        <v>14000</v>
      </c>
    </row>
    <row r="117" spans="1:6" ht="16.5">
      <c r="A117" s="97" t="s">
        <v>296</v>
      </c>
      <c r="B117" s="97" t="s">
        <v>388</v>
      </c>
      <c r="C117" s="97"/>
      <c r="D117" s="97"/>
      <c r="E117" s="78" t="s">
        <v>342</v>
      </c>
      <c r="F117" s="79">
        <f>F118+F130</f>
        <v>27718.399999999998</v>
      </c>
    </row>
    <row r="118" spans="1:6" ht="16.5">
      <c r="A118" s="97" t="s">
        <v>296</v>
      </c>
      <c r="B118" s="97" t="s">
        <v>388</v>
      </c>
      <c r="C118" s="97" t="s">
        <v>343</v>
      </c>
      <c r="D118" s="97"/>
      <c r="E118" s="78" t="s">
        <v>342</v>
      </c>
      <c r="F118" s="79">
        <f>F119+F121+F123+F128</f>
        <v>22570.6</v>
      </c>
    </row>
    <row r="119" spans="1:6" ht="16.5">
      <c r="A119" s="97" t="s">
        <v>296</v>
      </c>
      <c r="B119" s="97" t="s">
        <v>388</v>
      </c>
      <c r="C119" s="97" t="s">
        <v>344</v>
      </c>
      <c r="D119" s="97"/>
      <c r="E119" s="78" t="s">
        <v>345</v>
      </c>
      <c r="F119" s="79">
        <f>F120</f>
        <v>18983.3</v>
      </c>
    </row>
    <row r="120" spans="1:6" ht="16.5">
      <c r="A120" s="97" t="s">
        <v>296</v>
      </c>
      <c r="B120" s="97" t="s">
        <v>388</v>
      </c>
      <c r="C120" s="97" t="s">
        <v>344</v>
      </c>
      <c r="D120" s="97" t="s">
        <v>476</v>
      </c>
      <c r="E120" s="78" t="s">
        <v>477</v>
      </c>
      <c r="F120" s="79">
        <f>8118+1122.8+3963.5+5779</f>
        <v>18983.3</v>
      </c>
    </row>
    <row r="121" spans="1:6" ht="16.5">
      <c r="A121" s="97" t="s">
        <v>296</v>
      </c>
      <c r="B121" s="97" t="s">
        <v>388</v>
      </c>
      <c r="C121" s="97" t="s">
        <v>419</v>
      </c>
      <c r="D121" s="97"/>
      <c r="E121" s="78" t="s">
        <v>420</v>
      </c>
      <c r="F121" s="79">
        <f>F122</f>
        <v>2667.7</v>
      </c>
    </row>
    <row r="122" spans="1:6" ht="16.5">
      <c r="A122" s="97" t="s">
        <v>296</v>
      </c>
      <c r="B122" s="97" t="s">
        <v>388</v>
      </c>
      <c r="C122" s="97" t="s">
        <v>419</v>
      </c>
      <c r="D122" s="97" t="s">
        <v>476</v>
      </c>
      <c r="E122" s="78" t="s">
        <v>477</v>
      </c>
      <c r="F122" s="79">
        <f>1600+567.7+500</f>
        <v>2667.7</v>
      </c>
    </row>
    <row r="123" spans="1:6" ht="16.5">
      <c r="A123" s="97" t="s">
        <v>296</v>
      </c>
      <c r="B123" s="97" t="s">
        <v>388</v>
      </c>
      <c r="C123" s="97" t="s">
        <v>424</v>
      </c>
      <c r="D123" s="97"/>
      <c r="E123" s="78" t="s">
        <v>433</v>
      </c>
      <c r="F123" s="79">
        <f>F124+F126</f>
        <v>394.6</v>
      </c>
    </row>
    <row r="124" spans="1:6" ht="16.5">
      <c r="A124" s="97" t="s">
        <v>296</v>
      </c>
      <c r="B124" s="97" t="s">
        <v>388</v>
      </c>
      <c r="C124" s="97" t="s">
        <v>421</v>
      </c>
      <c r="D124" s="97"/>
      <c r="E124" s="78" t="s">
        <v>434</v>
      </c>
      <c r="F124" s="79">
        <f>F125</f>
        <v>280</v>
      </c>
    </row>
    <row r="125" spans="1:6" ht="16.5">
      <c r="A125" s="97" t="s">
        <v>296</v>
      </c>
      <c r="B125" s="97" t="s">
        <v>388</v>
      </c>
      <c r="C125" s="97" t="s">
        <v>421</v>
      </c>
      <c r="D125" s="97" t="s">
        <v>476</v>
      </c>
      <c r="E125" s="78" t="s">
        <v>477</v>
      </c>
      <c r="F125" s="79">
        <f>283.4-3.4</f>
        <v>280</v>
      </c>
    </row>
    <row r="126" spans="1:6" ht="16.5">
      <c r="A126" s="97" t="s">
        <v>296</v>
      </c>
      <c r="B126" s="97" t="s">
        <v>388</v>
      </c>
      <c r="C126" s="97" t="s">
        <v>422</v>
      </c>
      <c r="D126" s="97"/>
      <c r="E126" s="78" t="s">
        <v>423</v>
      </c>
      <c r="F126" s="79">
        <f>F127</f>
        <v>114.60000000000001</v>
      </c>
    </row>
    <row r="127" spans="1:6" ht="16.5">
      <c r="A127" s="97" t="s">
        <v>296</v>
      </c>
      <c r="B127" s="97" t="s">
        <v>388</v>
      </c>
      <c r="C127" s="97" t="s">
        <v>422</v>
      </c>
      <c r="D127" s="97" t="s">
        <v>476</v>
      </c>
      <c r="E127" s="78" t="s">
        <v>477</v>
      </c>
      <c r="F127" s="79">
        <f>111.2+3.4</f>
        <v>114.60000000000001</v>
      </c>
    </row>
    <row r="128" spans="1:6" ht="16.5">
      <c r="A128" s="97" t="s">
        <v>296</v>
      </c>
      <c r="B128" s="97" t="s">
        <v>388</v>
      </c>
      <c r="C128" s="97" t="s">
        <v>425</v>
      </c>
      <c r="D128" s="97"/>
      <c r="E128" s="78" t="s">
        <v>426</v>
      </c>
      <c r="F128" s="79">
        <f>F129</f>
        <v>525</v>
      </c>
    </row>
    <row r="129" spans="1:6" ht="16.5">
      <c r="A129" s="97" t="s">
        <v>296</v>
      </c>
      <c r="B129" s="97" t="s">
        <v>388</v>
      </c>
      <c r="C129" s="97" t="s">
        <v>425</v>
      </c>
      <c r="D129" s="97" t="s">
        <v>476</v>
      </c>
      <c r="E129" s="78" t="s">
        <v>477</v>
      </c>
      <c r="F129" s="79">
        <f>320-95+300</f>
        <v>525</v>
      </c>
    </row>
    <row r="130" spans="1:6" ht="16.5">
      <c r="A130" s="97" t="s">
        <v>296</v>
      </c>
      <c r="B130" s="97" t="s">
        <v>388</v>
      </c>
      <c r="C130" s="97" t="s">
        <v>337</v>
      </c>
      <c r="D130" s="97"/>
      <c r="E130" s="78" t="s">
        <v>471</v>
      </c>
      <c r="F130" s="79">
        <f>F131+F135+F133</f>
        <v>5147.8</v>
      </c>
    </row>
    <row r="131" spans="1:6" ht="33">
      <c r="A131" s="97" t="s">
        <v>296</v>
      </c>
      <c r="B131" s="97" t="s">
        <v>388</v>
      </c>
      <c r="C131" s="97" t="s">
        <v>581</v>
      </c>
      <c r="D131" s="97"/>
      <c r="E131" s="78" t="s">
        <v>582</v>
      </c>
      <c r="F131" s="79">
        <f>F132</f>
        <v>1097.8</v>
      </c>
    </row>
    <row r="132" spans="1:6" ht="16.5">
      <c r="A132" s="97" t="s">
        <v>296</v>
      </c>
      <c r="B132" s="97" t="s">
        <v>388</v>
      </c>
      <c r="C132" s="97" t="s">
        <v>581</v>
      </c>
      <c r="D132" s="97" t="s">
        <v>476</v>
      </c>
      <c r="E132" s="78" t="s">
        <v>477</v>
      </c>
      <c r="F132" s="79">
        <f>633.5+464.3</f>
        <v>1097.8</v>
      </c>
    </row>
    <row r="133" spans="1:6" ht="16.5">
      <c r="A133" s="97" t="s">
        <v>296</v>
      </c>
      <c r="B133" s="97" t="s">
        <v>388</v>
      </c>
      <c r="C133" s="97" t="s">
        <v>618</v>
      </c>
      <c r="D133" s="97"/>
      <c r="E133" s="78" t="s">
        <v>619</v>
      </c>
      <c r="F133" s="79">
        <f>F134</f>
        <v>350</v>
      </c>
    </row>
    <row r="134" spans="1:6" ht="16.5">
      <c r="A134" s="97" t="s">
        <v>296</v>
      </c>
      <c r="B134" s="97" t="s">
        <v>388</v>
      </c>
      <c r="C134" s="97" t="s">
        <v>618</v>
      </c>
      <c r="D134" s="97" t="s">
        <v>476</v>
      </c>
      <c r="E134" s="78" t="s">
        <v>477</v>
      </c>
      <c r="F134" s="79">
        <v>350</v>
      </c>
    </row>
    <row r="135" spans="1:6" ht="33">
      <c r="A135" s="97" t="s">
        <v>296</v>
      </c>
      <c r="B135" s="97" t="s">
        <v>388</v>
      </c>
      <c r="C135" s="97" t="s">
        <v>616</v>
      </c>
      <c r="D135" s="97"/>
      <c r="E135" s="78" t="s">
        <v>617</v>
      </c>
      <c r="F135" s="79">
        <f>F136</f>
        <v>3700</v>
      </c>
    </row>
    <row r="136" spans="1:6" ht="16.5">
      <c r="A136" s="97" t="s">
        <v>296</v>
      </c>
      <c r="B136" s="97" t="s">
        <v>388</v>
      </c>
      <c r="C136" s="97" t="s">
        <v>616</v>
      </c>
      <c r="D136" s="97" t="s">
        <v>476</v>
      </c>
      <c r="E136" s="78" t="s">
        <v>477</v>
      </c>
      <c r="F136" s="79">
        <f>3700</f>
        <v>3700</v>
      </c>
    </row>
    <row r="137" spans="1:6" ht="16.5">
      <c r="A137" s="97" t="s">
        <v>296</v>
      </c>
      <c r="B137" s="97" t="s">
        <v>367</v>
      </c>
      <c r="C137" s="97"/>
      <c r="D137" s="97"/>
      <c r="E137" s="78" t="s">
        <v>346</v>
      </c>
      <c r="F137" s="79">
        <f>F156+F138+F146</f>
        <v>87932.5</v>
      </c>
    </row>
    <row r="138" spans="1:6" ht="16.5">
      <c r="A138" s="97" t="s">
        <v>296</v>
      </c>
      <c r="B138" s="97" t="s">
        <v>389</v>
      </c>
      <c r="C138" s="97"/>
      <c r="D138" s="97"/>
      <c r="E138" s="78" t="s">
        <v>702</v>
      </c>
      <c r="F138" s="79">
        <f>F143+F139</f>
        <v>72462.5</v>
      </c>
    </row>
    <row r="139" spans="1:6" ht="16.5">
      <c r="A139" s="97" t="s">
        <v>296</v>
      </c>
      <c r="B139" s="97" t="s">
        <v>389</v>
      </c>
      <c r="C139" s="97" t="s">
        <v>572</v>
      </c>
      <c r="D139" s="97"/>
      <c r="E139" s="78" t="s">
        <v>695</v>
      </c>
      <c r="F139" s="79">
        <f>F140</f>
        <v>71737.9</v>
      </c>
    </row>
    <row r="140" spans="1:6" ht="16.5">
      <c r="A140" s="97" t="s">
        <v>296</v>
      </c>
      <c r="B140" s="97" t="s">
        <v>389</v>
      </c>
      <c r="C140" s="97" t="s">
        <v>603</v>
      </c>
      <c r="D140" s="97"/>
      <c r="E140" s="78" t="s">
        <v>604</v>
      </c>
      <c r="F140" s="79">
        <f>F141</f>
        <v>71737.9</v>
      </c>
    </row>
    <row r="141" spans="1:6" ht="16.5">
      <c r="A141" s="97" t="s">
        <v>296</v>
      </c>
      <c r="B141" s="97" t="s">
        <v>389</v>
      </c>
      <c r="C141" s="97" t="s">
        <v>605</v>
      </c>
      <c r="D141" s="97"/>
      <c r="E141" s="78" t="s">
        <v>606</v>
      </c>
      <c r="F141" s="79">
        <f>F142</f>
        <v>71737.9</v>
      </c>
    </row>
    <row r="142" spans="1:6" ht="33">
      <c r="A142" s="97" t="s">
        <v>296</v>
      </c>
      <c r="B142" s="97" t="s">
        <v>389</v>
      </c>
      <c r="C142" s="97" t="s">
        <v>605</v>
      </c>
      <c r="D142" s="97" t="s">
        <v>612</v>
      </c>
      <c r="E142" s="81" t="s">
        <v>613</v>
      </c>
      <c r="F142" s="79">
        <v>71737.9</v>
      </c>
    </row>
    <row r="143" spans="1:6" ht="16.5">
      <c r="A143" s="97" t="s">
        <v>296</v>
      </c>
      <c r="B143" s="97" t="s">
        <v>389</v>
      </c>
      <c r="C143" s="97" t="s">
        <v>337</v>
      </c>
      <c r="D143" s="97"/>
      <c r="E143" s="78" t="s">
        <v>471</v>
      </c>
      <c r="F143" s="79">
        <f>F144</f>
        <v>724.5999999999995</v>
      </c>
    </row>
    <row r="144" spans="1:6" ht="33">
      <c r="A144" s="97" t="s">
        <v>296</v>
      </c>
      <c r="B144" s="97" t="s">
        <v>389</v>
      </c>
      <c r="C144" s="97" t="s">
        <v>450</v>
      </c>
      <c r="D144" s="97"/>
      <c r="E144" s="78" t="s">
        <v>497</v>
      </c>
      <c r="F144" s="79">
        <f>F145</f>
        <v>724.5999999999995</v>
      </c>
    </row>
    <row r="145" spans="1:6" ht="33">
      <c r="A145" s="97" t="s">
        <v>296</v>
      </c>
      <c r="B145" s="97" t="s">
        <v>389</v>
      </c>
      <c r="C145" s="97" t="s">
        <v>450</v>
      </c>
      <c r="D145" s="97" t="s">
        <v>612</v>
      </c>
      <c r="E145" s="81" t="s">
        <v>613</v>
      </c>
      <c r="F145" s="79">
        <f>18000-15084.2-2191.2</f>
        <v>724.5999999999995</v>
      </c>
    </row>
    <row r="146" spans="1:6" ht="16.5">
      <c r="A146" s="97" t="s">
        <v>296</v>
      </c>
      <c r="B146" s="97" t="s">
        <v>390</v>
      </c>
      <c r="C146" s="97"/>
      <c r="D146" s="97"/>
      <c r="E146" s="78" t="s">
        <v>706</v>
      </c>
      <c r="F146" s="79">
        <f>F147</f>
        <v>13870.5</v>
      </c>
    </row>
    <row r="147" spans="1:6" ht="23.25" customHeight="1">
      <c r="A147" s="97" t="s">
        <v>296</v>
      </c>
      <c r="B147" s="101" t="s">
        <v>390</v>
      </c>
      <c r="C147" s="101" t="s">
        <v>257</v>
      </c>
      <c r="D147" s="101"/>
      <c r="E147" s="78" t="s">
        <v>258</v>
      </c>
      <c r="F147" s="79">
        <f>F148</f>
        <v>13870.5</v>
      </c>
    </row>
    <row r="148" spans="1:6" ht="21" customHeight="1">
      <c r="A148" s="97" t="s">
        <v>296</v>
      </c>
      <c r="B148" s="101" t="s">
        <v>390</v>
      </c>
      <c r="C148" s="101" t="s">
        <v>259</v>
      </c>
      <c r="D148" s="101" t="s">
        <v>456</v>
      </c>
      <c r="E148" s="78" t="s">
        <v>472</v>
      </c>
      <c r="F148" s="79">
        <f>F149+F152</f>
        <v>13870.5</v>
      </c>
    </row>
    <row r="149" spans="1:6" ht="49.5">
      <c r="A149" s="97" t="s">
        <v>296</v>
      </c>
      <c r="B149" s="101" t="s">
        <v>390</v>
      </c>
      <c r="C149" s="101" t="s">
        <v>513</v>
      </c>
      <c r="D149" s="101"/>
      <c r="E149" s="78" t="s">
        <v>515</v>
      </c>
      <c r="F149" s="79">
        <f>F150+F151</f>
        <v>2455.9</v>
      </c>
    </row>
    <row r="150" spans="1:6" ht="49.5">
      <c r="A150" s="97" t="s">
        <v>296</v>
      </c>
      <c r="B150" s="101" t="s">
        <v>390</v>
      </c>
      <c r="C150" s="101" t="s">
        <v>513</v>
      </c>
      <c r="D150" s="97" t="s">
        <v>473</v>
      </c>
      <c r="E150" s="78" t="s">
        <v>474</v>
      </c>
      <c r="F150" s="79">
        <f>8913.6+1034.9-7597.4-7.5-288.4</f>
        <v>2055.2000000000003</v>
      </c>
    </row>
    <row r="151" spans="1:6" ht="23.25" customHeight="1">
      <c r="A151" s="97" t="s">
        <v>296</v>
      </c>
      <c r="B151" s="101" t="s">
        <v>390</v>
      </c>
      <c r="C151" s="101" t="s">
        <v>513</v>
      </c>
      <c r="D151" s="97" t="s">
        <v>475</v>
      </c>
      <c r="E151" s="78" t="s">
        <v>415</v>
      </c>
      <c r="F151" s="79">
        <f>1603+531.2-1733.5</f>
        <v>400.6999999999998</v>
      </c>
    </row>
    <row r="152" spans="1:6" ht="33">
      <c r="A152" s="97" t="s">
        <v>296</v>
      </c>
      <c r="B152" s="101" t="s">
        <v>390</v>
      </c>
      <c r="C152" s="101" t="s">
        <v>514</v>
      </c>
      <c r="D152" s="101"/>
      <c r="E152" s="78" t="s">
        <v>516</v>
      </c>
      <c r="F152" s="79">
        <f>F153+F155+F154</f>
        <v>11414.6</v>
      </c>
    </row>
    <row r="153" spans="1:6" ht="49.5">
      <c r="A153" s="97" t="s">
        <v>296</v>
      </c>
      <c r="B153" s="97" t="s">
        <v>390</v>
      </c>
      <c r="C153" s="101" t="s">
        <v>514</v>
      </c>
      <c r="D153" s="97" t="s">
        <v>473</v>
      </c>
      <c r="E153" s="78" t="s">
        <v>474</v>
      </c>
      <c r="F153" s="79">
        <v>10085</v>
      </c>
    </row>
    <row r="154" spans="1:6" ht="33">
      <c r="A154" s="97" t="s">
        <v>296</v>
      </c>
      <c r="B154" s="97" t="s">
        <v>390</v>
      </c>
      <c r="C154" s="101" t="s">
        <v>514</v>
      </c>
      <c r="D154" s="97" t="s">
        <v>499</v>
      </c>
      <c r="E154" s="78" t="s">
        <v>500</v>
      </c>
      <c r="F154" s="79">
        <f>207+236.7</f>
        <v>443.7</v>
      </c>
    </row>
    <row r="155" spans="1:6" ht="18" customHeight="1">
      <c r="A155" s="97" t="s">
        <v>296</v>
      </c>
      <c r="B155" s="101" t="s">
        <v>390</v>
      </c>
      <c r="C155" s="101" t="s">
        <v>514</v>
      </c>
      <c r="D155" s="97" t="s">
        <v>475</v>
      </c>
      <c r="E155" s="78" t="s">
        <v>415</v>
      </c>
      <c r="F155" s="79">
        <v>885.9</v>
      </c>
    </row>
    <row r="156" spans="1:6" ht="16.5">
      <c r="A156" s="97" t="s">
        <v>296</v>
      </c>
      <c r="B156" s="101" t="s">
        <v>368</v>
      </c>
      <c r="C156" s="101"/>
      <c r="D156" s="101"/>
      <c r="E156" s="78" t="s">
        <v>347</v>
      </c>
      <c r="F156" s="79">
        <f>F157+F164</f>
        <v>1599.5000000000002</v>
      </c>
    </row>
    <row r="157" spans="1:6" ht="21" customHeight="1">
      <c r="A157" s="97" t="s">
        <v>296</v>
      </c>
      <c r="B157" s="101" t="s">
        <v>368</v>
      </c>
      <c r="C157" s="101" t="s">
        <v>270</v>
      </c>
      <c r="D157" s="101"/>
      <c r="E157" s="78" t="s">
        <v>271</v>
      </c>
      <c r="F157" s="79">
        <f>F158+F160</f>
        <v>1105.5000000000002</v>
      </c>
    </row>
    <row r="158" spans="1:6" ht="21" customHeight="1">
      <c r="A158" s="97" t="s">
        <v>296</v>
      </c>
      <c r="B158" s="101" t="s">
        <v>368</v>
      </c>
      <c r="C158" s="101" t="s">
        <v>464</v>
      </c>
      <c r="D158" s="101"/>
      <c r="E158" s="78" t="s">
        <v>465</v>
      </c>
      <c r="F158" s="79">
        <f>F159</f>
        <v>28</v>
      </c>
    </row>
    <row r="159" spans="1:6" ht="20.25" customHeight="1">
      <c r="A159" s="97" t="s">
        <v>296</v>
      </c>
      <c r="B159" s="101" t="s">
        <v>368</v>
      </c>
      <c r="C159" s="101" t="s">
        <v>464</v>
      </c>
      <c r="D159" s="97" t="s">
        <v>476</v>
      </c>
      <c r="E159" s="78" t="s">
        <v>477</v>
      </c>
      <c r="F159" s="79">
        <f>450-170-252</f>
        <v>28</v>
      </c>
    </row>
    <row r="160" spans="1:6" ht="18.75" customHeight="1">
      <c r="A160" s="97" t="s">
        <v>296</v>
      </c>
      <c r="B160" s="101" t="s">
        <v>368</v>
      </c>
      <c r="C160" s="101" t="s">
        <v>272</v>
      </c>
      <c r="D160" s="101"/>
      <c r="E160" s="78" t="s">
        <v>472</v>
      </c>
      <c r="F160" s="79">
        <f>F161</f>
        <v>1077.5000000000002</v>
      </c>
    </row>
    <row r="161" spans="1:6" ht="33">
      <c r="A161" s="97" t="s">
        <v>296</v>
      </c>
      <c r="B161" s="101" t="s">
        <v>368</v>
      </c>
      <c r="C161" s="101" t="s">
        <v>512</v>
      </c>
      <c r="D161" s="101"/>
      <c r="E161" s="78" t="s">
        <v>508</v>
      </c>
      <c r="F161" s="79">
        <f>F163+F162</f>
        <v>1077.5000000000002</v>
      </c>
    </row>
    <row r="162" spans="1:6" ht="49.5">
      <c r="A162" s="97" t="s">
        <v>296</v>
      </c>
      <c r="B162" s="101" t="s">
        <v>368</v>
      </c>
      <c r="C162" s="101" t="s">
        <v>512</v>
      </c>
      <c r="D162" s="97" t="s">
        <v>473</v>
      </c>
      <c r="E162" s="78" t="s">
        <v>474</v>
      </c>
      <c r="F162" s="79">
        <f>3560.3+151.8-2566.4-0.5-119</f>
        <v>1026.2000000000003</v>
      </c>
    </row>
    <row r="163" spans="1:6" ht="20.25" customHeight="1">
      <c r="A163" s="97" t="s">
        <v>296</v>
      </c>
      <c r="B163" s="101" t="s">
        <v>368</v>
      </c>
      <c r="C163" s="101" t="s">
        <v>512</v>
      </c>
      <c r="D163" s="97" t="s">
        <v>499</v>
      </c>
      <c r="E163" s="78" t="s">
        <v>500</v>
      </c>
      <c r="F163" s="79">
        <f>380-328.7</f>
        <v>51.30000000000001</v>
      </c>
    </row>
    <row r="164" spans="1:6" ht="23.25" customHeight="1">
      <c r="A164" s="97" t="s">
        <v>296</v>
      </c>
      <c r="B164" s="101" t="s">
        <v>368</v>
      </c>
      <c r="C164" s="101" t="s">
        <v>348</v>
      </c>
      <c r="D164" s="97"/>
      <c r="E164" s="78" t="s">
        <v>349</v>
      </c>
      <c r="F164" s="79">
        <f>F165</f>
        <v>494</v>
      </c>
    </row>
    <row r="165" spans="1:6" ht="20.25" customHeight="1">
      <c r="A165" s="97" t="s">
        <v>296</v>
      </c>
      <c r="B165" s="101" t="s">
        <v>368</v>
      </c>
      <c r="C165" s="101" t="s">
        <v>275</v>
      </c>
      <c r="D165" s="97"/>
      <c r="E165" s="78" t="s">
        <v>277</v>
      </c>
      <c r="F165" s="79">
        <f>F166</f>
        <v>494</v>
      </c>
    </row>
    <row r="166" spans="1:6" ht="21" customHeight="1">
      <c r="A166" s="97" t="s">
        <v>296</v>
      </c>
      <c r="B166" s="101" t="s">
        <v>368</v>
      </c>
      <c r="C166" s="101" t="s">
        <v>275</v>
      </c>
      <c r="D166" s="106">
        <v>323</v>
      </c>
      <c r="E166" s="78" t="s">
        <v>491</v>
      </c>
      <c r="F166" s="79">
        <v>494</v>
      </c>
    </row>
    <row r="167" spans="1:6" ht="16.5">
      <c r="A167" s="97" t="s">
        <v>296</v>
      </c>
      <c r="B167" s="97" t="s">
        <v>371</v>
      </c>
      <c r="C167" s="97"/>
      <c r="D167" s="97"/>
      <c r="E167" s="78" t="s">
        <v>404</v>
      </c>
      <c r="F167" s="79">
        <f>F168</f>
        <v>11893.199999999999</v>
      </c>
    </row>
    <row r="168" spans="1:6" ht="16.5">
      <c r="A168" s="97" t="s">
        <v>296</v>
      </c>
      <c r="B168" s="97" t="s">
        <v>372</v>
      </c>
      <c r="C168" s="97"/>
      <c r="D168" s="97"/>
      <c r="E168" s="78" t="s">
        <v>264</v>
      </c>
      <c r="F168" s="79">
        <f>F169+F180</f>
        <v>11893.199999999999</v>
      </c>
    </row>
    <row r="169" spans="1:6" ht="16.5">
      <c r="A169" s="97" t="s">
        <v>296</v>
      </c>
      <c r="B169" s="97" t="s">
        <v>372</v>
      </c>
      <c r="C169" s="97" t="s">
        <v>265</v>
      </c>
      <c r="D169" s="97" t="s">
        <v>456</v>
      </c>
      <c r="E169" s="78" t="s">
        <v>459</v>
      </c>
      <c r="F169" s="79">
        <f>F170+F172</f>
        <v>11818.199999999999</v>
      </c>
    </row>
    <row r="170" spans="1:6" ht="16.5">
      <c r="A170" s="97" t="s">
        <v>296</v>
      </c>
      <c r="B170" s="101" t="s">
        <v>372</v>
      </c>
      <c r="C170" s="97" t="s">
        <v>460</v>
      </c>
      <c r="D170" s="97"/>
      <c r="E170" s="78" t="s">
        <v>461</v>
      </c>
      <c r="F170" s="79">
        <f>F171</f>
        <v>1355.8</v>
      </c>
    </row>
    <row r="171" spans="1:6" ht="16.5">
      <c r="A171" s="97" t="s">
        <v>296</v>
      </c>
      <c r="B171" s="101" t="s">
        <v>372</v>
      </c>
      <c r="C171" s="97" t="s">
        <v>460</v>
      </c>
      <c r="D171" s="106" t="s">
        <v>476</v>
      </c>
      <c r="E171" s="78" t="s">
        <v>477</v>
      </c>
      <c r="F171" s="79">
        <f>1230+60+65.8</f>
        <v>1355.8</v>
      </c>
    </row>
    <row r="172" spans="1:6" ht="20.25" customHeight="1">
      <c r="A172" s="97" t="s">
        <v>296</v>
      </c>
      <c r="B172" s="101" t="s">
        <v>372</v>
      </c>
      <c r="C172" s="101" t="s">
        <v>266</v>
      </c>
      <c r="D172" s="97" t="s">
        <v>456</v>
      </c>
      <c r="E172" s="78" t="s">
        <v>472</v>
      </c>
      <c r="F172" s="79">
        <f>F173+F177</f>
        <v>10462.4</v>
      </c>
    </row>
    <row r="173" spans="1:6" ht="33">
      <c r="A173" s="97" t="s">
        <v>296</v>
      </c>
      <c r="B173" s="101" t="s">
        <v>372</v>
      </c>
      <c r="C173" s="101" t="s">
        <v>517</v>
      </c>
      <c r="D173" s="97"/>
      <c r="E173" s="78" t="s">
        <v>518</v>
      </c>
      <c r="F173" s="79">
        <f>SUM(F174:F176)</f>
        <v>9478.699999999999</v>
      </c>
    </row>
    <row r="174" spans="1:6" ht="49.5">
      <c r="A174" s="97" t="s">
        <v>296</v>
      </c>
      <c r="B174" s="101" t="s">
        <v>372</v>
      </c>
      <c r="C174" s="101" t="s">
        <v>517</v>
      </c>
      <c r="D174" s="97" t="s">
        <v>473</v>
      </c>
      <c r="E174" s="78" t="s">
        <v>474</v>
      </c>
      <c r="F174" s="79">
        <f>7872.2</f>
        <v>7872.2</v>
      </c>
    </row>
    <row r="175" spans="1:6" ht="24.75" customHeight="1">
      <c r="A175" s="97" t="s">
        <v>296</v>
      </c>
      <c r="B175" s="101" t="s">
        <v>372</v>
      </c>
      <c r="C175" s="101" t="s">
        <v>517</v>
      </c>
      <c r="D175" s="97" t="s">
        <v>499</v>
      </c>
      <c r="E175" s="78" t="s">
        <v>500</v>
      </c>
      <c r="F175" s="79">
        <f>150+296.1+342.1</f>
        <v>788.2</v>
      </c>
    </row>
    <row r="176" spans="1:6" ht="20.25" customHeight="1">
      <c r="A176" s="97" t="s">
        <v>296</v>
      </c>
      <c r="B176" s="101" t="s">
        <v>372</v>
      </c>
      <c r="C176" s="101" t="s">
        <v>517</v>
      </c>
      <c r="D176" s="97" t="s">
        <v>475</v>
      </c>
      <c r="E176" s="78" t="s">
        <v>415</v>
      </c>
      <c r="F176" s="79">
        <v>818.3</v>
      </c>
    </row>
    <row r="177" spans="1:6" ht="33">
      <c r="A177" s="97" t="s">
        <v>296</v>
      </c>
      <c r="B177" s="101" t="s">
        <v>372</v>
      </c>
      <c r="C177" s="101" t="s">
        <v>519</v>
      </c>
      <c r="D177" s="97"/>
      <c r="E177" s="78" t="s">
        <v>516</v>
      </c>
      <c r="F177" s="79">
        <f>F178+F179</f>
        <v>983.6999999999999</v>
      </c>
    </row>
    <row r="178" spans="1:6" ht="49.5">
      <c r="A178" s="97" t="s">
        <v>296</v>
      </c>
      <c r="B178" s="101" t="s">
        <v>372</v>
      </c>
      <c r="C178" s="101" t="s">
        <v>519</v>
      </c>
      <c r="D178" s="97" t="s">
        <v>473</v>
      </c>
      <c r="E178" s="78" t="s">
        <v>474</v>
      </c>
      <c r="F178" s="79">
        <v>961.3</v>
      </c>
    </row>
    <row r="179" spans="1:6" ht="33">
      <c r="A179" s="97" t="s">
        <v>296</v>
      </c>
      <c r="B179" s="101" t="s">
        <v>372</v>
      </c>
      <c r="C179" s="101" t="s">
        <v>519</v>
      </c>
      <c r="D179" s="97" t="s">
        <v>499</v>
      </c>
      <c r="E179" s="78" t="s">
        <v>500</v>
      </c>
      <c r="F179" s="79">
        <v>22.4</v>
      </c>
    </row>
    <row r="180" spans="1:6" ht="33">
      <c r="A180" s="97" t="s">
        <v>296</v>
      </c>
      <c r="B180" s="101" t="s">
        <v>372</v>
      </c>
      <c r="C180" s="101" t="s">
        <v>16</v>
      </c>
      <c r="D180" s="97"/>
      <c r="E180" s="81" t="s">
        <v>17</v>
      </c>
      <c r="F180" s="79">
        <f>F181+F182</f>
        <v>75</v>
      </c>
    </row>
    <row r="181" spans="1:6" ht="33">
      <c r="A181" s="97" t="s">
        <v>296</v>
      </c>
      <c r="B181" s="101" t="s">
        <v>372</v>
      </c>
      <c r="C181" s="101" t="s">
        <v>16</v>
      </c>
      <c r="D181" s="106" t="s">
        <v>476</v>
      </c>
      <c r="E181" s="78" t="s">
        <v>477</v>
      </c>
      <c r="F181" s="79">
        <v>25</v>
      </c>
    </row>
    <row r="182" spans="1:6" ht="33">
      <c r="A182" s="97" t="s">
        <v>296</v>
      </c>
      <c r="B182" s="101" t="s">
        <v>372</v>
      </c>
      <c r="C182" s="101" t="s">
        <v>16</v>
      </c>
      <c r="D182" s="97" t="s">
        <v>499</v>
      </c>
      <c r="E182" s="78" t="s">
        <v>500</v>
      </c>
      <c r="F182" s="79">
        <v>50</v>
      </c>
    </row>
    <row r="183" spans="1:6" ht="16.5">
      <c r="A183" s="97" t="s">
        <v>296</v>
      </c>
      <c r="B183" s="97" t="s">
        <v>369</v>
      </c>
      <c r="C183" s="97"/>
      <c r="D183" s="97"/>
      <c r="E183" s="78" t="s">
        <v>351</v>
      </c>
      <c r="F183" s="79">
        <f>F184+F188</f>
        <v>4786.8</v>
      </c>
    </row>
    <row r="184" spans="1:6" ht="16.5">
      <c r="A184" s="97" t="s">
        <v>296</v>
      </c>
      <c r="B184" s="101" t="s">
        <v>393</v>
      </c>
      <c r="C184" s="101"/>
      <c r="D184" s="101"/>
      <c r="E184" s="78" t="s">
        <v>352</v>
      </c>
      <c r="F184" s="79">
        <f>F185</f>
        <v>1960</v>
      </c>
    </row>
    <row r="185" spans="1:6" ht="16.5">
      <c r="A185" s="97" t="s">
        <v>296</v>
      </c>
      <c r="B185" s="101" t="s">
        <v>393</v>
      </c>
      <c r="C185" s="97" t="s">
        <v>353</v>
      </c>
      <c r="D185" s="101"/>
      <c r="E185" s="78" t="s">
        <v>354</v>
      </c>
      <c r="F185" s="79">
        <f>F186</f>
        <v>1960</v>
      </c>
    </row>
    <row r="186" spans="1:6" ht="33">
      <c r="A186" s="97" t="s">
        <v>296</v>
      </c>
      <c r="B186" s="101" t="s">
        <v>393</v>
      </c>
      <c r="C186" s="97" t="s">
        <v>355</v>
      </c>
      <c r="D186" s="101"/>
      <c r="E186" s="81" t="s">
        <v>356</v>
      </c>
      <c r="F186" s="79">
        <f>F187</f>
        <v>1960</v>
      </c>
    </row>
    <row r="187" spans="1:6" ht="16.5">
      <c r="A187" s="97" t="s">
        <v>296</v>
      </c>
      <c r="B187" s="101" t="s">
        <v>393</v>
      </c>
      <c r="C187" s="97" t="s">
        <v>355</v>
      </c>
      <c r="D187" s="101" t="s">
        <v>502</v>
      </c>
      <c r="E187" s="81" t="s">
        <v>503</v>
      </c>
      <c r="F187" s="79">
        <v>1960</v>
      </c>
    </row>
    <row r="188" spans="1:6" ht="16.5">
      <c r="A188" s="97" t="s">
        <v>296</v>
      </c>
      <c r="B188" s="97" t="s">
        <v>370</v>
      </c>
      <c r="C188" s="97"/>
      <c r="D188" s="97"/>
      <c r="E188" s="78" t="s">
        <v>358</v>
      </c>
      <c r="F188" s="79">
        <f>F196+F192+F189</f>
        <v>2826.8</v>
      </c>
    </row>
    <row r="189" spans="1:6" ht="16.5">
      <c r="A189" s="97" t="s">
        <v>296</v>
      </c>
      <c r="B189" s="97" t="s">
        <v>370</v>
      </c>
      <c r="C189" s="97" t="s">
        <v>630</v>
      </c>
      <c r="D189" s="97"/>
      <c r="E189" s="78" t="s">
        <v>631</v>
      </c>
      <c r="F189" s="79">
        <f>F190</f>
        <v>414.6</v>
      </c>
    </row>
    <row r="190" spans="1:6" ht="16.5">
      <c r="A190" s="97" t="s">
        <v>296</v>
      </c>
      <c r="B190" s="97" t="s">
        <v>370</v>
      </c>
      <c r="C190" s="97" t="s">
        <v>19</v>
      </c>
      <c r="D190" s="97"/>
      <c r="E190" s="78" t="s">
        <v>20</v>
      </c>
      <c r="F190" s="79">
        <f>F191</f>
        <v>414.6</v>
      </c>
    </row>
    <row r="191" spans="1:6" ht="16.5">
      <c r="A191" s="97" t="s">
        <v>296</v>
      </c>
      <c r="B191" s="97" t="s">
        <v>370</v>
      </c>
      <c r="C191" s="97" t="s">
        <v>19</v>
      </c>
      <c r="D191" s="97" t="s">
        <v>499</v>
      </c>
      <c r="E191" s="78" t="s">
        <v>500</v>
      </c>
      <c r="F191" s="79">
        <v>414.6</v>
      </c>
    </row>
    <row r="192" spans="1:6" ht="16.5">
      <c r="A192" s="97" t="s">
        <v>296</v>
      </c>
      <c r="B192" s="97" t="s">
        <v>370</v>
      </c>
      <c r="C192" s="97" t="s">
        <v>572</v>
      </c>
      <c r="D192" s="101"/>
      <c r="E192" s="78" t="s">
        <v>695</v>
      </c>
      <c r="F192" s="79">
        <f>F193</f>
        <v>276.9000000000001</v>
      </c>
    </row>
    <row r="193" spans="1:6" ht="49.5">
      <c r="A193" s="97" t="s">
        <v>296</v>
      </c>
      <c r="B193" s="97" t="s">
        <v>370</v>
      </c>
      <c r="C193" s="97" t="s">
        <v>573</v>
      </c>
      <c r="D193" s="101"/>
      <c r="E193" s="81" t="s">
        <v>574</v>
      </c>
      <c r="F193" s="79">
        <f>F194</f>
        <v>276.9000000000001</v>
      </c>
    </row>
    <row r="194" spans="1:6" ht="16.5">
      <c r="A194" s="97" t="s">
        <v>296</v>
      </c>
      <c r="B194" s="97" t="s">
        <v>370</v>
      </c>
      <c r="C194" s="97" t="s">
        <v>577</v>
      </c>
      <c r="D194" s="101"/>
      <c r="E194" s="81" t="s">
        <v>578</v>
      </c>
      <c r="F194" s="79">
        <f>F195</f>
        <v>276.9000000000001</v>
      </c>
    </row>
    <row r="195" spans="1:6" ht="16.5">
      <c r="A195" s="97" t="s">
        <v>296</v>
      </c>
      <c r="B195" s="97" t="s">
        <v>370</v>
      </c>
      <c r="C195" s="97" t="s">
        <v>577</v>
      </c>
      <c r="D195" s="97" t="s">
        <v>493</v>
      </c>
      <c r="E195" s="78" t="s">
        <v>494</v>
      </c>
      <c r="F195" s="79">
        <f>1476.9-1200</f>
        <v>276.9000000000001</v>
      </c>
    </row>
    <row r="196" spans="1:6" ht="16.5">
      <c r="A196" s="97" t="s">
        <v>296</v>
      </c>
      <c r="B196" s="97" t="s">
        <v>370</v>
      </c>
      <c r="C196" s="97" t="s">
        <v>337</v>
      </c>
      <c r="D196" s="97"/>
      <c r="E196" s="78" t="s">
        <v>471</v>
      </c>
      <c r="F196" s="79">
        <f>F197+F204</f>
        <v>2135.3</v>
      </c>
    </row>
    <row r="197" spans="1:6" ht="16.5">
      <c r="A197" s="97" t="s">
        <v>296</v>
      </c>
      <c r="B197" s="97" t="s">
        <v>370</v>
      </c>
      <c r="C197" s="97" t="s">
        <v>359</v>
      </c>
      <c r="D197" s="97"/>
      <c r="E197" s="78" t="s">
        <v>495</v>
      </c>
      <c r="F197" s="79">
        <f>F198+F200+F202</f>
        <v>2045.4</v>
      </c>
    </row>
    <row r="198" spans="1:6" ht="16.5">
      <c r="A198" s="97" t="s">
        <v>296</v>
      </c>
      <c r="B198" s="97" t="s">
        <v>370</v>
      </c>
      <c r="C198" s="97" t="s">
        <v>360</v>
      </c>
      <c r="D198" s="97"/>
      <c r="E198" s="78" t="s">
        <v>361</v>
      </c>
      <c r="F198" s="79">
        <f>F199</f>
        <v>173</v>
      </c>
    </row>
    <row r="199" spans="1:6" ht="16.5">
      <c r="A199" s="97" t="s">
        <v>296</v>
      </c>
      <c r="B199" s="97" t="s">
        <v>370</v>
      </c>
      <c r="C199" s="97" t="s">
        <v>360</v>
      </c>
      <c r="D199" s="101" t="s">
        <v>482</v>
      </c>
      <c r="E199" s="78" t="s">
        <v>483</v>
      </c>
      <c r="F199" s="79">
        <v>173</v>
      </c>
    </row>
    <row r="200" spans="1:6" ht="16.5">
      <c r="A200" s="97" t="s">
        <v>296</v>
      </c>
      <c r="B200" s="97" t="s">
        <v>370</v>
      </c>
      <c r="C200" s="97" t="s">
        <v>362</v>
      </c>
      <c r="D200" s="97"/>
      <c r="E200" s="78" t="s">
        <v>363</v>
      </c>
      <c r="F200" s="79">
        <f>F201</f>
        <v>1387.4</v>
      </c>
    </row>
    <row r="201" spans="1:6" ht="33">
      <c r="A201" s="97" t="s">
        <v>296</v>
      </c>
      <c r="B201" s="97" t="s">
        <v>370</v>
      </c>
      <c r="C201" s="97" t="s">
        <v>362</v>
      </c>
      <c r="D201" s="97" t="s">
        <v>484</v>
      </c>
      <c r="E201" s="78" t="s">
        <v>485</v>
      </c>
      <c r="F201" s="79">
        <f>1322+480-375-39.6</f>
        <v>1387.4</v>
      </c>
    </row>
    <row r="202" spans="1:6" ht="36.75" customHeight="1">
      <c r="A202" s="97" t="s">
        <v>296</v>
      </c>
      <c r="B202" s="97" t="s">
        <v>370</v>
      </c>
      <c r="C202" s="97" t="s">
        <v>364</v>
      </c>
      <c r="D202" s="97"/>
      <c r="E202" s="78" t="s">
        <v>439</v>
      </c>
      <c r="F202" s="79">
        <f>F203</f>
        <v>485.00000000000006</v>
      </c>
    </row>
    <row r="203" spans="1:6" ht="33">
      <c r="A203" s="97" t="s">
        <v>296</v>
      </c>
      <c r="B203" s="97" t="s">
        <v>370</v>
      </c>
      <c r="C203" s="97" t="s">
        <v>364</v>
      </c>
      <c r="D203" s="97" t="s">
        <v>504</v>
      </c>
      <c r="E203" s="78" t="s">
        <v>505</v>
      </c>
      <c r="F203" s="79">
        <f>455+375+30-93.8-281.2</f>
        <v>485.00000000000006</v>
      </c>
    </row>
    <row r="204" spans="1:6" ht="16.5">
      <c r="A204" s="97" t="s">
        <v>296</v>
      </c>
      <c r="B204" s="97" t="s">
        <v>370</v>
      </c>
      <c r="C204" s="97" t="s">
        <v>467</v>
      </c>
      <c r="D204" s="97"/>
      <c r="E204" s="78" t="s">
        <v>466</v>
      </c>
      <c r="F204" s="79">
        <f>F205</f>
        <v>89.90000000000009</v>
      </c>
    </row>
    <row r="205" spans="1:6" ht="16.5">
      <c r="A205" s="97" t="s">
        <v>296</v>
      </c>
      <c r="B205" s="97" t="s">
        <v>370</v>
      </c>
      <c r="C205" s="97" t="s">
        <v>467</v>
      </c>
      <c r="D205" s="97" t="s">
        <v>493</v>
      </c>
      <c r="E205" s="78" t="s">
        <v>494</v>
      </c>
      <c r="F205" s="79">
        <f>1348.7-1258.8</f>
        <v>89.90000000000009</v>
      </c>
    </row>
    <row r="206" spans="1:6" ht="16.5">
      <c r="A206" s="97" t="s">
        <v>296</v>
      </c>
      <c r="B206" s="101" t="s">
        <v>405</v>
      </c>
      <c r="C206" s="97"/>
      <c r="D206" s="97"/>
      <c r="E206" s="78" t="s">
        <v>350</v>
      </c>
      <c r="F206" s="79">
        <f>F207</f>
        <v>3908.0999999999995</v>
      </c>
    </row>
    <row r="207" spans="1:6" ht="16.5">
      <c r="A207" s="97" t="s">
        <v>296</v>
      </c>
      <c r="B207" s="101" t="s">
        <v>410</v>
      </c>
      <c r="C207" s="97"/>
      <c r="D207" s="97"/>
      <c r="E207" s="84" t="s">
        <v>406</v>
      </c>
      <c r="F207" s="79">
        <f>F212+F208+F215</f>
        <v>3908.0999999999995</v>
      </c>
    </row>
    <row r="208" spans="1:6" ht="16.5">
      <c r="A208" s="97" t="s">
        <v>296</v>
      </c>
      <c r="B208" s="97" t="s">
        <v>410</v>
      </c>
      <c r="C208" s="97" t="s">
        <v>428</v>
      </c>
      <c r="D208" s="97"/>
      <c r="E208" s="78" t="s">
        <v>429</v>
      </c>
      <c r="F208" s="79">
        <f>F209</f>
        <v>754.3999999999996</v>
      </c>
    </row>
    <row r="209" spans="1:6" ht="16.5">
      <c r="A209" s="97" t="s">
        <v>296</v>
      </c>
      <c r="B209" s="97" t="s">
        <v>410</v>
      </c>
      <c r="C209" s="97" t="s">
        <v>430</v>
      </c>
      <c r="D209" s="97" t="s">
        <v>456</v>
      </c>
      <c r="E209" s="78" t="s">
        <v>472</v>
      </c>
      <c r="F209" s="79">
        <f>F210</f>
        <v>754.3999999999996</v>
      </c>
    </row>
    <row r="210" spans="1:6" ht="32.25" customHeight="1">
      <c r="A210" s="97" t="s">
        <v>296</v>
      </c>
      <c r="B210" s="97" t="s">
        <v>410</v>
      </c>
      <c r="C210" s="97" t="s">
        <v>511</v>
      </c>
      <c r="D210" s="97"/>
      <c r="E210" s="78" t="s">
        <v>508</v>
      </c>
      <c r="F210" s="79">
        <f>F211</f>
        <v>754.3999999999996</v>
      </c>
    </row>
    <row r="211" spans="1:6" ht="49.5">
      <c r="A211" s="97" t="s">
        <v>296</v>
      </c>
      <c r="B211" s="97" t="s">
        <v>410</v>
      </c>
      <c r="C211" s="97" t="s">
        <v>511</v>
      </c>
      <c r="D211" s="97" t="s">
        <v>473</v>
      </c>
      <c r="E211" s="78" t="s">
        <v>474</v>
      </c>
      <c r="F211" s="79">
        <f>7976.3-573.3-6648.6</f>
        <v>754.3999999999996</v>
      </c>
    </row>
    <row r="212" spans="1:6" ht="16.5">
      <c r="A212" s="97" t="s">
        <v>296</v>
      </c>
      <c r="B212" s="101" t="s">
        <v>410</v>
      </c>
      <c r="C212" s="97" t="s">
        <v>455</v>
      </c>
      <c r="D212" s="97" t="s">
        <v>456</v>
      </c>
      <c r="E212" s="84" t="s">
        <v>457</v>
      </c>
      <c r="F212" s="79">
        <f>F213</f>
        <v>153.70000000000005</v>
      </c>
    </row>
    <row r="213" spans="1:6" ht="16.5">
      <c r="A213" s="97" t="s">
        <v>296</v>
      </c>
      <c r="B213" s="101" t="s">
        <v>410</v>
      </c>
      <c r="C213" s="97" t="s">
        <v>458</v>
      </c>
      <c r="D213" s="97" t="s">
        <v>456</v>
      </c>
      <c r="E213" s="84" t="s">
        <v>411</v>
      </c>
      <c r="F213" s="79">
        <f>F214</f>
        <v>153.70000000000005</v>
      </c>
    </row>
    <row r="214" spans="1:6" ht="16.5">
      <c r="A214" s="97" t="s">
        <v>296</v>
      </c>
      <c r="B214" s="101" t="s">
        <v>410</v>
      </c>
      <c r="C214" s="97" t="s">
        <v>458</v>
      </c>
      <c r="D214" s="97" t="s">
        <v>476</v>
      </c>
      <c r="E214" s="78" t="s">
        <v>477</v>
      </c>
      <c r="F214" s="79">
        <f>1162-1008.3</f>
        <v>153.70000000000005</v>
      </c>
    </row>
    <row r="215" spans="1:6" ht="16.5">
      <c r="A215" s="97" t="s">
        <v>296</v>
      </c>
      <c r="B215" s="101" t="s">
        <v>410</v>
      </c>
      <c r="C215" s="97" t="s">
        <v>337</v>
      </c>
      <c r="D215" s="97"/>
      <c r="E215" s="78" t="s">
        <v>564</v>
      </c>
      <c r="F215" s="79">
        <f>F216</f>
        <v>3000</v>
      </c>
    </row>
    <row r="216" spans="1:6" ht="16.5">
      <c r="A216" s="97" t="s">
        <v>296</v>
      </c>
      <c r="B216" s="101" t="s">
        <v>410</v>
      </c>
      <c r="C216" s="97" t="s">
        <v>583</v>
      </c>
      <c r="D216" s="97"/>
      <c r="E216" s="78" t="s">
        <v>584</v>
      </c>
      <c r="F216" s="79">
        <f>F217</f>
        <v>3000</v>
      </c>
    </row>
    <row r="217" spans="1:6" ht="16.5">
      <c r="A217" s="97" t="s">
        <v>296</v>
      </c>
      <c r="B217" s="101" t="s">
        <v>410</v>
      </c>
      <c r="C217" s="97" t="s">
        <v>583</v>
      </c>
      <c r="D217" s="97" t="s">
        <v>476</v>
      </c>
      <c r="E217" s="78" t="s">
        <v>477</v>
      </c>
      <c r="F217" s="79">
        <v>3000</v>
      </c>
    </row>
    <row r="218" spans="1:6" ht="16.5">
      <c r="A218" s="97" t="s">
        <v>296</v>
      </c>
      <c r="B218" s="97" t="s">
        <v>412</v>
      </c>
      <c r="C218" s="97"/>
      <c r="D218" s="97"/>
      <c r="E218" s="78" t="s">
        <v>407</v>
      </c>
      <c r="F218" s="79">
        <f>F219+F223</f>
        <v>2586.4</v>
      </c>
    </row>
    <row r="219" spans="1:6" ht="16.5">
      <c r="A219" s="97" t="s">
        <v>296</v>
      </c>
      <c r="B219" s="101" t="s">
        <v>413</v>
      </c>
      <c r="C219" s="97"/>
      <c r="D219" s="97"/>
      <c r="E219" s="84" t="s">
        <v>248</v>
      </c>
      <c r="F219" s="79">
        <f>F220</f>
        <v>770</v>
      </c>
    </row>
    <row r="220" spans="1:6" ht="16.5">
      <c r="A220" s="97" t="s">
        <v>296</v>
      </c>
      <c r="B220" s="101" t="s">
        <v>413</v>
      </c>
      <c r="C220" s="97" t="s">
        <v>249</v>
      </c>
      <c r="D220" s="97"/>
      <c r="E220" s="78" t="s">
        <v>252</v>
      </c>
      <c r="F220" s="79">
        <f>F221</f>
        <v>770</v>
      </c>
    </row>
    <row r="221" spans="1:6" ht="16.5">
      <c r="A221" s="97" t="s">
        <v>296</v>
      </c>
      <c r="B221" s="101" t="s">
        <v>413</v>
      </c>
      <c r="C221" s="97" t="s">
        <v>250</v>
      </c>
      <c r="D221" s="97"/>
      <c r="E221" s="78" t="s">
        <v>251</v>
      </c>
      <c r="F221" s="79">
        <f>F222</f>
        <v>770</v>
      </c>
    </row>
    <row r="222" spans="1:6" ht="33">
      <c r="A222" s="97" t="s">
        <v>296</v>
      </c>
      <c r="B222" s="101" t="s">
        <v>413</v>
      </c>
      <c r="C222" s="97" t="s">
        <v>250</v>
      </c>
      <c r="D222" s="97" t="s">
        <v>486</v>
      </c>
      <c r="E222" s="78" t="s">
        <v>487</v>
      </c>
      <c r="F222" s="79">
        <f>640+130</f>
        <v>770</v>
      </c>
    </row>
    <row r="223" spans="1:6" ht="16.5">
      <c r="A223" s="97" t="s">
        <v>296</v>
      </c>
      <c r="B223" s="101" t="s">
        <v>442</v>
      </c>
      <c r="C223" s="101"/>
      <c r="D223" s="97"/>
      <c r="E223" s="78" t="s">
        <v>443</v>
      </c>
      <c r="F223" s="79">
        <f>F224+F231+F227</f>
        <v>1816.4</v>
      </c>
    </row>
    <row r="224" spans="1:6" ht="20.25" customHeight="1">
      <c r="A224" s="97" t="s">
        <v>296</v>
      </c>
      <c r="B224" s="101" t="s">
        <v>442</v>
      </c>
      <c r="C224" s="101" t="s">
        <v>444</v>
      </c>
      <c r="D224" s="97"/>
      <c r="E224" s="78" t="s">
        <v>407</v>
      </c>
      <c r="F224" s="79">
        <f>F225</f>
        <v>360</v>
      </c>
    </row>
    <row r="225" spans="1:6" ht="21" customHeight="1">
      <c r="A225" s="97" t="s">
        <v>296</v>
      </c>
      <c r="B225" s="101" t="s">
        <v>442</v>
      </c>
      <c r="C225" s="101" t="s">
        <v>445</v>
      </c>
      <c r="D225" s="97"/>
      <c r="E225" s="78" t="s">
        <v>446</v>
      </c>
      <c r="F225" s="79">
        <f>F226</f>
        <v>360</v>
      </c>
    </row>
    <row r="226" spans="1:6" ht="23.25" customHeight="1">
      <c r="A226" s="97" t="s">
        <v>296</v>
      </c>
      <c r="B226" s="101" t="s">
        <v>442</v>
      </c>
      <c r="C226" s="101" t="s">
        <v>445</v>
      </c>
      <c r="D226" s="97" t="s">
        <v>476</v>
      </c>
      <c r="E226" s="78" t="s">
        <v>477</v>
      </c>
      <c r="F226" s="79">
        <f>160+200</f>
        <v>360</v>
      </c>
    </row>
    <row r="227" spans="1:6" ht="23.25" customHeight="1">
      <c r="A227" s="97" t="s">
        <v>296</v>
      </c>
      <c r="B227" s="101" t="s">
        <v>442</v>
      </c>
      <c r="C227" s="97" t="s">
        <v>572</v>
      </c>
      <c r="D227" s="101"/>
      <c r="E227" s="78" t="s">
        <v>695</v>
      </c>
      <c r="F227" s="79">
        <f>F228</f>
        <v>456.4</v>
      </c>
    </row>
    <row r="228" spans="1:6" ht="49.5">
      <c r="A228" s="97" t="s">
        <v>296</v>
      </c>
      <c r="B228" s="101" t="s">
        <v>442</v>
      </c>
      <c r="C228" s="101" t="s">
        <v>658</v>
      </c>
      <c r="D228" s="97"/>
      <c r="E228" s="78" t="s">
        <v>657</v>
      </c>
      <c r="F228" s="79">
        <f>F229</f>
        <v>456.4</v>
      </c>
    </row>
    <row r="229" spans="1:6" ht="23.25" customHeight="1">
      <c r="A229" s="97" t="s">
        <v>296</v>
      </c>
      <c r="B229" s="101" t="s">
        <v>442</v>
      </c>
      <c r="C229" s="101" t="s">
        <v>660</v>
      </c>
      <c r="D229" s="97"/>
      <c r="E229" s="78" t="s">
        <v>659</v>
      </c>
      <c r="F229" s="79">
        <f>F230</f>
        <v>456.4</v>
      </c>
    </row>
    <row r="230" spans="1:6" ht="33">
      <c r="A230" s="97" t="s">
        <v>296</v>
      </c>
      <c r="B230" s="101" t="s">
        <v>442</v>
      </c>
      <c r="C230" s="101" t="s">
        <v>660</v>
      </c>
      <c r="D230" s="97" t="s">
        <v>486</v>
      </c>
      <c r="E230" s="78" t="s">
        <v>487</v>
      </c>
      <c r="F230" s="79">
        <v>456.4</v>
      </c>
    </row>
    <row r="231" spans="1:6" ht="16.5">
      <c r="A231" s="97" t="s">
        <v>296</v>
      </c>
      <c r="B231" s="101" t="s">
        <v>442</v>
      </c>
      <c r="C231" s="97" t="s">
        <v>337</v>
      </c>
      <c r="D231" s="97"/>
      <c r="E231" s="78" t="s">
        <v>471</v>
      </c>
      <c r="F231" s="79">
        <f>F232</f>
        <v>1000</v>
      </c>
    </row>
    <row r="232" spans="1:6" ht="24" customHeight="1">
      <c r="A232" s="97" t="s">
        <v>296</v>
      </c>
      <c r="B232" s="101" t="s">
        <v>442</v>
      </c>
      <c r="C232" s="101" t="s">
        <v>427</v>
      </c>
      <c r="D232" s="97"/>
      <c r="E232" s="78" t="s">
        <v>498</v>
      </c>
      <c r="F232" s="79">
        <f>F233</f>
        <v>1000</v>
      </c>
    </row>
    <row r="233" spans="1:6" ht="33">
      <c r="A233" s="97" t="s">
        <v>296</v>
      </c>
      <c r="B233" s="101" t="s">
        <v>442</v>
      </c>
      <c r="C233" s="101" t="s">
        <v>427</v>
      </c>
      <c r="D233" s="97" t="s">
        <v>486</v>
      </c>
      <c r="E233" s="78" t="s">
        <v>487</v>
      </c>
      <c r="F233" s="79">
        <v>1000</v>
      </c>
    </row>
    <row r="234" spans="1:6" s="76" customFormat="1" ht="16.5">
      <c r="A234" s="100" t="s">
        <v>365</v>
      </c>
      <c r="B234" s="100"/>
      <c r="C234" s="100"/>
      <c r="D234" s="100"/>
      <c r="E234" s="77" t="s">
        <v>414</v>
      </c>
      <c r="F234" s="75">
        <f>F235+F250</f>
        <v>14197</v>
      </c>
    </row>
    <row r="235" spans="1:6" ht="16.5">
      <c r="A235" s="97" t="s">
        <v>365</v>
      </c>
      <c r="B235" s="97" t="s">
        <v>394</v>
      </c>
      <c r="C235" s="97"/>
      <c r="D235" s="97"/>
      <c r="E235" s="78" t="s">
        <v>297</v>
      </c>
      <c r="F235" s="79">
        <f>F236+F242+F246</f>
        <v>13217.6</v>
      </c>
    </row>
    <row r="236" spans="1:6" ht="33">
      <c r="A236" s="97" t="s">
        <v>365</v>
      </c>
      <c r="B236" s="97" t="s">
        <v>383</v>
      </c>
      <c r="C236" s="97"/>
      <c r="D236" s="97"/>
      <c r="E236" s="78" t="s">
        <v>675</v>
      </c>
      <c r="F236" s="79">
        <f>F237</f>
        <v>12250</v>
      </c>
    </row>
    <row r="237" spans="1:6" ht="33">
      <c r="A237" s="97" t="s">
        <v>365</v>
      </c>
      <c r="B237" s="97" t="s">
        <v>383</v>
      </c>
      <c r="C237" s="97" t="s">
        <v>298</v>
      </c>
      <c r="D237" s="97"/>
      <c r="E237" s="78" t="s">
        <v>325</v>
      </c>
      <c r="F237" s="79">
        <f>F238</f>
        <v>12250</v>
      </c>
    </row>
    <row r="238" spans="1:6" ht="16.5">
      <c r="A238" s="97" t="s">
        <v>365</v>
      </c>
      <c r="B238" s="97" t="s">
        <v>383</v>
      </c>
      <c r="C238" s="97" t="s">
        <v>331</v>
      </c>
      <c r="D238" s="97"/>
      <c r="E238" s="78" t="s">
        <v>332</v>
      </c>
      <c r="F238" s="79">
        <f>F239</f>
        <v>12250</v>
      </c>
    </row>
    <row r="239" spans="1:6" ht="48" customHeight="1">
      <c r="A239" s="97" t="s">
        <v>365</v>
      </c>
      <c r="B239" s="97" t="s">
        <v>383</v>
      </c>
      <c r="C239" s="97" t="s">
        <v>418</v>
      </c>
      <c r="D239" s="97"/>
      <c r="E239" s="78" t="s">
        <v>468</v>
      </c>
      <c r="F239" s="79">
        <f>F240+F241</f>
        <v>12250</v>
      </c>
    </row>
    <row r="240" spans="1:6" ht="16.5">
      <c r="A240" s="97" t="s">
        <v>365</v>
      </c>
      <c r="B240" s="97" t="s">
        <v>383</v>
      </c>
      <c r="C240" s="97" t="s">
        <v>418</v>
      </c>
      <c r="D240" s="97" t="s">
        <v>328</v>
      </c>
      <c r="E240" s="78" t="s">
        <v>329</v>
      </c>
      <c r="F240" s="79">
        <f>13961.9-2465.5+500+85.4</f>
        <v>12081.8</v>
      </c>
    </row>
    <row r="241" spans="1:6" ht="16.5">
      <c r="A241" s="97" t="s">
        <v>365</v>
      </c>
      <c r="B241" s="97" t="s">
        <v>383</v>
      </c>
      <c r="C241" s="97" t="s">
        <v>418</v>
      </c>
      <c r="D241" s="97" t="s">
        <v>475</v>
      </c>
      <c r="E241" s="78" t="s">
        <v>415</v>
      </c>
      <c r="F241" s="79">
        <v>168.2</v>
      </c>
    </row>
    <row r="242" spans="1:6" ht="16.5">
      <c r="A242" s="97" t="s">
        <v>365</v>
      </c>
      <c r="B242" s="97" t="s">
        <v>384</v>
      </c>
      <c r="C242" s="97"/>
      <c r="D242" s="97"/>
      <c r="E242" s="78" t="s">
        <v>681</v>
      </c>
      <c r="F242" s="79">
        <f>F243</f>
        <v>837</v>
      </c>
    </row>
    <row r="243" spans="1:6" ht="16.5">
      <c r="A243" s="97" t="s">
        <v>365</v>
      </c>
      <c r="B243" s="97" t="s">
        <v>384</v>
      </c>
      <c r="C243" s="97" t="s">
        <v>682</v>
      </c>
      <c r="D243" s="97"/>
      <c r="E243" s="78" t="s">
        <v>681</v>
      </c>
      <c r="F243" s="79">
        <f>F244</f>
        <v>837</v>
      </c>
    </row>
    <row r="244" spans="1:6" ht="16.5">
      <c r="A244" s="97" t="s">
        <v>365</v>
      </c>
      <c r="B244" s="97" t="s">
        <v>384</v>
      </c>
      <c r="C244" s="97" t="s">
        <v>683</v>
      </c>
      <c r="D244" s="97"/>
      <c r="E244" s="78" t="s">
        <v>684</v>
      </c>
      <c r="F244" s="79">
        <f>F245</f>
        <v>837</v>
      </c>
    </row>
    <row r="245" spans="1:6" ht="16.5">
      <c r="A245" s="97" t="s">
        <v>365</v>
      </c>
      <c r="B245" s="97" t="s">
        <v>384</v>
      </c>
      <c r="C245" s="97" t="s">
        <v>683</v>
      </c>
      <c r="D245" s="97" t="s">
        <v>608</v>
      </c>
      <c r="E245" s="78" t="s">
        <v>609</v>
      </c>
      <c r="F245" s="79">
        <f>1576.5+10-50.6+2500-333.1-365.8-2500</f>
        <v>837</v>
      </c>
    </row>
    <row r="246" spans="1:6" ht="16.5">
      <c r="A246" s="97" t="s">
        <v>365</v>
      </c>
      <c r="B246" s="97" t="s">
        <v>403</v>
      </c>
      <c r="C246" s="97"/>
      <c r="D246" s="97"/>
      <c r="E246" s="78" t="s">
        <v>334</v>
      </c>
      <c r="F246" s="79">
        <f>F247</f>
        <v>130.6</v>
      </c>
    </row>
    <row r="247" spans="1:6" ht="16.5">
      <c r="A247" s="97" t="s">
        <v>365</v>
      </c>
      <c r="B247" s="97" t="s">
        <v>403</v>
      </c>
      <c r="C247" s="97" t="s">
        <v>451</v>
      </c>
      <c r="D247" s="97"/>
      <c r="E247" s="78" t="s">
        <v>452</v>
      </c>
      <c r="F247" s="79">
        <f>F248</f>
        <v>130.6</v>
      </c>
    </row>
    <row r="248" spans="1:6" ht="16.5">
      <c r="A248" s="97" t="s">
        <v>365</v>
      </c>
      <c r="B248" s="97" t="s">
        <v>403</v>
      </c>
      <c r="C248" s="97" t="s">
        <v>453</v>
      </c>
      <c r="D248" s="97"/>
      <c r="E248" s="78" t="s">
        <v>454</v>
      </c>
      <c r="F248" s="79">
        <f>F249</f>
        <v>130.6</v>
      </c>
    </row>
    <row r="249" spans="1:6" ht="16.5">
      <c r="A249" s="97" t="s">
        <v>365</v>
      </c>
      <c r="B249" s="97" t="s">
        <v>403</v>
      </c>
      <c r="C249" s="97" t="s">
        <v>453</v>
      </c>
      <c r="D249" s="97" t="s">
        <v>480</v>
      </c>
      <c r="E249" s="78" t="s">
        <v>481</v>
      </c>
      <c r="F249" s="79">
        <v>130.6</v>
      </c>
    </row>
    <row r="250" spans="1:6" ht="16.5">
      <c r="A250" s="97" t="s">
        <v>365</v>
      </c>
      <c r="B250" s="97" t="s">
        <v>408</v>
      </c>
      <c r="C250" s="97"/>
      <c r="D250" s="97"/>
      <c r="E250" s="78" t="s">
        <v>676</v>
      </c>
      <c r="F250" s="79">
        <f>F251</f>
        <v>979.4</v>
      </c>
    </row>
    <row r="251" spans="1:6" ht="16.5">
      <c r="A251" s="97" t="s">
        <v>365</v>
      </c>
      <c r="B251" s="97" t="s">
        <v>431</v>
      </c>
      <c r="C251" s="97"/>
      <c r="D251" s="97"/>
      <c r="E251" s="78" t="s">
        <v>409</v>
      </c>
      <c r="F251" s="79">
        <f>F252</f>
        <v>979.4</v>
      </c>
    </row>
    <row r="252" spans="1:6" ht="16.5">
      <c r="A252" s="97" t="s">
        <v>365</v>
      </c>
      <c r="B252" s="97" t="s">
        <v>431</v>
      </c>
      <c r="C252" s="97" t="s">
        <v>677</v>
      </c>
      <c r="D252" s="97"/>
      <c r="E252" s="78" t="s">
        <v>678</v>
      </c>
      <c r="F252" s="79">
        <f>F253</f>
        <v>979.4</v>
      </c>
    </row>
    <row r="253" spans="1:6" ht="16.5">
      <c r="A253" s="97" t="s">
        <v>365</v>
      </c>
      <c r="B253" s="97" t="s">
        <v>431</v>
      </c>
      <c r="C253" s="97" t="s">
        <v>679</v>
      </c>
      <c r="D253" s="97"/>
      <c r="E253" s="78" t="s">
        <v>680</v>
      </c>
      <c r="F253" s="79">
        <f>F254</f>
        <v>979.4</v>
      </c>
    </row>
    <row r="254" spans="1:6" ht="16.5">
      <c r="A254" s="97" t="s">
        <v>365</v>
      </c>
      <c r="B254" s="97" t="s">
        <v>431</v>
      </c>
      <c r="C254" s="97" t="s">
        <v>679</v>
      </c>
      <c r="D254" s="97" t="s">
        <v>488</v>
      </c>
      <c r="E254" s="78" t="s">
        <v>489</v>
      </c>
      <c r="F254" s="79">
        <f>1500-966-54.6+500</f>
        <v>979.4</v>
      </c>
    </row>
    <row r="255" spans="1:6" s="76" customFormat="1" ht="33">
      <c r="A255" s="100" t="s">
        <v>357</v>
      </c>
      <c r="B255" s="100"/>
      <c r="C255" s="100"/>
      <c r="D255" s="100"/>
      <c r="E255" s="77" t="s">
        <v>668</v>
      </c>
      <c r="F255" s="75">
        <f>F256+F268+F276+F281</f>
        <v>13410.4</v>
      </c>
    </row>
    <row r="256" spans="1:6" ht="16.5">
      <c r="A256" s="97" t="s">
        <v>357</v>
      </c>
      <c r="B256" s="97" t="s">
        <v>394</v>
      </c>
      <c r="C256" s="97"/>
      <c r="D256" s="97"/>
      <c r="E256" s="78" t="s">
        <v>297</v>
      </c>
      <c r="F256" s="79">
        <f>F257</f>
        <v>6814.3</v>
      </c>
    </row>
    <row r="257" spans="1:6" ht="16.5">
      <c r="A257" s="97" t="s">
        <v>357</v>
      </c>
      <c r="B257" s="97" t="s">
        <v>403</v>
      </c>
      <c r="C257" s="97"/>
      <c r="D257" s="97"/>
      <c r="E257" s="78" t="s">
        <v>334</v>
      </c>
      <c r="F257" s="79">
        <f>F258+F262+F265</f>
        <v>6814.3</v>
      </c>
    </row>
    <row r="258" spans="1:6" ht="33">
      <c r="A258" s="97" t="s">
        <v>357</v>
      </c>
      <c r="B258" s="97" t="s">
        <v>403</v>
      </c>
      <c r="C258" s="97" t="s">
        <v>298</v>
      </c>
      <c r="D258" s="97"/>
      <c r="E258" s="78" t="s">
        <v>325</v>
      </c>
      <c r="F258" s="79">
        <f>F259</f>
        <v>5473.8</v>
      </c>
    </row>
    <row r="259" spans="1:6" ht="16.5">
      <c r="A259" s="97" t="s">
        <v>357</v>
      </c>
      <c r="B259" s="97" t="s">
        <v>403</v>
      </c>
      <c r="C259" s="97" t="s">
        <v>331</v>
      </c>
      <c r="D259" s="97"/>
      <c r="E259" s="78" t="s">
        <v>332</v>
      </c>
      <c r="F259" s="79">
        <f>F260</f>
        <v>5473.8</v>
      </c>
    </row>
    <row r="260" spans="1:6" ht="56.25" customHeight="1">
      <c r="A260" s="97" t="s">
        <v>357</v>
      </c>
      <c r="B260" s="97" t="s">
        <v>403</v>
      </c>
      <c r="C260" s="97" t="s">
        <v>418</v>
      </c>
      <c r="D260" s="97"/>
      <c r="E260" s="78" t="s">
        <v>468</v>
      </c>
      <c r="F260" s="79">
        <f>F261</f>
        <v>5473.8</v>
      </c>
    </row>
    <row r="261" spans="1:6" ht="16.5">
      <c r="A261" s="97" t="s">
        <v>357</v>
      </c>
      <c r="B261" s="97" t="s">
        <v>403</v>
      </c>
      <c r="C261" s="97" t="s">
        <v>418</v>
      </c>
      <c r="D261" s="97" t="s">
        <v>328</v>
      </c>
      <c r="E261" s="78" t="s">
        <v>329</v>
      </c>
      <c r="F261" s="79">
        <f>6725-1228.2-23</f>
        <v>5473.8</v>
      </c>
    </row>
    <row r="262" spans="1:6" ht="33">
      <c r="A262" s="97" t="s">
        <v>357</v>
      </c>
      <c r="B262" s="97" t="s">
        <v>403</v>
      </c>
      <c r="C262" s="97" t="s">
        <v>685</v>
      </c>
      <c r="D262" s="97"/>
      <c r="E262" s="78" t="s">
        <v>686</v>
      </c>
      <c r="F262" s="79">
        <f>F263</f>
        <v>898.1</v>
      </c>
    </row>
    <row r="263" spans="1:6" ht="33">
      <c r="A263" s="97" t="s">
        <v>357</v>
      </c>
      <c r="B263" s="97" t="s">
        <v>403</v>
      </c>
      <c r="C263" s="97" t="s">
        <v>687</v>
      </c>
      <c r="D263" s="97"/>
      <c r="E263" s="78" t="s">
        <v>688</v>
      </c>
      <c r="F263" s="79">
        <f>F264</f>
        <v>898.1</v>
      </c>
    </row>
    <row r="264" spans="1:6" ht="16.5">
      <c r="A264" s="97" t="s">
        <v>357</v>
      </c>
      <c r="B264" s="97" t="s">
        <v>403</v>
      </c>
      <c r="C264" s="97" t="s">
        <v>687</v>
      </c>
      <c r="D264" s="97" t="s">
        <v>476</v>
      </c>
      <c r="E264" s="78" t="s">
        <v>477</v>
      </c>
      <c r="F264" s="79">
        <f>505+28+365.1</f>
        <v>898.1</v>
      </c>
    </row>
    <row r="265" spans="1:6" ht="16.5">
      <c r="A265" s="97" t="s">
        <v>357</v>
      </c>
      <c r="B265" s="97" t="s">
        <v>403</v>
      </c>
      <c r="C265" s="97" t="s">
        <v>451</v>
      </c>
      <c r="D265" s="97"/>
      <c r="E265" s="78" t="s">
        <v>452</v>
      </c>
      <c r="F265" s="79">
        <f>F266</f>
        <v>442.4</v>
      </c>
    </row>
    <row r="266" spans="1:6" ht="16.5">
      <c r="A266" s="97" t="s">
        <v>357</v>
      </c>
      <c r="B266" s="97" t="s">
        <v>403</v>
      </c>
      <c r="C266" s="97" t="s">
        <v>453</v>
      </c>
      <c r="D266" s="97"/>
      <c r="E266" s="78" t="s">
        <v>454</v>
      </c>
      <c r="F266" s="79">
        <f>F267</f>
        <v>442.4</v>
      </c>
    </row>
    <row r="267" spans="1:6" ht="16.5">
      <c r="A267" s="97" t="s">
        <v>357</v>
      </c>
      <c r="B267" s="97" t="s">
        <v>403</v>
      </c>
      <c r="C267" s="97" t="s">
        <v>453</v>
      </c>
      <c r="D267" s="97" t="s">
        <v>480</v>
      </c>
      <c r="E267" s="78" t="s">
        <v>481</v>
      </c>
      <c r="F267" s="79">
        <f>600+8-165.6</f>
        <v>442.4</v>
      </c>
    </row>
    <row r="268" spans="1:6" ht="16.5">
      <c r="A268" s="97" t="s">
        <v>357</v>
      </c>
      <c r="B268" s="97" t="s">
        <v>396</v>
      </c>
      <c r="C268" s="97"/>
      <c r="D268" s="97"/>
      <c r="E268" s="78" t="s">
        <v>338</v>
      </c>
      <c r="F268" s="79">
        <f>F269</f>
        <v>750</v>
      </c>
    </row>
    <row r="269" spans="1:6" ht="16.5">
      <c r="A269" s="97" t="s">
        <v>357</v>
      </c>
      <c r="B269" s="97" t="s">
        <v>386</v>
      </c>
      <c r="C269" s="97"/>
      <c r="D269" s="97"/>
      <c r="E269" s="78" t="s">
        <v>339</v>
      </c>
      <c r="F269" s="79">
        <f>F270+F273</f>
        <v>750</v>
      </c>
    </row>
    <row r="270" spans="1:6" ht="16.5">
      <c r="A270" s="97" t="s">
        <v>357</v>
      </c>
      <c r="B270" s="97" t="s">
        <v>386</v>
      </c>
      <c r="C270" s="97" t="s">
        <v>696</v>
      </c>
      <c r="D270" s="97"/>
      <c r="E270" s="78" t="s">
        <v>697</v>
      </c>
      <c r="F270" s="79">
        <f>F271</f>
        <v>500</v>
      </c>
    </row>
    <row r="271" spans="1:6" ht="16.5">
      <c r="A271" s="97" t="s">
        <v>357</v>
      </c>
      <c r="B271" s="97" t="s">
        <v>386</v>
      </c>
      <c r="C271" s="97" t="s">
        <v>698</v>
      </c>
      <c r="D271" s="97"/>
      <c r="E271" s="78" t="s">
        <v>699</v>
      </c>
      <c r="F271" s="79">
        <f>F272</f>
        <v>500</v>
      </c>
    </row>
    <row r="272" spans="1:6" ht="16.5">
      <c r="A272" s="97" t="s">
        <v>357</v>
      </c>
      <c r="B272" s="97" t="s">
        <v>386</v>
      </c>
      <c r="C272" s="97" t="s">
        <v>698</v>
      </c>
      <c r="D272" s="97" t="s">
        <v>476</v>
      </c>
      <c r="E272" s="78" t="s">
        <v>477</v>
      </c>
      <c r="F272" s="79">
        <f>505-5</f>
        <v>500</v>
      </c>
    </row>
    <row r="273" spans="1:6" ht="16.5">
      <c r="A273" s="97" t="s">
        <v>357</v>
      </c>
      <c r="B273" s="97" t="s">
        <v>386</v>
      </c>
      <c r="C273" s="97" t="s">
        <v>337</v>
      </c>
      <c r="D273" s="97"/>
      <c r="E273" s="78" t="s">
        <v>471</v>
      </c>
      <c r="F273" s="79">
        <f>F274</f>
        <v>250</v>
      </c>
    </row>
    <row r="274" spans="1:6" ht="33">
      <c r="A274" s="97" t="s">
        <v>357</v>
      </c>
      <c r="B274" s="97" t="s">
        <v>386</v>
      </c>
      <c r="C274" s="97" t="s">
        <v>462</v>
      </c>
      <c r="D274" s="97"/>
      <c r="E274" s="78" t="s">
        <v>463</v>
      </c>
      <c r="F274" s="79">
        <f>F275</f>
        <v>250</v>
      </c>
    </row>
    <row r="275" spans="1:6" ht="16.5">
      <c r="A275" s="97" t="s">
        <v>357</v>
      </c>
      <c r="B275" s="97" t="s">
        <v>386</v>
      </c>
      <c r="C275" s="97" t="s">
        <v>462</v>
      </c>
      <c r="D275" s="97" t="s">
        <v>476</v>
      </c>
      <c r="E275" s="78" t="s">
        <v>477</v>
      </c>
      <c r="F275" s="79">
        <v>250</v>
      </c>
    </row>
    <row r="276" spans="1:6" ht="16.5">
      <c r="A276" s="97" t="s">
        <v>357</v>
      </c>
      <c r="B276" s="97" t="s">
        <v>397</v>
      </c>
      <c r="C276" s="97"/>
      <c r="D276" s="97"/>
      <c r="E276" s="78" t="s">
        <v>340</v>
      </c>
      <c r="F276" s="79">
        <f>F277</f>
        <v>700</v>
      </c>
    </row>
    <row r="277" spans="1:6" ht="16.5">
      <c r="A277" s="97" t="s">
        <v>357</v>
      </c>
      <c r="B277" s="97" t="s">
        <v>387</v>
      </c>
      <c r="C277" s="97"/>
      <c r="D277" s="97"/>
      <c r="E277" s="80" t="s">
        <v>341</v>
      </c>
      <c r="F277" s="79">
        <f>F278</f>
        <v>700</v>
      </c>
    </row>
    <row r="278" spans="1:6" ht="16.5">
      <c r="A278" s="97" t="s">
        <v>357</v>
      </c>
      <c r="B278" s="97" t="s">
        <v>387</v>
      </c>
      <c r="C278" s="97" t="s">
        <v>284</v>
      </c>
      <c r="D278" s="97"/>
      <c r="E278" s="78" t="s">
        <v>267</v>
      </c>
      <c r="F278" s="79">
        <f>F279</f>
        <v>700</v>
      </c>
    </row>
    <row r="279" spans="1:6" ht="16.5">
      <c r="A279" s="97" t="s">
        <v>357</v>
      </c>
      <c r="B279" s="97" t="s">
        <v>387</v>
      </c>
      <c r="C279" s="97" t="s">
        <v>285</v>
      </c>
      <c r="D279" s="97"/>
      <c r="E279" s="78" t="s">
        <v>286</v>
      </c>
      <c r="F279" s="79">
        <f>F280</f>
        <v>700</v>
      </c>
    </row>
    <row r="280" spans="1:6" ht="16.5">
      <c r="A280" s="97" t="s">
        <v>357</v>
      </c>
      <c r="B280" s="97" t="s">
        <v>387</v>
      </c>
      <c r="C280" s="97" t="s">
        <v>285</v>
      </c>
      <c r="D280" s="97" t="s">
        <v>476</v>
      </c>
      <c r="E280" s="78" t="s">
        <v>477</v>
      </c>
      <c r="F280" s="79">
        <f>300+400</f>
        <v>700</v>
      </c>
    </row>
    <row r="281" spans="1:6" ht="16.5">
      <c r="A281" s="97" t="s">
        <v>357</v>
      </c>
      <c r="B281" s="97" t="s">
        <v>522</v>
      </c>
      <c r="C281" s="97" t="s">
        <v>456</v>
      </c>
      <c r="D281" s="97" t="s">
        <v>456</v>
      </c>
      <c r="E281" s="78" t="s">
        <v>535</v>
      </c>
      <c r="F281" s="79">
        <f>F282</f>
        <v>5146.1</v>
      </c>
    </row>
    <row r="282" spans="1:6" ht="16.5">
      <c r="A282" s="97" t="s">
        <v>357</v>
      </c>
      <c r="B282" s="97" t="s">
        <v>522</v>
      </c>
      <c r="C282" s="97" t="s">
        <v>279</v>
      </c>
      <c r="D282" s="97" t="s">
        <v>456</v>
      </c>
      <c r="E282" s="78" t="s">
        <v>278</v>
      </c>
      <c r="F282" s="79">
        <f>F283</f>
        <v>5146.1</v>
      </c>
    </row>
    <row r="283" spans="1:6" ht="33">
      <c r="A283" s="97" t="s">
        <v>357</v>
      </c>
      <c r="B283" s="97" t="s">
        <v>522</v>
      </c>
      <c r="C283" s="97" t="s">
        <v>553</v>
      </c>
      <c r="D283" s="97" t="s">
        <v>456</v>
      </c>
      <c r="E283" s="78" t="s">
        <v>554</v>
      </c>
      <c r="F283" s="79">
        <f>F284</f>
        <v>5146.1</v>
      </c>
    </row>
    <row r="284" spans="1:6" ht="49.5">
      <c r="A284" s="97" t="s">
        <v>357</v>
      </c>
      <c r="B284" s="97" t="s">
        <v>522</v>
      </c>
      <c r="C284" s="97" t="s">
        <v>552</v>
      </c>
      <c r="D284" s="97" t="s">
        <v>456</v>
      </c>
      <c r="E284" s="78" t="s">
        <v>551</v>
      </c>
      <c r="F284" s="79">
        <f>F285</f>
        <v>5146.1</v>
      </c>
    </row>
    <row r="285" spans="1:6" ht="16.5">
      <c r="A285" s="97" t="s">
        <v>357</v>
      </c>
      <c r="B285" s="97" t="s">
        <v>522</v>
      </c>
      <c r="C285" s="97" t="s">
        <v>552</v>
      </c>
      <c r="D285" s="97" t="s">
        <v>490</v>
      </c>
      <c r="E285" s="78" t="s">
        <v>491</v>
      </c>
      <c r="F285" s="79">
        <f>3997+1149.1</f>
        <v>5146.1</v>
      </c>
    </row>
    <row r="286" spans="1:6" s="76" customFormat="1" ht="16.5">
      <c r="A286" s="100" t="s">
        <v>280</v>
      </c>
      <c r="B286" s="100"/>
      <c r="C286" s="100"/>
      <c r="D286" s="100"/>
      <c r="E286" s="77" t="s">
        <v>436</v>
      </c>
      <c r="F286" s="75">
        <f>F287</f>
        <v>3334.8</v>
      </c>
    </row>
    <row r="287" spans="1:6" ht="16.5">
      <c r="A287" s="97" t="s">
        <v>280</v>
      </c>
      <c r="B287" s="97" t="s">
        <v>394</v>
      </c>
      <c r="C287" s="97"/>
      <c r="D287" s="97"/>
      <c r="E287" s="78" t="s">
        <v>297</v>
      </c>
      <c r="F287" s="79">
        <f>F288</f>
        <v>3334.8</v>
      </c>
    </row>
    <row r="288" spans="1:6" ht="33">
      <c r="A288" s="97" t="s">
        <v>280</v>
      </c>
      <c r="B288" s="97" t="s">
        <v>381</v>
      </c>
      <c r="C288" s="97"/>
      <c r="D288" s="97"/>
      <c r="E288" s="78" t="s">
        <v>330</v>
      </c>
      <c r="F288" s="79">
        <f>F289</f>
        <v>3334.8</v>
      </c>
    </row>
    <row r="289" spans="1:6" ht="33">
      <c r="A289" s="97" t="s">
        <v>280</v>
      </c>
      <c r="B289" s="97" t="s">
        <v>381</v>
      </c>
      <c r="C289" s="97" t="s">
        <v>298</v>
      </c>
      <c r="D289" s="97"/>
      <c r="E289" s="78" t="s">
        <v>325</v>
      </c>
      <c r="F289" s="79">
        <f>F290+F293+F295</f>
        <v>3334.8</v>
      </c>
    </row>
    <row r="290" spans="1:6" ht="16.5">
      <c r="A290" s="97" t="s">
        <v>280</v>
      </c>
      <c r="B290" s="97" t="s">
        <v>381</v>
      </c>
      <c r="C290" s="97" t="s">
        <v>331</v>
      </c>
      <c r="D290" s="97"/>
      <c r="E290" s="78" t="s">
        <v>332</v>
      </c>
      <c r="F290" s="79">
        <f>F291</f>
        <v>2011.2</v>
      </c>
    </row>
    <row r="291" spans="1:6" ht="49.5" customHeight="1">
      <c r="A291" s="97" t="s">
        <v>280</v>
      </c>
      <c r="B291" s="97" t="s">
        <v>381</v>
      </c>
      <c r="C291" s="97" t="s">
        <v>418</v>
      </c>
      <c r="D291" s="97"/>
      <c r="E291" s="78" t="s">
        <v>468</v>
      </c>
      <c r="F291" s="79">
        <f>F292</f>
        <v>2011.2</v>
      </c>
    </row>
    <row r="292" spans="1:6" ht="16.5">
      <c r="A292" s="97" t="s">
        <v>280</v>
      </c>
      <c r="B292" s="97" t="s">
        <v>381</v>
      </c>
      <c r="C292" s="97" t="s">
        <v>418</v>
      </c>
      <c r="D292" s="97" t="s">
        <v>328</v>
      </c>
      <c r="E292" s="78" t="s">
        <v>329</v>
      </c>
      <c r="F292" s="79">
        <f>2005.9-36.3+25+6.8+9.8</f>
        <v>2011.2</v>
      </c>
    </row>
    <row r="293" spans="1:6" ht="16.5">
      <c r="A293" s="97" t="s">
        <v>280</v>
      </c>
      <c r="B293" s="97" t="s">
        <v>381</v>
      </c>
      <c r="C293" s="97" t="s">
        <v>288</v>
      </c>
      <c r="D293" s="97"/>
      <c r="E293" s="78" t="s">
        <v>289</v>
      </c>
      <c r="F293" s="79">
        <f>F294</f>
        <v>1053.8000000000002</v>
      </c>
    </row>
    <row r="294" spans="1:6" ht="16.5">
      <c r="A294" s="97" t="s">
        <v>280</v>
      </c>
      <c r="B294" s="97" t="s">
        <v>381</v>
      </c>
      <c r="C294" s="97" t="s">
        <v>288</v>
      </c>
      <c r="D294" s="97" t="s">
        <v>328</v>
      </c>
      <c r="E294" s="78" t="s">
        <v>329</v>
      </c>
      <c r="F294" s="79">
        <f>1482.7-428.9</f>
        <v>1053.8000000000002</v>
      </c>
    </row>
    <row r="295" spans="1:6" ht="16.5">
      <c r="A295" s="97" t="s">
        <v>280</v>
      </c>
      <c r="B295" s="97" t="s">
        <v>381</v>
      </c>
      <c r="C295" s="97" t="s">
        <v>437</v>
      </c>
      <c r="D295" s="97"/>
      <c r="E295" s="78" t="s">
        <v>438</v>
      </c>
      <c r="F295" s="79">
        <f>F296</f>
        <v>269.8</v>
      </c>
    </row>
    <row r="296" spans="1:6" ht="16.5">
      <c r="A296" s="97" t="s">
        <v>280</v>
      </c>
      <c r="B296" s="97" t="s">
        <v>381</v>
      </c>
      <c r="C296" s="97" t="s">
        <v>437</v>
      </c>
      <c r="D296" s="97" t="s">
        <v>328</v>
      </c>
      <c r="E296" s="78" t="s">
        <v>329</v>
      </c>
      <c r="F296" s="79">
        <f>345.8-41.2-25-9.8</f>
        <v>269.8</v>
      </c>
    </row>
    <row r="297" spans="1:6" s="76" customFormat="1" ht="33">
      <c r="A297" s="100" t="s">
        <v>592</v>
      </c>
      <c r="B297" s="100"/>
      <c r="C297" s="100"/>
      <c r="D297" s="100"/>
      <c r="E297" s="77" t="s">
        <v>667</v>
      </c>
      <c r="F297" s="75">
        <f>F298+F304+F341+F328</f>
        <v>30621</v>
      </c>
    </row>
    <row r="298" spans="1:6" ht="16.5">
      <c r="A298" s="97" t="s">
        <v>592</v>
      </c>
      <c r="B298" s="97" t="s">
        <v>394</v>
      </c>
      <c r="C298" s="97"/>
      <c r="D298" s="97"/>
      <c r="E298" s="78" t="s">
        <v>297</v>
      </c>
      <c r="F298" s="79">
        <f>F299</f>
        <v>2622.2</v>
      </c>
    </row>
    <row r="299" spans="1:6" ht="16.5">
      <c r="A299" s="97" t="s">
        <v>592</v>
      </c>
      <c r="B299" s="97" t="s">
        <v>403</v>
      </c>
      <c r="C299" s="97"/>
      <c r="D299" s="97"/>
      <c r="E299" s="78" t="s">
        <v>334</v>
      </c>
      <c r="F299" s="79">
        <f>F300</f>
        <v>2622.2</v>
      </c>
    </row>
    <row r="300" spans="1:6" ht="33">
      <c r="A300" s="97" t="s">
        <v>592</v>
      </c>
      <c r="B300" s="97" t="s">
        <v>403</v>
      </c>
      <c r="C300" s="97" t="s">
        <v>298</v>
      </c>
      <c r="D300" s="97"/>
      <c r="E300" s="78" t="s">
        <v>325</v>
      </c>
      <c r="F300" s="79">
        <f>F301</f>
        <v>2622.2</v>
      </c>
    </row>
    <row r="301" spans="1:6" ht="16.5">
      <c r="A301" s="97" t="s">
        <v>592</v>
      </c>
      <c r="B301" s="97" t="s">
        <v>403</v>
      </c>
      <c r="C301" s="97" t="s">
        <v>331</v>
      </c>
      <c r="D301" s="97"/>
      <c r="E301" s="78" t="s">
        <v>332</v>
      </c>
      <c r="F301" s="79">
        <f>F302</f>
        <v>2622.2</v>
      </c>
    </row>
    <row r="302" spans="1:6" ht="48" customHeight="1">
      <c r="A302" s="97" t="s">
        <v>592</v>
      </c>
      <c r="B302" s="97" t="s">
        <v>403</v>
      </c>
      <c r="C302" s="97" t="s">
        <v>418</v>
      </c>
      <c r="D302" s="97"/>
      <c r="E302" s="78" t="s">
        <v>468</v>
      </c>
      <c r="F302" s="79">
        <f>F303</f>
        <v>2622.2</v>
      </c>
    </row>
    <row r="303" spans="1:6" ht="16.5">
      <c r="A303" s="97" t="s">
        <v>592</v>
      </c>
      <c r="B303" s="97" t="s">
        <v>403</v>
      </c>
      <c r="C303" s="97" t="s">
        <v>418</v>
      </c>
      <c r="D303" s="97" t="s">
        <v>328</v>
      </c>
      <c r="E303" s="78" t="s">
        <v>329</v>
      </c>
      <c r="F303" s="79">
        <f>1286.2+1336</f>
        <v>2622.2</v>
      </c>
    </row>
    <row r="304" spans="1:6" ht="16.5">
      <c r="A304" s="97" t="s">
        <v>592</v>
      </c>
      <c r="B304" s="97" t="s">
        <v>367</v>
      </c>
      <c r="C304" s="97"/>
      <c r="D304" s="97"/>
      <c r="E304" s="78" t="s">
        <v>346</v>
      </c>
      <c r="F304" s="79">
        <f>F305+F312</f>
        <v>14002.2</v>
      </c>
    </row>
    <row r="305" spans="1:6" ht="16.5">
      <c r="A305" s="97" t="s">
        <v>592</v>
      </c>
      <c r="B305" s="97" t="s">
        <v>390</v>
      </c>
      <c r="C305" s="97"/>
      <c r="D305" s="97"/>
      <c r="E305" s="78" t="s">
        <v>706</v>
      </c>
      <c r="F305" s="79">
        <f>F306</f>
        <v>10174.5</v>
      </c>
    </row>
    <row r="306" spans="1:6" ht="20.25" customHeight="1">
      <c r="A306" s="97" t="s">
        <v>592</v>
      </c>
      <c r="B306" s="101" t="s">
        <v>390</v>
      </c>
      <c r="C306" s="101" t="s">
        <v>257</v>
      </c>
      <c r="D306" s="101"/>
      <c r="E306" s="78" t="s">
        <v>258</v>
      </c>
      <c r="F306" s="79">
        <f>F307</f>
        <v>10174.5</v>
      </c>
    </row>
    <row r="307" spans="1:6" ht="18.75" customHeight="1">
      <c r="A307" s="97" t="s">
        <v>592</v>
      </c>
      <c r="B307" s="101" t="s">
        <v>390</v>
      </c>
      <c r="C307" s="101" t="s">
        <v>259</v>
      </c>
      <c r="D307" s="101" t="s">
        <v>456</v>
      </c>
      <c r="E307" s="78" t="s">
        <v>472</v>
      </c>
      <c r="F307" s="79">
        <f>F308</f>
        <v>10174.5</v>
      </c>
    </row>
    <row r="308" spans="1:6" ht="49.5">
      <c r="A308" s="97" t="s">
        <v>592</v>
      </c>
      <c r="B308" s="101" t="s">
        <v>390</v>
      </c>
      <c r="C308" s="101" t="s">
        <v>513</v>
      </c>
      <c r="D308" s="101"/>
      <c r="E308" s="78" t="s">
        <v>515</v>
      </c>
      <c r="F308" s="79">
        <f>F309+F310+F311</f>
        <v>10174.5</v>
      </c>
    </row>
    <row r="309" spans="1:6" ht="49.5">
      <c r="A309" s="97" t="s">
        <v>592</v>
      </c>
      <c r="B309" s="101" t="s">
        <v>390</v>
      </c>
      <c r="C309" s="101" t="s">
        <v>513</v>
      </c>
      <c r="D309" s="97" t="s">
        <v>473</v>
      </c>
      <c r="E309" s="78" t="s">
        <v>474</v>
      </c>
      <c r="F309" s="79">
        <f>7597.4+7.5+288.4</f>
        <v>7893.299999999999</v>
      </c>
    </row>
    <row r="310" spans="1:6" ht="18" customHeight="1">
      <c r="A310" s="97" t="s">
        <v>592</v>
      </c>
      <c r="B310" s="101" t="s">
        <v>390</v>
      </c>
      <c r="C310" s="101" t="s">
        <v>513</v>
      </c>
      <c r="D310" s="97" t="s">
        <v>499</v>
      </c>
      <c r="E310" s="78" t="s">
        <v>500</v>
      </c>
      <c r="F310" s="79">
        <f>243.3+288.3+16.1</f>
        <v>547.7</v>
      </c>
    </row>
    <row r="311" spans="1:6" ht="21" customHeight="1">
      <c r="A311" s="97" t="s">
        <v>592</v>
      </c>
      <c r="B311" s="101" t="s">
        <v>390</v>
      </c>
      <c r="C311" s="101" t="s">
        <v>513</v>
      </c>
      <c r="D311" s="97" t="s">
        <v>475</v>
      </c>
      <c r="E311" s="78" t="s">
        <v>415</v>
      </c>
      <c r="F311" s="79">
        <v>1733.5</v>
      </c>
    </row>
    <row r="312" spans="1:6" ht="16.5">
      <c r="A312" s="97" t="s">
        <v>592</v>
      </c>
      <c r="B312" s="101" t="s">
        <v>368</v>
      </c>
      <c r="C312" s="101"/>
      <c r="D312" s="101"/>
      <c r="E312" s="78" t="s">
        <v>347</v>
      </c>
      <c r="F312" s="79">
        <f>F313+F325+F322</f>
        <v>3827.7000000000003</v>
      </c>
    </row>
    <row r="313" spans="1:6" ht="18.75" customHeight="1">
      <c r="A313" s="97" t="s">
        <v>592</v>
      </c>
      <c r="B313" s="101" t="s">
        <v>368</v>
      </c>
      <c r="C313" s="101" t="s">
        <v>270</v>
      </c>
      <c r="D313" s="101"/>
      <c r="E313" s="78" t="s">
        <v>271</v>
      </c>
      <c r="F313" s="79">
        <f>F314+F317</f>
        <v>3640.9</v>
      </c>
    </row>
    <row r="314" spans="1:6" ht="23.25" customHeight="1">
      <c r="A314" s="97" t="s">
        <v>592</v>
      </c>
      <c r="B314" s="101" t="s">
        <v>368</v>
      </c>
      <c r="C314" s="101" t="s">
        <v>464</v>
      </c>
      <c r="D314" s="101"/>
      <c r="E314" s="78" t="s">
        <v>465</v>
      </c>
      <c r="F314" s="79">
        <f>F315+F316</f>
        <v>422</v>
      </c>
    </row>
    <row r="315" spans="1:6" ht="22.5" customHeight="1">
      <c r="A315" s="97" t="s">
        <v>592</v>
      </c>
      <c r="B315" s="101" t="s">
        <v>368</v>
      </c>
      <c r="C315" s="101" t="s">
        <v>464</v>
      </c>
      <c r="D315" s="97" t="s">
        <v>476</v>
      </c>
      <c r="E315" s="78" t="s">
        <v>477</v>
      </c>
      <c r="F315" s="79">
        <v>252</v>
      </c>
    </row>
    <row r="316" spans="1:6" ht="22.5" customHeight="1">
      <c r="A316" s="97" t="s">
        <v>592</v>
      </c>
      <c r="B316" s="101" t="s">
        <v>368</v>
      </c>
      <c r="C316" s="101" t="s">
        <v>464</v>
      </c>
      <c r="D316" s="97" t="s">
        <v>499</v>
      </c>
      <c r="E316" s="78" t="s">
        <v>500</v>
      </c>
      <c r="F316" s="79">
        <v>170</v>
      </c>
    </row>
    <row r="317" spans="1:6" ht="25.5" customHeight="1">
      <c r="A317" s="97" t="s">
        <v>592</v>
      </c>
      <c r="B317" s="101" t="s">
        <v>368</v>
      </c>
      <c r="C317" s="101" t="s">
        <v>272</v>
      </c>
      <c r="D317" s="101"/>
      <c r="E317" s="78" t="s">
        <v>472</v>
      </c>
      <c r="F317" s="79">
        <f>F318</f>
        <v>3218.9</v>
      </c>
    </row>
    <row r="318" spans="1:6" ht="33">
      <c r="A318" s="97" t="s">
        <v>592</v>
      </c>
      <c r="B318" s="101" t="s">
        <v>368</v>
      </c>
      <c r="C318" s="101" t="s">
        <v>512</v>
      </c>
      <c r="D318" s="101"/>
      <c r="E318" s="78" t="s">
        <v>508</v>
      </c>
      <c r="F318" s="79">
        <f>F321+F320+F319</f>
        <v>3218.9</v>
      </c>
    </row>
    <row r="319" spans="1:6" ht="49.5">
      <c r="A319" s="97" t="s">
        <v>592</v>
      </c>
      <c r="B319" s="101" t="s">
        <v>368</v>
      </c>
      <c r="C319" s="101" t="s">
        <v>512</v>
      </c>
      <c r="D319" s="97" t="s">
        <v>473</v>
      </c>
      <c r="E319" s="78" t="s">
        <v>474</v>
      </c>
      <c r="F319" s="79">
        <f>2566.4+0.5+119</f>
        <v>2685.9</v>
      </c>
    </row>
    <row r="320" spans="1:6" ht="22.5" customHeight="1">
      <c r="A320" s="97" t="s">
        <v>592</v>
      </c>
      <c r="B320" s="101" t="s">
        <v>368</v>
      </c>
      <c r="C320" s="101" t="s">
        <v>512</v>
      </c>
      <c r="D320" s="97" t="s">
        <v>499</v>
      </c>
      <c r="E320" s="78" t="s">
        <v>500</v>
      </c>
      <c r="F320" s="79">
        <f>328.7+116.1+75.7</f>
        <v>520.5</v>
      </c>
    </row>
    <row r="321" spans="1:6" ht="22.5" customHeight="1">
      <c r="A321" s="97" t="s">
        <v>592</v>
      </c>
      <c r="B321" s="101" t="s">
        <v>368</v>
      </c>
      <c r="C321" s="101" t="s">
        <v>512</v>
      </c>
      <c r="D321" s="97" t="s">
        <v>475</v>
      </c>
      <c r="E321" s="78" t="s">
        <v>415</v>
      </c>
      <c r="F321" s="79">
        <v>12.5</v>
      </c>
    </row>
    <row r="322" spans="1:6" ht="22.5" customHeight="1">
      <c r="A322" s="97" t="s">
        <v>592</v>
      </c>
      <c r="B322" s="101" t="s">
        <v>368</v>
      </c>
      <c r="C322" s="101" t="s">
        <v>526</v>
      </c>
      <c r="D322" s="97"/>
      <c r="E322" s="78" t="s">
        <v>527</v>
      </c>
      <c r="F322" s="79">
        <f>F323</f>
        <v>178.5</v>
      </c>
    </row>
    <row r="323" spans="1:6" ht="22.5" customHeight="1">
      <c r="A323" s="97" t="s">
        <v>592</v>
      </c>
      <c r="B323" s="101" t="s">
        <v>368</v>
      </c>
      <c r="C323" s="97" t="s">
        <v>690</v>
      </c>
      <c r="D323" s="97"/>
      <c r="E323" s="78" t="s">
        <v>689</v>
      </c>
      <c r="F323" s="79">
        <f>F324</f>
        <v>178.5</v>
      </c>
    </row>
    <row r="324" spans="1:6" ht="22.5" customHeight="1">
      <c r="A324" s="97" t="s">
        <v>592</v>
      </c>
      <c r="B324" s="101" t="s">
        <v>368</v>
      </c>
      <c r="C324" s="97" t="s">
        <v>690</v>
      </c>
      <c r="D324" s="97" t="s">
        <v>499</v>
      </c>
      <c r="E324" s="78" t="s">
        <v>500</v>
      </c>
      <c r="F324" s="79">
        <v>178.5</v>
      </c>
    </row>
    <row r="325" spans="1:6" ht="22.5" customHeight="1">
      <c r="A325" s="97" t="s">
        <v>592</v>
      </c>
      <c r="B325" s="101" t="s">
        <v>368</v>
      </c>
      <c r="C325" s="97" t="s">
        <v>337</v>
      </c>
      <c r="D325" s="97"/>
      <c r="E325" s="78" t="s">
        <v>471</v>
      </c>
      <c r="F325" s="79">
        <f>F326</f>
        <v>8.3</v>
      </c>
    </row>
    <row r="326" spans="1:6" ht="22.5" customHeight="1">
      <c r="A326" s="97" t="s">
        <v>592</v>
      </c>
      <c r="B326" s="15" t="s">
        <v>368</v>
      </c>
      <c r="C326" s="11" t="s">
        <v>637</v>
      </c>
      <c r="D326" s="11"/>
      <c r="E326" s="12" t="s">
        <v>638</v>
      </c>
      <c r="F326" s="79">
        <f>F327</f>
        <v>8.3</v>
      </c>
    </row>
    <row r="327" spans="1:6" ht="22.5" customHeight="1">
      <c r="A327" s="97" t="s">
        <v>592</v>
      </c>
      <c r="B327" s="15" t="s">
        <v>368</v>
      </c>
      <c r="C327" s="11" t="s">
        <v>637</v>
      </c>
      <c r="D327" s="97" t="s">
        <v>499</v>
      </c>
      <c r="E327" s="78" t="s">
        <v>500</v>
      </c>
      <c r="F327" s="79">
        <v>8.3</v>
      </c>
    </row>
    <row r="328" spans="1:6" ht="16.5">
      <c r="A328" s="97" t="s">
        <v>592</v>
      </c>
      <c r="B328" s="97" t="s">
        <v>369</v>
      </c>
      <c r="C328" s="97"/>
      <c r="D328" s="97"/>
      <c r="E328" s="78" t="s">
        <v>351</v>
      </c>
      <c r="F328" s="79">
        <f>F329</f>
        <v>3859</v>
      </c>
    </row>
    <row r="329" spans="1:6" ht="16.5">
      <c r="A329" s="97" t="s">
        <v>592</v>
      </c>
      <c r="B329" s="97" t="s">
        <v>370</v>
      </c>
      <c r="C329" s="97"/>
      <c r="D329" s="97"/>
      <c r="E329" s="78" t="s">
        <v>358</v>
      </c>
      <c r="F329" s="79">
        <f>F330+F334+F338</f>
        <v>3859</v>
      </c>
    </row>
    <row r="330" spans="1:6" ht="16.5">
      <c r="A330" s="97" t="s">
        <v>592</v>
      </c>
      <c r="B330" s="97" t="s">
        <v>370</v>
      </c>
      <c r="C330" s="97" t="s">
        <v>566</v>
      </c>
      <c r="D330" s="97"/>
      <c r="E330" s="78" t="s">
        <v>567</v>
      </c>
      <c r="F330" s="79">
        <f>F331</f>
        <v>1400.2</v>
      </c>
    </row>
    <row r="331" spans="1:6" ht="16.5">
      <c r="A331" s="97" t="s">
        <v>592</v>
      </c>
      <c r="B331" s="97" t="s">
        <v>370</v>
      </c>
      <c r="C331" s="97" t="s">
        <v>568</v>
      </c>
      <c r="D331" s="97"/>
      <c r="E331" s="78" t="s">
        <v>569</v>
      </c>
      <c r="F331" s="79">
        <f>F332</f>
        <v>1400.2</v>
      </c>
    </row>
    <row r="332" spans="1:6" ht="16.5">
      <c r="A332" s="97" t="s">
        <v>592</v>
      </c>
      <c r="B332" s="97" t="s">
        <v>370</v>
      </c>
      <c r="C332" s="97" t="s">
        <v>570</v>
      </c>
      <c r="D332" s="97"/>
      <c r="E332" s="78" t="s">
        <v>571</v>
      </c>
      <c r="F332" s="79">
        <f>F333</f>
        <v>1400.2</v>
      </c>
    </row>
    <row r="333" spans="1:6" ht="16.5">
      <c r="A333" s="97" t="s">
        <v>592</v>
      </c>
      <c r="B333" s="97" t="s">
        <v>370</v>
      </c>
      <c r="C333" s="97" t="s">
        <v>570</v>
      </c>
      <c r="D333" s="97" t="s">
        <v>493</v>
      </c>
      <c r="E333" s="78" t="s">
        <v>494</v>
      </c>
      <c r="F333" s="79">
        <v>1400.2</v>
      </c>
    </row>
    <row r="334" spans="1:6" ht="16.5">
      <c r="A334" s="97" t="s">
        <v>592</v>
      </c>
      <c r="B334" s="97" t="s">
        <v>370</v>
      </c>
      <c r="C334" s="97" t="s">
        <v>572</v>
      </c>
      <c r="D334" s="101"/>
      <c r="E334" s="78" t="s">
        <v>695</v>
      </c>
      <c r="F334" s="79">
        <f>F335</f>
        <v>1200</v>
      </c>
    </row>
    <row r="335" spans="1:6" ht="49.5">
      <c r="A335" s="97" t="s">
        <v>592</v>
      </c>
      <c r="B335" s="97" t="s">
        <v>370</v>
      </c>
      <c r="C335" s="97" t="s">
        <v>573</v>
      </c>
      <c r="D335" s="101"/>
      <c r="E335" s="81" t="s">
        <v>574</v>
      </c>
      <c r="F335" s="79">
        <f>F336</f>
        <v>1200</v>
      </c>
    </row>
    <row r="336" spans="1:6" ht="16.5">
      <c r="A336" s="97" t="s">
        <v>592</v>
      </c>
      <c r="B336" s="97" t="s">
        <v>370</v>
      </c>
      <c r="C336" s="97" t="s">
        <v>577</v>
      </c>
      <c r="D336" s="101"/>
      <c r="E336" s="81" t="s">
        <v>578</v>
      </c>
      <c r="F336" s="79">
        <f>F337</f>
        <v>1200</v>
      </c>
    </row>
    <row r="337" spans="1:6" ht="16.5">
      <c r="A337" s="97" t="s">
        <v>592</v>
      </c>
      <c r="B337" s="97" t="s">
        <v>370</v>
      </c>
      <c r="C337" s="97" t="s">
        <v>577</v>
      </c>
      <c r="D337" s="97" t="s">
        <v>493</v>
      </c>
      <c r="E337" s="78" t="s">
        <v>494</v>
      </c>
      <c r="F337" s="79">
        <v>1200</v>
      </c>
    </row>
    <row r="338" spans="1:6" ht="16.5">
      <c r="A338" s="97" t="s">
        <v>592</v>
      </c>
      <c r="B338" s="97" t="s">
        <v>370</v>
      </c>
      <c r="C338" s="97" t="s">
        <v>337</v>
      </c>
      <c r="D338" s="97"/>
      <c r="E338" s="78" t="s">
        <v>471</v>
      </c>
      <c r="F338" s="79">
        <f>F339</f>
        <v>1258.8</v>
      </c>
    </row>
    <row r="339" spans="1:6" ht="16.5">
      <c r="A339" s="97" t="s">
        <v>592</v>
      </c>
      <c r="B339" s="97" t="s">
        <v>370</v>
      </c>
      <c r="C339" s="97" t="s">
        <v>467</v>
      </c>
      <c r="D339" s="97"/>
      <c r="E339" s="78" t="s">
        <v>466</v>
      </c>
      <c r="F339" s="79">
        <f>F340</f>
        <v>1258.8</v>
      </c>
    </row>
    <row r="340" spans="1:6" ht="16.5">
      <c r="A340" s="97" t="s">
        <v>592</v>
      </c>
      <c r="B340" s="97" t="s">
        <v>370</v>
      </c>
      <c r="C340" s="97" t="s">
        <v>467</v>
      </c>
      <c r="D340" s="97" t="s">
        <v>493</v>
      </c>
      <c r="E340" s="78" t="s">
        <v>494</v>
      </c>
      <c r="F340" s="79">
        <v>1258.8</v>
      </c>
    </row>
    <row r="341" spans="1:6" ht="16.5">
      <c r="A341" s="97" t="s">
        <v>592</v>
      </c>
      <c r="B341" s="101" t="s">
        <v>405</v>
      </c>
      <c r="C341" s="97"/>
      <c r="D341" s="97"/>
      <c r="E341" s="78" t="s">
        <v>350</v>
      </c>
      <c r="F341" s="79">
        <f>F342</f>
        <v>10137.6</v>
      </c>
    </row>
    <row r="342" spans="1:6" ht="16.5">
      <c r="A342" s="97" t="s">
        <v>592</v>
      </c>
      <c r="B342" s="101" t="s">
        <v>410</v>
      </c>
      <c r="C342" s="97"/>
      <c r="D342" s="97"/>
      <c r="E342" s="84" t="s">
        <v>406</v>
      </c>
      <c r="F342" s="79">
        <f>F343+F349+F352</f>
        <v>10137.6</v>
      </c>
    </row>
    <row r="343" spans="1:6" ht="16.5">
      <c r="A343" s="97" t="s">
        <v>592</v>
      </c>
      <c r="B343" s="97" t="s">
        <v>410</v>
      </c>
      <c r="C343" s="97" t="s">
        <v>428</v>
      </c>
      <c r="D343" s="97"/>
      <c r="E343" s="78" t="s">
        <v>429</v>
      </c>
      <c r="F343" s="79">
        <f>F344</f>
        <v>8620.9</v>
      </c>
    </row>
    <row r="344" spans="1:6" ht="16.5">
      <c r="A344" s="97" t="s">
        <v>592</v>
      </c>
      <c r="B344" s="97" t="s">
        <v>410</v>
      </c>
      <c r="C344" s="97" t="s">
        <v>430</v>
      </c>
      <c r="D344" s="97" t="s">
        <v>456</v>
      </c>
      <c r="E344" s="78" t="s">
        <v>472</v>
      </c>
      <c r="F344" s="79">
        <f>F345</f>
        <v>8620.9</v>
      </c>
    </row>
    <row r="345" spans="1:6" ht="35.25" customHeight="1">
      <c r="A345" s="97" t="s">
        <v>592</v>
      </c>
      <c r="B345" s="97" t="s">
        <v>410</v>
      </c>
      <c r="C345" s="97" t="s">
        <v>511</v>
      </c>
      <c r="D345" s="97"/>
      <c r="E345" s="78" t="s">
        <v>508</v>
      </c>
      <c r="F345" s="79">
        <f>F348+F346+F347</f>
        <v>8620.9</v>
      </c>
    </row>
    <row r="346" spans="1:6" ht="49.5">
      <c r="A346" s="97" t="s">
        <v>592</v>
      </c>
      <c r="B346" s="97" t="s">
        <v>410</v>
      </c>
      <c r="C346" s="97" t="s">
        <v>511</v>
      </c>
      <c r="D346" s="97" t="s">
        <v>473</v>
      </c>
      <c r="E346" s="78" t="s">
        <v>474</v>
      </c>
      <c r="F346" s="79">
        <v>6648.6</v>
      </c>
    </row>
    <row r="347" spans="1:6" ht="16.5">
      <c r="A347" s="97" t="s">
        <v>592</v>
      </c>
      <c r="B347" s="97" t="s">
        <v>410</v>
      </c>
      <c r="C347" s="97" t="s">
        <v>511</v>
      </c>
      <c r="D347" s="97" t="s">
        <v>499</v>
      </c>
      <c r="E347" s="78" t="s">
        <v>500</v>
      </c>
      <c r="F347" s="79">
        <v>436.6</v>
      </c>
    </row>
    <row r="348" spans="1:6" ht="16.5">
      <c r="A348" s="97" t="s">
        <v>592</v>
      </c>
      <c r="B348" s="97" t="s">
        <v>410</v>
      </c>
      <c r="C348" s="97" t="s">
        <v>511</v>
      </c>
      <c r="D348" s="97" t="s">
        <v>475</v>
      </c>
      <c r="E348" s="78" t="s">
        <v>415</v>
      </c>
      <c r="F348" s="79">
        <v>1535.7</v>
      </c>
    </row>
    <row r="349" spans="1:6" ht="16.5">
      <c r="A349" s="97" t="s">
        <v>592</v>
      </c>
      <c r="B349" s="101" t="s">
        <v>410</v>
      </c>
      <c r="C349" s="97" t="s">
        <v>455</v>
      </c>
      <c r="D349" s="97" t="s">
        <v>456</v>
      </c>
      <c r="E349" s="84" t="s">
        <v>457</v>
      </c>
      <c r="F349" s="79">
        <f>F350</f>
        <v>1016.6999999999999</v>
      </c>
    </row>
    <row r="350" spans="1:6" ht="16.5">
      <c r="A350" s="97" t="s">
        <v>592</v>
      </c>
      <c r="B350" s="101" t="s">
        <v>410</v>
      </c>
      <c r="C350" s="97" t="s">
        <v>458</v>
      </c>
      <c r="D350" s="97" t="s">
        <v>456</v>
      </c>
      <c r="E350" s="84" t="s">
        <v>411</v>
      </c>
      <c r="F350" s="79">
        <f>F351</f>
        <v>1016.6999999999999</v>
      </c>
    </row>
    <row r="351" spans="1:6" ht="16.5">
      <c r="A351" s="97" t="s">
        <v>592</v>
      </c>
      <c r="B351" s="101" t="s">
        <v>410</v>
      </c>
      <c r="C351" s="97" t="s">
        <v>458</v>
      </c>
      <c r="D351" s="97" t="s">
        <v>476</v>
      </c>
      <c r="E351" s="78" t="s">
        <v>477</v>
      </c>
      <c r="F351" s="79">
        <f>1008.3+8.4</f>
        <v>1016.6999999999999</v>
      </c>
    </row>
    <row r="352" spans="1:6" ht="33">
      <c r="A352" s="97" t="s">
        <v>592</v>
      </c>
      <c r="B352" s="97" t="s">
        <v>410</v>
      </c>
      <c r="C352" s="11" t="s">
        <v>16</v>
      </c>
      <c r="D352" s="83"/>
      <c r="E352" s="81" t="s">
        <v>17</v>
      </c>
      <c r="F352" s="79">
        <f>F353</f>
        <v>500</v>
      </c>
    </row>
    <row r="353" spans="1:6" ht="33">
      <c r="A353" s="97" t="s">
        <v>592</v>
      </c>
      <c r="B353" s="101" t="s">
        <v>410</v>
      </c>
      <c r="C353" s="11" t="s">
        <v>16</v>
      </c>
      <c r="D353" s="97" t="s">
        <v>504</v>
      </c>
      <c r="E353" s="78" t="s">
        <v>505</v>
      </c>
      <c r="F353" s="79">
        <v>500</v>
      </c>
    </row>
    <row r="354" spans="1:6" s="76" customFormat="1" ht="16.5">
      <c r="A354" s="100" t="s">
        <v>700</v>
      </c>
      <c r="B354" s="100"/>
      <c r="C354" s="100"/>
      <c r="D354" s="100"/>
      <c r="E354" s="77" t="s">
        <v>701</v>
      </c>
      <c r="F354" s="75">
        <f>F360+F434+F355</f>
        <v>319038.79999999993</v>
      </c>
    </row>
    <row r="355" spans="1:6" s="76" customFormat="1" ht="16.5">
      <c r="A355" s="97" t="s">
        <v>700</v>
      </c>
      <c r="B355" s="97" t="s">
        <v>397</v>
      </c>
      <c r="C355" s="97"/>
      <c r="D355" s="97"/>
      <c r="E355" s="78" t="s">
        <v>340</v>
      </c>
      <c r="F355" s="79">
        <f>F356</f>
        <v>95.8</v>
      </c>
    </row>
    <row r="356" spans="1:6" s="76" customFormat="1" ht="16.5">
      <c r="A356" s="97" t="s">
        <v>700</v>
      </c>
      <c r="B356" s="97" t="s">
        <v>387</v>
      </c>
      <c r="C356" s="97"/>
      <c r="D356" s="97"/>
      <c r="E356" s="80" t="s">
        <v>341</v>
      </c>
      <c r="F356" s="79">
        <f>F357</f>
        <v>95.8</v>
      </c>
    </row>
    <row r="357" spans="1:6" s="76" customFormat="1" ht="16.5">
      <c r="A357" s="97" t="s">
        <v>700</v>
      </c>
      <c r="B357" s="97" t="s">
        <v>387</v>
      </c>
      <c r="C357" s="97" t="s">
        <v>682</v>
      </c>
      <c r="D357" s="97"/>
      <c r="E357" s="78" t="s">
        <v>681</v>
      </c>
      <c r="F357" s="79">
        <f>F358</f>
        <v>95.8</v>
      </c>
    </row>
    <row r="358" spans="1:6" s="76" customFormat="1" ht="16.5">
      <c r="A358" s="97" t="s">
        <v>700</v>
      </c>
      <c r="B358" s="97" t="s">
        <v>387</v>
      </c>
      <c r="C358" s="97" t="s">
        <v>683</v>
      </c>
      <c r="D358" s="97"/>
      <c r="E358" s="78" t="s">
        <v>684</v>
      </c>
      <c r="F358" s="79">
        <f>F359</f>
        <v>95.8</v>
      </c>
    </row>
    <row r="359" spans="1:6" s="76" customFormat="1" ht="16.5">
      <c r="A359" s="97" t="s">
        <v>700</v>
      </c>
      <c r="B359" s="97" t="s">
        <v>387</v>
      </c>
      <c r="C359" s="97" t="s">
        <v>683</v>
      </c>
      <c r="D359" s="97" t="s">
        <v>608</v>
      </c>
      <c r="E359" s="78" t="s">
        <v>609</v>
      </c>
      <c r="F359" s="79">
        <v>95.8</v>
      </c>
    </row>
    <row r="360" spans="1:6" ht="16.5">
      <c r="A360" s="97" t="s">
        <v>700</v>
      </c>
      <c r="B360" s="97" t="s">
        <v>367</v>
      </c>
      <c r="C360" s="97"/>
      <c r="D360" s="97"/>
      <c r="E360" s="78" t="s">
        <v>346</v>
      </c>
      <c r="F360" s="79">
        <f>F361+F376+F413+F422+F417</f>
        <v>313862.29999999993</v>
      </c>
    </row>
    <row r="361" spans="1:6" ht="16.5">
      <c r="A361" s="97" t="s">
        <v>700</v>
      </c>
      <c r="B361" s="97" t="s">
        <v>389</v>
      </c>
      <c r="C361" s="97"/>
      <c r="D361" s="97"/>
      <c r="E361" s="78" t="s">
        <v>702</v>
      </c>
      <c r="F361" s="79">
        <f>F362+F371+F368+F374</f>
        <v>102044.39999999998</v>
      </c>
    </row>
    <row r="362" spans="1:6" ht="16.5">
      <c r="A362" s="97" t="s">
        <v>700</v>
      </c>
      <c r="B362" s="97" t="s">
        <v>389</v>
      </c>
      <c r="C362" s="97" t="s">
        <v>703</v>
      </c>
      <c r="D362" s="97"/>
      <c r="E362" s="78" t="s">
        <v>704</v>
      </c>
      <c r="F362" s="79">
        <f>F363</f>
        <v>98878.99999999999</v>
      </c>
    </row>
    <row r="363" spans="1:6" ht="16.5">
      <c r="A363" s="97" t="s">
        <v>700</v>
      </c>
      <c r="B363" s="97" t="s">
        <v>389</v>
      </c>
      <c r="C363" s="97" t="s">
        <v>705</v>
      </c>
      <c r="D363" s="97"/>
      <c r="E363" s="78" t="s">
        <v>472</v>
      </c>
      <c r="F363" s="79">
        <f>F364</f>
        <v>98878.99999999999</v>
      </c>
    </row>
    <row r="364" spans="1:6" ht="33.75" customHeight="1">
      <c r="A364" s="97" t="s">
        <v>700</v>
      </c>
      <c r="B364" s="97" t="s">
        <v>389</v>
      </c>
      <c r="C364" s="97" t="s">
        <v>510</v>
      </c>
      <c r="D364" s="97"/>
      <c r="E364" s="78" t="s">
        <v>508</v>
      </c>
      <c r="F364" s="79">
        <f>F367+F366+F365</f>
        <v>98878.99999999999</v>
      </c>
    </row>
    <row r="365" spans="1:6" ht="49.5">
      <c r="A365" s="97" t="s">
        <v>700</v>
      </c>
      <c r="B365" s="97" t="s">
        <v>389</v>
      </c>
      <c r="C365" s="97" t="s">
        <v>510</v>
      </c>
      <c r="D365" s="97" t="s">
        <v>473</v>
      </c>
      <c r="E365" s="78" t="s">
        <v>474</v>
      </c>
      <c r="F365" s="79">
        <f>86040.3-1876.6+917.9-917.9+2043.9</f>
        <v>86207.59999999999</v>
      </c>
    </row>
    <row r="366" spans="1:6" ht="16.5">
      <c r="A366" s="97" t="s">
        <v>700</v>
      </c>
      <c r="B366" s="97" t="s">
        <v>389</v>
      </c>
      <c r="C366" s="97" t="s">
        <v>510</v>
      </c>
      <c r="D366" s="97" t="s">
        <v>499</v>
      </c>
      <c r="E366" s="78" t="s">
        <v>500</v>
      </c>
      <c r="F366" s="79">
        <f>4000+917.9+1718.3+463+438+69.9</f>
        <v>7607.099999999999</v>
      </c>
    </row>
    <row r="367" spans="1:6" ht="16.5">
      <c r="A367" s="97" t="s">
        <v>700</v>
      </c>
      <c r="B367" s="97" t="s">
        <v>389</v>
      </c>
      <c r="C367" s="97" t="s">
        <v>510</v>
      </c>
      <c r="D367" s="97" t="s">
        <v>475</v>
      </c>
      <c r="E367" s="78" t="s">
        <v>415</v>
      </c>
      <c r="F367" s="79">
        <f>4936.1+128.2</f>
        <v>5064.3</v>
      </c>
    </row>
    <row r="368" spans="1:6" ht="33">
      <c r="A368" s="97" t="s">
        <v>700</v>
      </c>
      <c r="B368" s="11" t="s">
        <v>389</v>
      </c>
      <c r="C368" s="15" t="s">
        <v>526</v>
      </c>
      <c r="D368" s="11"/>
      <c r="E368" s="12" t="s">
        <v>527</v>
      </c>
      <c r="F368" s="79">
        <f>F369</f>
        <v>2958.4</v>
      </c>
    </row>
    <row r="369" spans="1:6" ht="33">
      <c r="A369" s="97" t="s">
        <v>700</v>
      </c>
      <c r="B369" s="11" t="s">
        <v>389</v>
      </c>
      <c r="C369" s="11" t="s">
        <v>693</v>
      </c>
      <c r="D369" s="11"/>
      <c r="E369" s="12" t="s">
        <v>694</v>
      </c>
      <c r="F369" s="79">
        <f>F370</f>
        <v>2958.4</v>
      </c>
    </row>
    <row r="370" spans="1:6" ht="16.5">
      <c r="A370" s="97" t="s">
        <v>700</v>
      </c>
      <c r="B370" s="11" t="s">
        <v>389</v>
      </c>
      <c r="C370" s="11" t="s">
        <v>693</v>
      </c>
      <c r="D370" s="97" t="s">
        <v>499</v>
      </c>
      <c r="E370" s="78" t="s">
        <v>500</v>
      </c>
      <c r="F370" s="79">
        <f>583.4+2375</f>
        <v>2958.4</v>
      </c>
    </row>
    <row r="371" spans="1:6" ht="16.5">
      <c r="A371" s="97" t="s">
        <v>700</v>
      </c>
      <c r="B371" s="97" t="s">
        <v>389</v>
      </c>
      <c r="C371" s="97" t="s">
        <v>337</v>
      </c>
      <c r="D371" s="97"/>
      <c r="E371" s="78" t="s">
        <v>471</v>
      </c>
      <c r="F371" s="79">
        <f>F372</f>
        <v>87</v>
      </c>
    </row>
    <row r="372" spans="1:6" ht="33">
      <c r="A372" s="97" t="s">
        <v>700</v>
      </c>
      <c r="B372" s="97" t="s">
        <v>389</v>
      </c>
      <c r="C372" s="97" t="s">
        <v>625</v>
      </c>
      <c r="D372" s="97"/>
      <c r="E372" s="12" t="s">
        <v>634</v>
      </c>
      <c r="F372" s="79">
        <f>F373</f>
        <v>87</v>
      </c>
    </row>
    <row r="373" spans="1:6" ht="16.5">
      <c r="A373" s="97" t="s">
        <v>700</v>
      </c>
      <c r="B373" s="97" t="s">
        <v>389</v>
      </c>
      <c r="C373" s="97" t="s">
        <v>625</v>
      </c>
      <c r="D373" s="97" t="s">
        <v>499</v>
      </c>
      <c r="E373" s="78" t="s">
        <v>500</v>
      </c>
      <c r="F373" s="79">
        <v>87</v>
      </c>
    </row>
    <row r="374" spans="1:6" ht="33">
      <c r="A374" s="97" t="s">
        <v>700</v>
      </c>
      <c r="B374" s="11" t="s">
        <v>389</v>
      </c>
      <c r="C374" s="11" t="s">
        <v>16</v>
      </c>
      <c r="D374" s="83"/>
      <c r="E374" s="81" t="s">
        <v>17</v>
      </c>
      <c r="F374" s="79">
        <f>F375</f>
        <v>120</v>
      </c>
    </row>
    <row r="375" spans="1:6" ht="16.5">
      <c r="A375" s="97" t="s">
        <v>700</v>
      </c>
      <c r="B375" s="11" t="s">
        <v>389</v>
      </c>
      <c r="C375" s="11" t="s">
        <v>16</v>
      </c>
      <c r="D375" s="83" t="s">
        <v>499</v>
      </c>
      <c r="E375" s="78" t="s">
        <v>500</v>
      </c>
      <c r="F375" s="79">
        <v>120</v>
      </c>
    </row>
    <row r="376" spans="1:6" ht="16.5">
      <c r="A376" s="97" t="s">
        <v>700</v>
      </c>
      <c r="B376" s="97" t="s">
        <v>390</v>
      </c>
      <c r="C376" s="97"/>
      <c r="D376" s="97"/>
      <c r="E376" s="78" t="s">
        <v>706</v>
      </c>
      <c r="F376" s="79">
        <f>F381+F389+F399+F395+F410+F406+F377</f>
        <v>191560.3</v>
      </c>
    </row>
    <row r="377" spans="1:6" ht="16.5">
      <c r="A377" s="97" t="s">
        <v>700</v>
      </c>
      <c r="B377" s="11" t="s">
        <v>390</v>
      </c>
      <c r="C377" s="11" t="s">
        <v>566</v>
      </c>
      <c r="D377" s="11"/>
      <c r="E377" s="12" t="s">
        <v>567</v>
      </c>
      <c r="F377" s="79">
        <f>F378</f>
        <v>2568.6</v>
      </c>
    </row>
    <row r="378" spans="1:6" ht="16.5">
      <c r="A378" s="97" t="s">
        <v>700</v>
      </c>
      <c r="B378" s="11" t="s">
        <v>390</v>
      </c>
      <c r="C378" s="11" t="s">
        <v>630</v>
      </c>
      <c r="D378" s="11"/>
      <c r="E378" s="12" t="s">
        <v>631</v>
      </c>
      <c r="F378" s="79">
        <f>F379</f>
        <v>2568.6</v>
      </c>
    </row>
    <row r="379" spans="1:6" ht="33">
      <c r="A379" s="97" t="s">
        <v>700</v>
      </c>
      <c r="B379" s="11" t="s">
        <v>390</v>
      </c>
      <c r="C379" s="11" t="s">
        <v>632</v>
      </c>
      <c r="D379" s="11"/>
      <c r="E379" s="12" t="s">
        <v>633</v>
      </c>
      <c r="F379" s="79">
        <f>F380</f>
        <v>2568.6</v>
      </c>
    </row>
    <row r="380" spans="1:6" ht="16.5">
      <c r="A380" s="97" t="s">
        <v>700</v>
      </c>
      <c r="B380" s="11" t="s">
        <v>390</v>
      </c>
      <c r="C380" s="11" t="s">
        <v>632</v>
      </c>
      <c r="D380" s="97" t="s">
        <v>499</v>
      </c>
      <c r="E380" s="78" t="s">
        <v>500</v>
      </c>
      <c r="F380" s="79">
        <v>2568.6</v>
      </c>
    </row>
    <row r="381" spans="1:6" ht="16.5">
      <c r="A381" s="97" t="s">
        <v>700</v>
      </c>
      <c r="B381" s="97" t="s">
        <v>390</v>
      </c>
      <c r="C381" s="97" t="s">
        <v>0</v>
      </c>
      <c r="D381" s="97"/>
      <c r="E381" s="78" t="s">
        <v>246</v>
      </c>
      <c r="F381" s="79">
        <f>F382</f>
        <v>35437.8</v>
      </c>
    </row>
    <row r="382" spans="1:6" ht="16.5">
      <c r="A382" s="97" t="s">
        <v>700</v>
      </c>
      <c r="B382" s="97" t="s">
        <v>390</v>
      </c>
      <c r="C382" s="97" t="s">
        <v>247</v>
      </c>
      <c r="D382" s="97" t="s">
        <v>456</v>
      </c>
      <c r="E382" s="78" t="s">
        <v>472</v>
      </c>
      <c r="F382" s="79">
        <f>F383+F387</f>
        <v>35437.8</v>
      </c>
    </row>
    <row r="383" spans="1:6" ht="35.25" customHeight="1">
      <c r="A383" s="97" t="s">
        <v>700</v>
      </c>
      <c r="B383" s="97" t="s">
        <v>390</v>
      </c>
      <c r="C383" s="97" t="s">
        <v>501</v>
      </c>
      <c r="D383" s="97"/>
      <c r="E383" s="78" t="s">
        <v>508</v>
      </c>
      <c r="F383" s="79">
        <f>F384+F386+F385</f>
        <v>30399.6</v>
      </c>
    </row>
    <row r="384" spans="1:6" ht="49.5">
      <c r="A384" s="97" t="s">
        <v>700</v>
      </c>
      <c r="B384" s="97" t="s">
        <v>390</v>
      </c>
      <c r="C384" s="97" t="s">
        <v>501</v>
      </c>
      <c r="D384" s="97" t="s">
        <v>473</v>
      </c>
      <c r="E384" s="78" t="s">
        <v>474</v>
      </c>
      <c r="F384" s="79">
        <f>23701.9-2099.7</f>
        <v>21602.2</v>
      </c>
    </row>
    <row r="385" spans="1:6" ht="16.5">
      <c r="A385" s="97" t="s">
        <v>700</v>
      </c>
      <c r="B385" s="97" t="s">
        <v>390</v>
      </c>
      <c r="C385" s="97" t="s">
        <v>501</v>
      </c>
      <c r="D385" s="97" t="s">
        <v>499</v>
      </c>
      <c r="E385" s="78" t="s">
        <v>500</v>
      </c>
      <c r="F385" s="79">
        <f>1353.5+320.3+165.3</f>
        <v>1839.1</v>
      </c>
    </row>
    <row r="386" spans="1:6" ht="16.5">
      <c r="A386" s="97" t="s">
        <v>700</v>
      </c>
      <c r="B386" s="97" t="s">
        <v>390</v>
      </c>
      <c r="C386" s="97" t="s">
        <v>501</v>
      </c>
      <c r="D386" s="97" t="s">
        <v>475</v>
      </c>
      <c r="E386" s="78" t="s">
        <v>415</v>
      </c>
      <c r="F386" s="79">
        <f>6097.8+860.5</f>
        <v>6958.3</v>
      </c>
    </row>
    <row r="387" spans="1:6" ht="33">
      <c r="A387" s="97" t="s">
        <v>700</v>
      </c>
      <c r="B387" s="97" t="s">
        <v>390</v>
      </c>
      <c r="C387" s="97" t="s">
        <v>509</v>
      </c>
      <c r="D387" s="97"/>
      <c r="E387" s="78" t="s">
        <v>417</v>
      </c>
      <c r="F387" s="79">
        <f>F388</f>
        <v>5038.200000000001</v>
      </c>
    </row>
    <row r="388" spans="1:6" ht="16.5">
      <c r="A388" s="97" t="s">
        <v>700</v>
      </c>
      <c r="B388" s="97" t="s">
        <v>390</v>
      </c>
      <c r="C388" s="97" t="s">
        <v>509</v>
      </c>
      <c r="D388" s="97" t="s">
        <v>499</v>
      </c>
      <c r="E388" s="78" t="s">
        <v>500</v>
      </c>
      <c r="F388" s="79">
        <f>4595.3-0.2+53.1+390</f>
        <v>5038.200000000001</v>
      </c>
    </row>
    <row r="389" spans="1:6" ht="19.5" customHeight="1">
      <c r="A389" s="97" t="s">
        <v>700</v>
      </c>
      <c r="B389" s="101" t="s">
        <v>390</v>
      </c>
      <c r="C389" s="101" t="s">
        <v>257</v>
      </c>
      <c r="D389" s="101"/>
      <c r="E389" s="78" t="s">
        <v>258</v>
      </c>
      <c r="F389" s="79">
        <f>F390</f>
        <v>8445.5</v>
      </c>
    </row>
    <row r="390" spans="1:6" ht="21" customHeight="1">
      <c r="A390" s="97" t="s">
        <v>700</v>
      </c>
      <c r="B390" s="101" t="s">
        <v>390</v>
      </c>
      <c r="C390" s="101" t="s">
        <v>259</v>
      </c>
      <c r="D390" s="101" t="s">
        <v>456</v>
      </c>
      <c r="E390" s="78" t="s">
        <v>472</v>
      </c>
      <c r="F390" s="79">
        <f>F391</f>
        <v>8445.5</v>
      </c>
    </row>
    <row r="391" spans="1:6" ht="33">
      <c r="A391" s="97" t="s">
        <v>700</v>
      </c>
      <c r="B391" s="101" t="s">
        <v>390</v>
      </c>
      <c r="C391" s="101" t="s">
        <v>506</v>
      </c>
      <c r="D391" s="101"/>
      <c r="E391" s="78" t="s">
        <v>508</v>
      </c>
      <c r="F391" s="79">
        <f>F392+F394+F393</f>
        <v>8445.5</v>
      </c>
    </row>
    <row r="392" spans="1:6" ht="49.5">
      <c r="A392" s="97" t="s">
        <v>700</v>
      </c>
      <c r="B392" s="97" t="s">
        <v>390</v>
      </c>
      <c r="C392" s="97" t="s">
        <v>506</v>
      </c>
      <c r="D392" s="97" t="s">
        <v>473</v>
      </c>
      <c r="E392" s="78" t="s">
        <v>474</v>
      </c>
      <c r="F392" s="79">
        <f>6417.1+1704.7</f>
        <v>8121.8</v>
      </c>
    </row>
    <row r="393" spans="1:6" ht="16.5">
      <c r="A393" s="97" t="s">
        <v>700</v>
      </c>
      <c r="B393" s="97" t="s">
        <v>390</v>
      </c>
      <c r="C393" s="97" t="s">
        <v>506</v>
      </c>
      <c r="D393" s="97" t="s">
        <v>499</v>
      </c>
      <c r="E393" s="78" t="s">
        <v>500</v>
      </c>
      <c r="F393" s="79">
        <v>322.3</v>
      </c>
    </row>
    <row r="394" spans="1:6" ht="16.5">
      <c r="A394" s="97" t="s">
        <v>700</v>
      </c>
      <c r="B394" s="101" t="s">
        <v>390</v>
      </c>
      <c r="C394" s="97" t="s">
        <v>506</v>
      </c>
      <c r="D394" s="97" t="s">
        <v>475</v>
      </c>
      <c r="E394" s="78" t="s">
        <v>415</v>
      </c>
      <c r="F394" s="79">
        <f>5.1-3.7</f>
        <v>1.3999999999999995</v>
      </c>
    </row>
    <row r="395" spans="1:6" ht="16.5">
      <c r="A395" s="97" t="s">
        <v>700</v>
      </c>
      <c r="B395" s="97" t="s">
        <v>390</v>
      </c>
      <c r="C395" s="97" t="s">
        <v>599</v>
      </c>
      <c r="D395" s="97"/>
      <c r="E395" s="78" t="s">
        <v>600</v>
      </c>
      <c r="F395" s="79">
        <f>F396</f>
        <v>10978.9</v>
      </c>
    </row>
    <row r="396" spans="1:6" ht="16.5">
      <c r="A396" s="97" t="s">
        <v>700</v>
      </c>
      <c r="B396" s="97" t="s">
        <v>390</v>
      </c>
      <c r="C396" s="97" t="s">
        <v>601</v>
      </c>
      <c r="D396" s="97"/>
      <c r="E396" s="78" t="s">
        <v>602</v>
      </c>
      <c r="F396" s="79">
        <f>F397+F398</f>
        <v>10978.9</v>
      </c>
    </row>
    <row r="397" spans="1:6" ht="16.5">
      <c r="A397" s="97" t="s">
        <v>700</v>
      </c>
      <c r="B397" s="97" t="s">
        <v>390</v>
      </c>
      <c r="C397" s="97" t="s">
        <v>601</v>
      </c>
      <c r="D397" s="97" t="s">
        <v>476</v>
      </c>
      <c r="E397" s="78" t="s">
        <v>477</v>
      </c>
      <c r="F397" s="79">
        <v>5457.9</v>
      </c>
    </row>
    <row r="398" spans="1:6" ht="16.5">
      <c r="A398" s="97" t="s">
        <v>700</v>
      </c>
      <c r="B398" s="97" t="s">
        <v>390</v>
      </c>
      <c r="C398" s="97" t="s">
        <v>601</v>
      </c>
      <c r="D398" s="97" t="s">
        <v>499</v>
      </c>
      <c r="E398" s="78" t="s">
        <v>500</v>
      </c>
      <c r="F398" s="79">
        <v>5521</v>
      </c>
    </row>
    <row r="399" spans="1:6" ht="20.25" customHeight="1">
      <c r="A399" s="97" t="s">
        <v>700</v>
      </c>
      <c r="B399" s="97" t="s">
        <v>390</v>
      </c>
      <c r="C399" s="101" t="s">
        <v>526</v>
      </c>
      <c r="D399" s="97"/>
      <c r="E399" s="78" t="s">
        <v>527</v>
      </c>
      <c r="F399" s="79">
        <f>F400+F404+F402</f>
        <v>132264.7</v>
      </c>
    </row>
    <row r="400" spans="1:6" ht="19.5" customHeight="1">
      <c r="A400" s="97" t="s">
        <v>700</v>
      </c>
      <c r="B400" s="97" t="s">
        <v>390</v>
      </c>
      <c r="C400" s="101" t="s">
        <v>525</v>
      </c>
      <c r="D400" s="97"/>
      <c r="E400" s="78" t="s">
        <v>532</v>
      </c>
      <c r="F400" s="79">
        <f>F401</f>
        <v>2492.6000000000004</v>
      </c>
    </row>
    <row r="401" spans="1:6" ht="18" customHeight="1">
      <c r="A401" s="97" t="s">
        <v>700</v>
      </c>
      <c r="B401" s="97" t="s">
        <v>390</v>
      </c>
      <c r="C401" s="101" t="s">
        <v>525</v>
      </c>
      <c r="D401" s="97" t="s">
        <v>499</v>
      </c>
      <c r="E401" s="78" t="s">
        <v>500</v>
      </c>
      <c r="F401" s="79">
        <f>2474.3-238.2+0.9+248.4+7.2</f>
        <v>2492.6000000000004</v>
      </c>
    </row>
    <row r="402" spans="1:6" ht="33">
      <c r="A402" s="97" t="s">
        <v>700</v>
      </c>
      <c r="B402" s="97" t="s">
        <v>390</v>
      </c>
      <c r="C402" s="101" t="s">
        <v>589</v>
      </c>
      <c r="D402" s="97"/>
      <c r="E402" s="78" t="s">
        <v>417</v>
      </c>
      <c r="F402" s="79">
        <f>F403</f>
        <v>4613</v>
      </c>
    </row>
    <row r="403" spans="1:6" ht="22.5" customHeight="1">
      <c r="A403" s="97" t="s">
        <v>700</v>
      </c>
      <c r="B403" s="97" t="s">
        <v>390</v>
      </c>
      <c r="C403" s="101" t="s">
        <v>589</v>
      </c>
      <c r="D403" s="97" t="s">
        <v>499</v>
      </c>
      <c r="E403" s="78" t="s">
        <v>500</v>
      </c>
      <c r="F403" s="79">
        <v>4613</v>
      </c>
    </row>
    <row r="404" spans="1:6" ht="66">
      <c r="A404" s="97" t="s">
        <v>700</v>
      </c>
      <c r="B404" s="97" t="s">
        <v>390</v>
      </c>
      <c r="C404" s="101" t="s">
        <v>533</v>
      </c>
      <c r="D404" s="97"/>
      <c r="E404" s="78" t="s">
        <v>534</v>
      </c>
      <c r="F404" s="79">
        <f>F405</f>
        <v>125159.1</v>
      </c>
    </row>
    <row r="405" spans="1:6" ht="49.5">
      <c r="A405" s="97" t="s">
        <v>700</v>
      </c>
      <c r="B405" s="97" t="s">
        <v>390</v>
      </c>
      <c r="C405" s="101" t="s">
        <v>533</v>
      </c>
      <c r="D405" s="97" t="s">
        <v>473</v>
      </c>
      <c r="E405" s="78" t="s">
        <v>474</v>
      </c>
      <c r="F405" s="79">
        <f>118701+6458.1</f>
        <v>125159.1</v>
      </c>
    </row>
    <row r="406" spans="1:6" ht="16.5">
      <c r="A406" s="97" t="s">
        <v>700</v>
      </c>
      <c r="B406" s="97" t="s">
        <v>390</v>
      </c>
      <c r="C406" s="103" t="s">
        <v>572</v>
      </c>
      <c r="D406" s="101"/>
      <c r="E406" s="78" t="s">
        <v>695</v>
      </c>
      <c r="F406" s="91">
        <f>F407</f>
        <v>825.4</v>
      </c>
    </row>
    <row r="407" spans="1:6" ht="16.5">
      <c r="A407" s="97" t="s">
        <v>700</v>
      </c>
      <c r="B407" s="102" t="s">
        <v>390</v>
      </c>
      <c r="C407" s="104">
        <v>5222400</v>
      </c>
      <c r="D407" s="105"/>
      <c r="E407" s="89" t="s">
        <v>691</v>
      </c>
      <c r="F407" s="91">
        <f>F408</f>
        <v>825.4</v>
      </c>
    </row>
    <row r="408" spans="1:6" ht="16.5">
      <c r="A408" s="97" t="s">
        <v>700</v>
      </c>
      <c r="B408" s="102" t="s">
        <v>390</v>
      </c>
      <c r="C408" s="105">
        <v>5222402</v>
      </c>
      <c r="D408" s="105"/>
      <c r="E408" s="89" t="s">
        <v>692</v>
      </c>
      <c r="F408" s="91">
        <f>F409</f>
        <v>825.4</v>
      </c>
    </row>
    <row r="409" spans="1:6" ht="16.5">
      <c r="A409" s="97" t="s">
        <v>700</v>
      </c>
      <c r="B409" s="102" t="s">
        <v>390</v>
      </c>
      <c r="C409" s="105">
        <v>5222402</v>
      </c>
      <c r="D409" s="97" t="s">
        <v>499</v>
      </c>
      <c r="E409" s="78" t="s">
        <v>500</v>
      </c>
      <c r="F409" s="91">
        <v>825.4</v>
      </c>
    </row>
    <row r="410" spans="1:6" ht="16.5">
      <c r="A410" s="97" t="s">
        <v>700</v>
      </c>
      <c r="B410" s="11" t="s">
        <v>390</v>
      </c>
      <c r="C410" s="11" t="s">
        <v>337</v>
      </c>
      <c r="D410" s="11"/>
      <c r="E410" s="12" t="s">
        <v>471</v>
      </c>
      <c r="F410" s="79">
        <f>F411</f>
        <v>1039.4</v>
      </c>
    </row>
    <row r="411" spans="1:6" ht="33">
      <c r="A411" s="97" t="s">
        <v>700</v>
      </c>
      <c r="B411" s="11" t="s">
        <v>390</v>
      </c>
      <c r="C411" s="11" t="s">
        <v>635</v>
      </c>
      <c r="D411" s="11"/>
      <c r="E411" s="19" t="s">
        <v>636</v>
      </c>
      <c r="F411" s="79">
        <f>F412</f>
        <v>1039.4</v>
      </c>
    </row>
    <row r="412" spans="1:6" ht="16.5">
      <c r="A412" s="97" t="s">
        <v>700</v>
      </c>
      <c r="B412" s="11" t="s">
        <v>390</v>
      </c>
      <c r="C412" s="11" t="s">
        <v>635</v>
      </c>
      <c r="D412" s="97" t="s">
        <v>499</v>
      </c>
      <c r="E412" s="78" t="s">
        <v>500</v>
      </c>
      <c r="F412" s="79">
        <v>1039.4</v>
      </c>
    </row>
    <row r="413" spans="1:6" ht="16.5">
      <c r="A413" s="97" t="s">
        <v>700</v>
      </c>
      <c r="B413" s="101" t="s">
        <v>391</v>
      </c>
      <c r="C413" s="97"/>
      <c r="D413" s="97"/>
      <c r="E413" s="78" t="s">
        <v>283</v>
      </c>
      <c r="F413" s="79">
        <f>F414</f>
        <v>269.3</v>
      </c>
    </row>
    <row r="414" spans="1:6" ht="16.5">
      <c r="A414" s="97" t="s">
        <v>700</v>
      </c>
      <c r="B414" s="101" t="s">
        <v>391</v>
      </c>
      <c r="C414" s="97" t="s">
        <v>376</v>
      </c>
      <c r="D414" s="97"/>
      <c r="E414" s="78" t="s">
        <v>377</v>
      </c>
      <c r="F414" s="79">
        <f>F415</f>
        <v>269.3</v>
      </c>
    </row>
    <row r="415" spans="1:6" ht="16.5">
      <c r="A415" s="97" t="s">
        <v>700</v>
      </c>
      <c r="B415" s="101" t="s">
        <v>391</v>
      </c>
      <c r="C415" s="97" t="s">
        <v>378</v>
      </c>
      <c r="D415" s="97"/>
      <c r="E415" s="78" t="s">
        <v>379</v>
      </c>
      <c r="F415" s="79">
        <f>F416</f>
        <v>269.3</v>
      </c>
    </row>
    <row r="416" spans="1:6" ht="16.5">
      <c r="A416" s="97" t="s">
        <v>700</v>
      </c>
      <c r="B416" s="101" t="s">
        <v>391</v>
      </c>
      <c r="C416" s="97" t="s">
        <v>378</v>
      </c>
      <c r="D416" s="97" t="s">
        <v>499</v>
      </c>
      <c r="E416" s="78" t="s">
        <v>500</v>
      </c>
      <c r="F416" s="79">
        <f>120+149.3</f>
        <v>269.3</v>
      </c>
    </row>
    <row r="417" spans="1:6" ht="19.5" customHeight="1">
      <c r="A417" s="97" t="s">
        <v>700</v>
      </c>
      <c r="B417" s="101" t="s">
        <v>368</v>
      </c>
      <c r="C417" s="101"/>
      <c r="D417" s="101"/>
      <c r="E417" s="78" t="s">
        <v>347</v>
      </c>
      <c r="F417" s="79">
        <f>F418</f>
        <v>2689.8</v>
      </c>
    </row>
    <row r="418" spans="1:6" ht="18" customHeight="1">
      <c r="A418" s="97" t="s">
        <v>700</v>
      </c>
      <c r="B418" s="101" t="s">
        <v>368</v>
      </c>
      <c r="C418" s="101" t="s">
        <v>526</v>
      </c>
      <c r="D418" s="97"/>
      <c r="E418" s="78" t="s">
        <v>527</v>
      </c>
      <c r="F418" s="79">
        <f>F419</f>
        <v>2689.8</v>
      </c>
    </row>
    <row r="419" spans="1:6" ht="21.75" customHeight="1">
      <c r="A419" s="97" t="s">
        <v>700</v>
      </c>
      <c r="B419" s="101" t="s">
        <v>368</v>
      </c>
      <c r="C419" s="97" t="s">
        <v>690</v>
      </c>
      <c r="D419" s="97"/>
      <c r="E419" s="78" t="s">
        <v>689</v>
      </c>
      <c r="F419" s="79">
        <f>F420+F421</f>
        <v>2689.8</v>
      </c>
    </row>
    <row r="420" spans="1:6" ht="19.5" customHeight="1">
      <c r="A420" s="97" t="s">
        <v>700</v>
      </c>
      <c r="B420" s="101" t="s">
        <v>368</v>
      </c>
      <c r="C420" s="97" t="s">
        <v>690</v>
      </c>
      <c r="D420" s="97" t="s">
        <v>476</v>
      </c>
      <c r="E420" s="78" t="s">
        <v>477</v>
      </c>
      <c r="F420" s="79">
        <v>596.4</v>
      </c>
    </row>
    <row r="421" spans="1:6" ht="21" customHeight="1">
      <c r="A421" s="97" t="s">
        <v>700</v>
      </c>
      <c r="B421" s="101" t="s">
        <v>368</v>
      </c>
      <c r="C421" s="97" t="s">
        <v>690</v>
      </c>
      <c r="D421" s="97" t="s">
        <v>499</v>
      </c>
      <c r="E421" s="78" t="s">
        <v>500</v>
      </c>
      <c r="F421" s="79">
        <v>2093.4</v>
      </c>
    </row>
    <row r="422" spans="1:6" ht="16.5">
      <c r="A422" s="97" t="s">
        <v>700</v>
      </c>
      <c r="B422" s="97" t="s">
        <v>392</v>
      </c>
      <c r="C422" s="97"/>
      <c r="D422" s="97"/>
      <c r="E422" s="78" t="s">
        <v>260</v>
      </c>
      <c r="F422" s="79">
        <f>F423+F427</f>
        <v>17298.499999999996</v>
      </c>
    </row>
    <row r="423" spans="1:6" ht="33">
      <c r="A423" s="97" t="s">
        <v>700</v>
      </c>
      <c r="B423" s="97" t="s">
        <v>392</v>
      </c>
      <c r="C423" s="97" t="s">
        <v>298</v>
      </c>
      <c r="D423" s="97"/>
      <c r="E423" s="78" t="s">
        <v>325</v>
      </c>
      <c r="F423" s="79">
        <f>F424</f>
        <v>3745.1</v>
      </c>
    </row>
    <row r="424" spans="1:6" ht="16.5">
      <c r="A424" s="97" t="s">
        <v>700</v>
      </c>
      <c r="B424" s="97" t="s">
        <v>392</v>
      </c>
      <c r="C424" s="97" t="s">
        <v>331</v>
      </c>
      <c r="D424" s="97"/>
      <c r="E424" s="78" t="s">
        <v>332</v>
      </c>
      <c r="F424" s="79">
        <f>F425</f>
        <v>3745.1</v>
      </c>
    </row>
    <row r="425" spans="1:6" ht="48.75" customHeight="1">
      <c r="A425" s="97" t="s">
        <v>700</v>
      </c>
      <c r="B425" s="97" t="s">
        <v>392</v>
      </c>
      <c r="C425" s="97" t="s">
        <v>418</v>
      </c>
      <c r="D425" s="97"/>
      <c r="E425" s="78" t="s">
        <v>468</v>
      </c>
      <c r="F425" s="79">
        <f>F426</f>
        <v>3745.1</v>
      </c>
    </row>
    <row r="426" spans="1:6" ht="16.5">
      <c r="A426" s="97" t="s">
        <v>700</v>
      </c>
      <c r="B426" s="97" t="s">
        <v>392</v>
      </c>
      <c r="C426" s="97" t="s">
        <v>418</v>
      </c>
      <c r="D426" s="97" t="s">
        <v>328</v>
      </c>
      <c r="E426" s="78" t="s">
        <v>329</v>
      </c>
      <c r="F426" s="79">
        <f>4547.5-809.3+6.9</f>
        <v>3745.1</v>
      </c>
    </row>
    <row r="427" spans="1:6" ht="49.5">
      <c r="A427" s="97" t="s">
        <v>700</v>
      </c>
      <c r="B427" s="97" t="s">
        <v>392</v>
      </c>
      <c r="C427" s="97" t="s">
        <v>261</v>
      </c>
      <c r="D427" s="97"/>
      <c r="E427" s="78" t="s">
        <v>262</v>
      </c>
      <c r="F427" s="79">
        <f>F428</f>
        <v>13553.399999999998</v>
      </c>
    </row>
    <row r="428" spans="1:6" ht="16.5">
      <c r="A428" s="97" t="s">
        <v>700</v>
      </c>
      <c r="B428" s="97" t="s">
        <v>392</v>
      </c>
      <c r="C428" s="97" t="s">
        <v>263</v>
      </c>
      <c r="D428" s="97" t="s">
        <v>456</v>
      </c>
      <c r="E428" s="78" t="s">
        <v>472</v>
      </c>
      <c r="F428" s="79">
        <f>F429+F432</f>
        <v>13553.399999999998</v>
      </c>
    </row>
    <row r="429" spans="1:6" ht="32.25" customHeight="1">
      <c r="A429" s="97" t="s">
        <v>700</v>
      </c>
      <c r="B429" s="97" t="s">
        <v>392</v>
      </c>
      <c r="C429" s="97" t="s">
        <v>507</v>
      </c>
      <c r="D429" s="97"/>
      <c r="E429" s="78" t="s">
        <v>508</v>
      </c>
      <c r="F429" s="79">
        <f>F430+F431</f>
        <v>9440.699999999999</v>
      </c>
    </row>
    <row r="430" spans="1:6" ht="16.5">
      <c r="A430" s="97" t="s">
        <v>700</v>
      </c>
      <c r="B430" s="97" t="s">
        <v>392</v>
      </c>
      <c r="C430" s="97" t="s">
        <v>507</v>
      </c>
      <c r="D430" s="97" t="s">
        <v>296</v>
      </c>
      <c r="E430" s="78" t="s">
        <v>478</v>
      </c>
      <c r="F430" s="79">
        <f>10064.6+1111.8-3920.2+662.4+500+234+600+200-463+129.7</f>
        <v>9119.3</v>
      </c>
    </row>
    <row r="431" spans="1:6" ht="16.5">
      <c r="A431" s="97" t="s">
        <v>700</v>
      </c>
      <c r="B431" s="97" t="s">
        <v>392</v>
      </c>
      <c r="C431" s="97" t="s">
        <v>507</v>
      </c>
      <c r="D431" s="97" t="s">
        <v>475</v>
      </c>
      <c r="E431" s="78" t="s">
        <v>415</v>
      </c>
      <c r="F431" s="79">
        <f>255.7+65.7</f>
        <v>321.4</v>
      </c>
    </row>
    <row r="432" spans="1:6" ht="33">
      <c r="A432" s="97" t="s">
        <v>700</v>
      </c>
      <c r="B432" s="97" t="s">
        <v>392</v>
      </c>
      <c r="C432" s="97" t="s">
        <v>586</v>
      </c>
      <c r="D432" s="97"/>
      <c r="E432" s="78" t="s">
        <v>671</v>
      </c>
      <c r="F432" s="79">
        <f>F433</f>
        <v>4112.7</v>
      </c>
    </row>
    <row r="433" spans="1:6" ht="16.5">
      <c r="A433" s="97" t="s">
        <v>700</v>
      </c>
      <c r="B433" s="97" t="s">
        <v>392</v>
      </c>
      <c r="C433" s="97" t="s">
        <v>586</v>
      </c>
      <c r="D433" s="97" t="s">
        <v>296</v>
      </c>
      <c r="E433" s="78" t="s">
        <v>478</v>
      </c>
      <c r="F433" s="79">
        <f>3920.2+192.5</f>
        <v>4112.7</v>
      </c>
    </row>
    <row r="434" spans="1:6" ht="16.5">
      <c r="A434" s="97" t="s">
        <v>700</v>
      </c>
      <c r="B434" s="97" t="s">
        <v>369</v>
      </c>
      <c r="C434" s="97"/>
      <c r="D434" s="97"/>
      <c r="E434" s="78" t="s">
        <v>351</v>
      </c>
      <c r="F434" s="79">
        <f>F435+F443</f>
        <v>5080.7</v>
      </c>
    </row>
    <row r="435" spans="1:6" ht="16.5">
      <c r="A435" s="97" t="s">
        <v>700</v>
      </c>
      <c r="B435" s="97" t="s">
        <v>370</v>
      </c>
      <c r="C435" s="97"/>
      <c r="D435" s="97"/>
      <c r="E435" s="78" t="s">
        <v>358</v>
      </c>
      <c r="F435" s="79">
        <f>F436+F440</f>
        <v>374.5</v>
      </c>
    </row>
    <row r="436" spans="1:6" ht="16.5">
      <c r="A436" s="97" t="s">
        <v>700</v>
      </c>
      <c r="B436" s="97" t="s">
        <v>370</v>
      </c>
      <c r="C436" s="97" t="s">
        <v>279</v>
      </c>
      <c r="D436" s="97"/>
      <c r="E436" s="78" t="s">
        <v>278</v>
      </c>
      <c r="F436" s="79">
        <f>F437</f>
        <v>267.6</v>
      </c>
    </row>
    <row r="437" spans="1:6" ht="16.5">
      <c r="A437" s="97" t="s">
        <v>700</v>
      </c>
      <c r="B437" s="97" t="s">
        <v>370</v>
      </c>
      <c r="C437" s="97" t="s">
        <v>282</v>
      </c>
      <c r="D437" s="97"/>
      <c r="E437" s="78" t="s">
        <v>276</v>
      </c>
      <c r="F437" s="79">
        <f>F438</f>
        <v>267.6</v>
      </c>
    </row>
    <row r="438" spans="1:6" ht="51.75" customHeight="1">
      <c r="A438" s="97" t="s">
        <v>700</v>
      </c>
      <c r="B438" s="97" t="s">
        <v>370</v>
      </c>
      <c r="C438" s="97" t="s">
        <v>287</v>
      </c>
      <c r="D438" s="97"/>
      <c r="E438" s="78" t="s">
        <v>432</v>
      </c>
      <c r="F438" s="79">
        <f>F439</f>
        <v>267.6</v>
      </c>
    </row>
    <row r="439" spans="1:6" ht="16.5">
      <c r="A439" s="97" t="s">
        <v>700</v>
      </c>
      <c r="B439" s="97" t="s">
        <v>370</v>
      </c>
      <c r="C439" s="97" t="s">
        <v>287</v>
      </c>
      <c r="D439" s="97" t="s">
        <v>490</v>
      </c>
      <c r="E439" s="78" t="s">
        <v>491</v>
      </c>
      <c r="F439" s="79">
        <v>267.6</v>
      </c>
    </row>
    <row r="440" spans="1:6" ht="23.25" customHeight="1">
      <c r="A440" s="97" t="s">
        <v>700</v>
      </c>
      <c r="B440" s="97" t="s">
        <v>370</v>
      </c>
      <c r="C440" s="101" t="s">
        <v>526</v>
      </c>
      <c r="D440" s="97"/>
      <c r="E440" s="78" t="s">
        <v>527</v>
      </c>
      <c r="F440" s="79">
        <f>F441</f>
        <v>106.9</v>
      </c>
    </row>
    <row r="441" spans="1:6" ht="99">
      <c r="A441" s="97" t="s">
        <v>700</v>
      </c>
      <c r="B441" s="97" t="s">
        <v>370</v>
      </c>
      <c r="C441" s="97" t="s">
        <v>590</v>
      </c>
      <c r="D441" s="101"/>
      <c r="E441" s="78" t="s">
        <v>591</v>
      </c>
      <c r="F441" s="79">
        <f>F442</f>
        <v>106.9</v>
      </c>
    </row>
    <row r="442" spans="1:6" ht="16.5">
      <c r="A442" s="97" t="s">
        <v>700</v>
      </c>
      <c r="B442" s="97" t="s">
        <v>370</v>
      </c>
      <c r="C442" s="97" t="s">
        <v>590</v>
      </c>
      <c r="D442" s="97" t="s">
        <v>490</v>
      </c>
      <c r="E442" s="78" t="s">
        <v>491</v>
      </c>
      <c r="F442" s="79">
        <f>17.9+23.5+23.6+22.3+19.6</f>
        <v>106.9</v>
      </c>
    </row>
    <row r="443" spans="1:6" ht="16.5">
      <c r="A443" s="97" t="s">
        <v>700</v>
      </c>
      <c r="B443" s="97" t="s">
        <v>522</v>
      </c>
      <c r="C443" s="97"/>
      <c r="D443" s="101"/>
      <c r="E443" s="81" t="s">
        <v>535</v>
      </c>
      <c r="F443" s="79">
        <f>F444</f>
        <v>4706.2</v>
      </c>
    </row>
    <row r="444" spans="1:6" ht="16.5" customHeight="1">
      <c r="A444" s="97" t="s">
        <v>700</v>
      </c>
      <c r="B444" s="97" t="s">
        <v>522</v>
      </c>
      <c r="C444" s="101" t="s">
        <v>526</v>
      </c>
      <c r="D444" s="97"/>
      <c r="E444" s="78" t="s">
        <v>527</v>
      </c>
      <c r="F444" s="79">
        <f>F445</f>
        <v>4706.2</v>
      </c>
    </row>
    <row r="445" spans="1:6" ht="49.5">
      <c r="A445" s="97" t="s">
        <v>700</v>
      </c>
      <c r="B445" s="97" t="s">
        <v>522</v>
      </c>
      <c r="C445" s="101" t="s">
        <v>523</v>
      </c>
      <c r="D445" s="101"/>
      <c r="E445" s="81" t="s">
        <v>536</v>
      </c>
      <c r="F445" s="79">
        <f>F446</f>
        <v>4706.2</v>
      </c>
    </row>
    <row r="446" spans="1:6" ht="20.25" customHeight="1">
      <c r="A446" s="97" t="s">
        <v>700</v>
      </c>
      <c r="B446" s="97" t="s">
        <v>522</v>
      </c>
      <c r="C446" s="101" t="s">
        <v>523</v>
      </c>
      <c r="D446" s="101" t="s">
        <v>482</v>
      </c>
      <c r="E446" s="78" t="s">
        <v>483</v>
      </c>
      <c r="F446" s="79">
        <v>4706.2</v>
      </c>
    </row>
    <row r="447" spans="1:6" s="76" customFormat="1" ht="33">
      <c r="A447" s="100" t="s">
        <v>268</v>
      </c>
      <c r="B447" s="100"/>
      <c r="C447" s="100"/>
      <c r="D447" s="100"/>
      <c r="E447" s="77" t="s">
        <v>269</v>
      </c>
      <c r="F447" s="75">
        <f aca="true" t="shared" si="0" ref="F447:F452">F448</f>
        <v>3039.4000000000005</v>
      </c>
    </row>
    <row r="448" spans="1:6" ht="16.5">
      <c r="A448" s="97" t="s">
        <v>268</v>
      </c>
      <c r="B448" s="97" t="s">
        <v>395</v>
      </c>
      <c r="C448" s="97"/>
      <c r="D448" s="97"/>
      <c r="E448" s="78" t="s">
        <v>336</v>
      </c>
      <c r="F448" s="79">
        <f t="shared" si="0"/>
        <v>3039.4000000000005</v>
      </c>
    </row>
    <row r="449" spans="1:6" ht="33">
      <c r="A449" s="97" t="s">
        <v>268</v>
      </c>
      <c r="B449" s="97" t="s">
        <v>385</v>
      </c>
      <c r="C449" s="97"/>
      <c r="D449" s="97"/>
      <c r="E449" s="78" t="s">
        <v>281</v>
      </c>
      <c r="F449" s="79">
        <f t="shared" si="0"/>
        <v>3039.4000000000005</v>
      </c>
    </row>
    <row r="450" spans="1:6" ht="33">
      <c r="A450" s="97" t="s">
        <v>268</v>
      </c>
      <c r="B450" s="97" t="s">
        <v>385</v>
      </c>
      <c r="C450" s="97" t="s">
        <v>298</v>
      </c>
      <c r="D450" s="97"/>
      <c r="E450" s="78" t="s">
        <v>325</v>
      </c>
      <c r="F450" s="79">
        <f t="shared" si="0"/>
        <v>3039.4000000000005</v>
      </c>
    </row>
    <row r="451" spans="1:6" ht="16.5">
      <c r="A451" s="97" t="s">
        <v>268</v>
      </c>
      <c r="B451" s="97" t="s">
        <v>385</v>
      </c>
      <c r="C451" s="97" t="s">
        <v>331</v>
      </c>
      <c r="D451" s="97"/>
      <c r="E451" s="78" t="s">
        <v>332</v>
      </c>
      <c r="F451" s="79">
        <f t="shared" si="0"/>
        <v>3039.4000000000005</v>
      </c>
    </row>
    <row r="452" spans="1:6" ht="50.25" customHeight="1">
      <c r="A452" s="97" t="s">
        <v>268</v>
      </c>
      <c r="B452" s="97" t="s">
        <v>385</v>
      </c>
      <c r="C452" s="97" t="s">
        <v>418</v>
      </c>
      <c r="D452" s="97"/>
      <c r="E452" s="78" t="s">
        <v>468</v>
      </c>
      <c r="F452" s="79">
        <f t="shared" si="0"/>
        <v>3039.4000000000005</v>
      </c>
    </row>
    <row r="453" spans="1:6" ht="16.5">
      <c r="A453" s="97" t="s">
        <v>268</v>
      </c>
      <c r="B453" s="97" t="s">
        <v>385</v>
      </c>
      <c r="C453" s="97" t="s">
        <v>418</v>
      </c>
      <c r="D453" s="97" t="s">
        <v>328</v>
      </c>
      <c r="E453" s="78" t="s">
        <v>329</v>
      </c>
      <c r="F453" s="79">
        <f>4543.6-832-672.2</f>
        <v>3039.4000000000005</v>
      </c>
    </row>
  </sheetData>
  <sheetProtection/>
  <mergeCells count="5">
    <mergeCell ref="A5:F5"/>
    <mergeCell ref="E1:F1"/>
    <mergeCell ref="E2:F2"/>
    <mergeCell ref="E3:F3"/>
    <mergeCell ref="A4:F4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6"/>
  <sheetViews>
    <sheetView view="pageBreakPreview" zoomScaleSheetLayoutView="100" zoomScalePageLayoutView="0" workbookViewId="0" topLeftCell="A113">
      <selection activeCell="E113" sqref="E113"/>
    </sheetView>
  </sheetViews>
  <sheetFormatPr defaultColWidth="9.00390625" defaultRowHeight="12.75"/>
  <cols>
    <col min="1" max="1" width="7.125" style="4" customWidth="1"/>
    <col min="2" max="2" width="10.125" style="4" customWidth="1"/>
    <col min="3" max="3" width="5.00390625" style="4" customWidth="1"/>
    <col min="4" max="4" width="93.00390625" style="5" customWidth="1"/>
    <col min="5" max="5" width="12.00390625" style="38" customWidth="1"/>
    <col min="6" max="6" width="9.625" style="5" bestFit="1" customWidth="1"/>
    <col min="7" max="16384" width="9.125" style="5" customWidth="1"/>
  </cols>
  <sheetData>
    <row r="1" spans="4:5" ht="16.5">
      <c r="D1" s="151" t="s">
        <v>558</v>
      </c>
      <c r="E1" s="151"/>
    </row>
    <row r="2" spans="4:5" ht="16.5">
      <c r="D2" s="151" t="s">
        <v>273</v>
      </c>
      <c r="E2" s="151"/>
    </row>
    <row r="3" spans="4:5" ht="16.5">
      <c r="D3" s="151" t="s">
        <v>42</v>
      </c>
      <c r="E3" s="151"/>
    </row>
    <row r="4" spans="1:5" ht="16.5">
      <c r="A4" s="156" t="s">
        <v>255</v>
      </c>
      <c r="B4" s="156"/>
      <c r="C4" s="156"/>
      <c r="D4" s="156"/>
      <c r="E4" s="156"/>
    </row>
    <row r="5" spans="1:5" ht="16.5">
      <c r="A5" s="156" t="s">
        <v>256</v>
      </c>
      <c r="B5" s="156"/>
      <c r="C5" s="156"/>
      <c r="D5" s="156"/>
      <c r="E5" s="156"/>
    </row>
    <row r="6" spans="1:5" ht="16.5">
      <c r="A6" s="156" t="s">
        <v>556</v>
      </c>
      <c r="B6" s="156"/>
      <c r="C6" s="156"/>
      <c r="D6" s="156"/>
      <c r="E6" s="156"/>
    </row>
    <row r="7" spans="1:6" ht="33">
      <c r="A7" s="6" t="s">
        <v>366</v>
      </c>
      <c r="B7" s="6" t="s">
        <v>293</v>
      </c>
      <c r="C7" s="6" t="s">
        <v>294</v>
      </c>
      <c r="D7" s="6" t="s">
        <v>295</v>
      </c>
      <c r="E7" s="39" t="s">
        <v>399</v>
      </c>
      <c r="F7" s="68"/>
    </row>
    <row r="8" spans="1:5" ht="16.5">
      <c r="A8" s="6">
        <v>1</v>
      </c>
      <c r="B8" s="6">
        <v>2</v>
      </c>
      <c r="C8" s="6">
        <v>3</v>
      </c>
      <c r="D8" s="8">
        <v>4</v>
      </c>
      <c r="E8" s="49">
        <v>5</v>
      </c>
    </row>
    <row r="9" spans="1:6" ht="16.5">
      <c r="A9" s="6"/>
      <c r="B9" s="6"/>
      <c r="C9" s="6"/>
      <c r="D9" s="30" t="s">
        <v>398</v>
      </c>
      <c r="E9" s="43">
        <f>E10+E67+E85+E111+E173+E276+E292+E334+E350+E366</f>
        <v>690911.4999999999</v>
      </c>
      <c r="F9" s="68"/>
    </row>
    <row r="10" spans="1:5" s="20" customFormat="1" ht="16.5">
      <c r="A10" s="9" t="s">
        <v>394</v>
      </c>
      <c r="B10" s="9"/>
      <c r="C10" s="9"/>
      <c r="D10" s="10" t="s">
        <v>297</v>
      </c>
      <c r="E10" s="43">
        <f>E11+E15+E24+E38+E44+E48+E35</f>
        <v>66203.4</v>
      </c>
    </row>
    <row r="11" spans="1:5" s="20" customFormat="1" ht="33">
      <c r="A11" s="11" t="s">
        <v>380</v>
      </c>
      <c r="B11" s="11"/>
      <c r="C11" s="11"/>
      <c r="D11" s="12" t="s">
        <v>402</v>
      </c>
      <c r="E11" s="42">
        <f>E12</f>
        <v>1418.5</v>
      </c>
    </row>
    <row r="12" spans="1:5" ht="33">
      <c r="A12" s="11" t="s">
        <v>380</v>
      </c>
      <c r="B12" s="11" t="s">
        <v>298</v>
      </c>
      <c r="C12" s="11"/>
      <c r="D12" s="12" t="s">
        <v>325</v>
      </c>
      <c r="E12" s="42">
        <f>E13</f>
        <v>1418.5</v>
      </c>
    </row>
    <row r="13" spans="1:5" ht="16.5">
      <c r="A13" s="11" t="s">
        <v>380</v>
      </c>
      <c r="B13" s="11" t="s">
        <v>326</v>
      </c>
      <c r="C13" s="11"/>
      <c r="D13" s="12" t="s">
        <v>327</v>
      </c>
      <c r="E13" s="42">
        <f>E14</f>
        <v>1418.5</v>
      </c>
    </row>
    <row r="14" spans="1:5" ht="16.5">
      <c r="A14" s="11" t="s">
        <v>380</v>
      </c>
      <c r="B14" s="11" t="s">
        <v>326</v>
      </c>
      <c r="C14" s="11" t="s">
        <v>328</v>
      </c>
      <c r="D14" s="12" t="s">
        <v>329</v>
      </c>
      <c r="E14" s="42">
        <f>4!F14</f>
        <v>1418.5</v>
      </c>
    </row>
    <row r="15" spans="1:5" s="20" customFormat="1" ht="33">
      <c r="A15" s="11" t="s">
        <v>381</v>
      </c>
      <c r="B15" s="11"/>
      <c r="C15" s="11"/>
      <c r="D15" s="12" t="s">
        <v>330</v>
      </c>
      <c r="E15" s="42">
        <f>E16</f>
        <v>3334.8</v>
      </c>
    </row>
    <row r="16" spans="1:5" ht="33">
      <c r="A16" s="11" t="s">
        <v>381</v>
      </c>
      <c r="B16" s="11" t="s">
        <v>298</v>
      </c>
      <c r="C16" s="11"/>
      <c r="D16" s="12" t="s">
        <v>325</v>
      </c>
      <c r="E16" s="42">
        <f>E17+E20+E22</f>
        <v>3334.8</v>
      </c>
    </row>
    <row r="17" spans="1:5" ht="16.5">
      <c r="A17" s="11" t="s">
        <v>381</v>
      </c>
      <c r="B17" s="11" t="s">
        <v>331</v>
      </c>
      <c r="C17" s="11"/>
      <c r="D17" s="12" t="s">
        <v>332</v>
      </c>
      <c r="E17" s="42">
        <f>E18</f>
        <v>2011.2</v>
      </c>
    </row>
    <row r="18" spans="1:5" ht="49.5">
      <c r="A18" s="11" t="s">
        <v>381</v>
      </c>
      <c r="B18" s="11" t="s">
        <v>418</v>
      </c>
      <c r="C18" s="11"/>
      <c r="D18" s="12" t="s">
        <v>468</v>
      </c>
      <c r="E18" s="42">
        <f>E19</f>
        <v>2011.2</v>
      </c>
    </row>
    <row r="19" spans="1:5" ht="16.5">
      <c r="A19" s="11" t="s">
        <v>381</v>
      </c>
      <c r="B19" s="11" t="s">
        <v>418</v>
      </c>
      <c r="C19" s="11" t="s">
        <v>328</v>
      </c>
      <c r="D19" s="12" t="s">
        <v>329</v>
      </c>
      <c r="E19" s="42">
        <f>4!F292</f>
        <v>2011.2</v>
      </c>
    </row>
    <row r="20" spans="1:5" ht="16.5">
      <c r="A20" s="11" t="s">
        <v>381</v>
      </c>
      <c r="B20" s="11" t="s">
        <v>288</v>
      </c>
      <c r="C20" s="11"/>
      <c r="D20" s="12" t="s">
        <v>289</v>
      </c>
      <c r="E20" s="42">
        <f>E21</f>
        <v>1053.8000000000002</v>
      </c>
    </row>
    <row r="21" spans="1:5" ht="16.5">
      <c r="A21" s="11" t="s">
        <v>381</v>
      </c>
      <c r="B21" s="11" t="s">
        <v>288</v>
      </c>
      <c r="C21" s="11" t="s">
        <v>328</v>
      </c>
      <c r="D21" s="12" t="s">
        <v>329</v>
      </c>
      <c r="E21" s="42">
        <f>4!F294</f>
        <v>1053.8000000000002</v>
      </c>
    </row>
    <row r="22" spans="1:5" ht="16.5">
      <c r="A22" s="11" t="s">
        <v>381</v>
      </c>
      <c r="B22" s="11" t="s">
        <v>437</v>
      </c>
      <c r="C22" s="11"/>
      <c r="D22" s="12" t="s">
        <v>438</v>
      </c>
      <c r="E22" s="42">
        <f>E23</f>
        <v>269.8</v>
      </c>
    </row>
    <row r="23" spans="1:5" ht="16.5">
      <c r="A23" s="11" t="s">
        <v>381</v>
      </c>
      <c r="B23" s="11" t="s">
        <v>437</v>
      </c>
      <c r="C23" s="11" t="s">
        <v>328</v>
      </c>
      <c r="D23" s="12" t="s">
        <v>329</v>
      </c>
      <c r="E23" s="42">
        <f>4!F296</f>
        <v>269.8</v>
      </c>
    </row>
    <row r="24" spans="1:5" s="20" customFormat="1" ht="49.5">
      <c r="A24" s="11" t="s">
        <v>382</v>
      </c>
      <c r="B24" s="11"/>
      <c r="C24" s="11"/>
      <c r="D24" s="12" t="s">
        <v>333</v>
      </c>
      <c r="E24" s="42">
        <f>E25+E32</f>
        <v>37973.299999999996</v>
      </c>
    </row>
    <row r="25" spans="1:5" ht="33">
      <c r="A25" s="11" t="s">
        <v>382</v>
      </c>
      <c r="B25" s="11" t="s">
        <v>298</v>
      </c>
      <c r="C25" s="11"/>
      <c r="D25" s="12" t="s">
        <v>325</v>
      </c>
      <c r="E25" s="42">
        <f>E26</f>
        <v>37325.299999999996</v>
      </c>
    </row>
    <row r="26" spans="1:5" ht="16.5">
      <c r="A26" s="11" t="s">
        <v>382</v>
      </c>
      <c r="B26" s="11" t="s">
        <v>331</v>
      </c>
      <c r="C26" s="11"/>
      <c r="D26" s="12" t="s">
        <v>332</v>
      </c>
      <c r="E26" s="42">
        <f>E27+E30</f>
        <v>37325.299999999996</v>
      </c>
    </row>
    <row r="27" spans="1:5" ht="49.5">
      <c r="A27" s="11" t="s">
        <v>382</v>
      </c>
      <c r="B27" s="11" t="s">
        <v>418</v>
      </c>
      <c r="C27" s="11"/>
      <c r="D27" s="12" t="s">
        <v>468</v>
      </c>
      <c r="E27" s="42">
        <f>E28+E29</f>
        <v>37251.6</v>
      </c>
    </row>
    <row r="28" spans="1:5" ht="16.5">
      <c r="A28" s="11" t="s">
        <v>382</v>
      </c>
      <c r="B28" s="11" t="s">
        <v>418</v>
      </c>
      <c r="C28" s="11" t="s">
        <v>328</v>
      </c>
      <c r="D28" s="12" t="s">
        <v>329</v>
      </c>
      <c r="E28" s="42">
        <f>4!F19</f>
        <v>37062.799999999996</v>
      </c>
    </row>
    <row r="29" spans="1:5" ht="16.5">
      <c r="A29" s="11" t="s">
        <v>382</v>
      </c>
      <c r="B29" s="11" t="s">
        <v>418</v>
      </c>
      <c r="C29" s="11" t="s">
        <v>475</v>
      </c>
      <c r="D29" s="12" t="s">
        <v>415</v>
      </c>
      <c r="E29" s="42">
        <f>4!F20</f>
        <v>188.8</v>
      </c>
    </row>
    <row r="30" spans="1:5" ht="33">
      <c r="A30" s="11" t="s">
        <v>382</v>
      </c>
      <c r="B30" s="11" t="s">
        <v>470</v>
      </c>
      <c r="C30" s="11"/>
      <c r="D30" s="12" t="s">
        <v>469</v>
      </c>
      <c r="E30" s="42">
        <f>E31</f>
        <v>73.7</v>
      </c>
    </row>
    <row r="31" spans="1:5" ht="16.5">
      <c r="A31" s="11" t="s">
        <v>382</v>
      </c>
      <c r="B31" s="11" t="s">
        <v>470</v>
      </c>
      <c r="C31" s="11" t="s">
        <v>328</v>
      </c>
      <c r="D31" s="12" t="s">
        <v>329</v>
      </c>
      <c r="E31" s="42">
        <f>4!F22</f>
        <v>73.7</v>
      </c>
    </row>
    <row r="32" spans="1:5" ht="21.75" customHeight="1">
      <c r="A32" s="11" t="s">
        <v>382</v>
      </c>
      <c r="B32" s="15" t="s">
        <v>526</v>
      </c>
      <c r="C32" s="11"/>
      <c r="D32" s="12" t="s">
        <v>527</v>
      </c>
      <c r="E32" s="42">
        <f>E33</f>
        <v>648</v>
      </c>
    </row>
    <row r="33" spans="1:5" ht="37.5" customHeight="1">
      <c r="A33" s="11" t="s">
        <v>382</v>
      </c>
      <c r="B33" s="15" t="s">
        <v>528</v>
      </c>
      <c r="C33" s="11"/>
      <c r="D33" s="12" t="s">
        <v>529</v>
      </c>
      <c r="E33" s="42">
        <f>E34</f>
        <v>648</v>
      </c>
    </row>
    <row r="34" spans="1:5" ht="22.5" customHeight="1">
      <c r="A34" s="11" t="s">
        <v>382</v>
      </c>
      <c r="B34" s="15" t="s">
        <v>528</v>
      </c>
      <c r="C34" s="11" t="s">
        <v>328</v>
      </c>
      <c r="D34" s="12" t="s">
        <v>329</v>
      </c>
      <c r="E34" s="42">
        <f>4!F25</f>
        <v>648</v>
      </c>
    </row>
    <row r="35" spans="1:5" ht="16.5">
      <c r="A35" s="11" t="s">
        <v>541</v>
      </c>
      <c r="B35" s="11"/>
      <c r="C35" s="11"/>
      <c r="D35" s="12" t="s">
        <v>542</v>
      </c>
      <c r="E35" s="42">
        <f>E36</f>
        <v>57.4</v>
      </c>
    </row>
    <row r="36" spans="1:5" ht="33">
      <c r="A36" s="11" t="s">
        <v>541</v>
      </c>
      <c r="B36" s="11" t="s">
        <v>543</v>
      </c>
      <c r="C36" s="11"/>
      <c r="D36" s="12" t="s">
        <v>544</v>
      </c>
      <c r="E36" s="42">
        <f>E37</f>
        <v>57.4</v>
      </c>
    </row>
    <row r="37" spans="1:5" ht="16.5">
      <c r="A37" s="11" t="s">
        <v>541</v>
      </c>
      <c r="B37" s="11" t="s">
        <v>543</v>
      </c>
      <c r="C37" s="11" t="s">
        <v>328</v>
      </c>
      <c r="D37" s="12" t="s">
        <v>329</v>
      </c>
      <c r="E37" s="42">
        <f>4!F28</f>
        <v>57.4</v>
      </c>
    </row>
    <row r="38" spans="1:5" s="20" customFormat="1" ht="33">
      <c r="A38" s="11" t="s">
        <v>383</v>
      </c>
      <c r="B38" s="11"/>
      <c r="C38" s="11"/>
      <c r="D38" s="12" t="s">
        <v>675</v>
      </c>
      <c r="E38" s="42">
        <f>E39</f>
        <v>12250</v>
      </c>
    </row>
    <row r="39" spans="1:5" ht="33">
      <c r="A39" s="11" t="s">
        <v>383</v>
      </c>
      <c r="B39" s="11" t="s">
        <v>298</v>
      </c>
      <c r="C39" s="11"/>
      <c r="D39" s="12" t="s">
        <v>325</v>
      </c>
      <c r="E39" s="42">
        <f>E40</f>
        <v>12250</v>
      </c>
    </row>
    <row r="40" spans="1:5" ht="16.5">
      <c r="A40" s="11" t="s">
        <v>383</v>
      </c>
      <c r="B40" s="11" t="s">
        <v>331</v>
      </c>
      <c r="C40" s="11"/>
      <c r="D40" s="12" t="s">
        <v>332</v>
      </c>
      <c r="E40" s="42">
        <f>E41</f>
        <v>12250</v>
      </c>
    </row>
    <row r="41" spans="1:5" ht="49.5">
      <c r="A41" s="11" t="s">
        <v>383</v>
      </c>
      <c r="B41" s="11" t="s">
        <v>418</v>
      </c>
      <c r="C41" s="11"/>
      <c r="D41" s="12" t="s">
        <v>468</v>
      </c>
      <c r="E41" s="42">
        <f>E42+E43</f>
        <v>12250</v>
      </c>
    </row>
    <row r="42" spans="1:5" ht="16.5">
      <c r="A42" s="11" t="s">
        <v>383</v>
      </c>
      <c r="B42" s="11" t="s">
        <v>418</v>
      </c>
      <c r="C42" s="11" t="s">
        <v>328</v>
      </c>
      <c r="D42" s="12" t="s">
        <v>329</v>
      </c>
      <c r="E42" s="42">
        <f>4!F240</f>
        <v>12081.8</v>
      </c>
    </row>
    <row r="43" spans="1:5" ht="16.5">
      <c r="A43" s="11" t="s">
        <v>383</v>
      </c>
      <c r="B43" s="11" t="s">
        <v>418</v>
      </c>
      <c r="C43" s="11" t="s">
        <v>475</v>
      </c>
      <c r="D43" s="12" t="s">
        <v>415</v>
      </c>
      <c r="E43" s="42">
        <f>4!F241</f>
        <v>168.2</v>
      </c>
    </row>
    <row r="44" spans="1:5" s="20" customFormat="1" ht="16.5">
      <c r="A44" s="11" t="s">
        <v>384</v>
      </c>
      <c r="B44" s="11"/>
      <c r="C44" s="11"/>
      <c r="D44" s="12" t="s">
        <v>681</v>
      </c>
      <c r="E44" s="42">
        <f>E45</f>
        <v>837</v>
      </c>
    </row>
    <row r="45" spans="1:5" ht="16.5">
      <c r="A45" s="11" t="s">
        <v>384</v>
      </c>
      <c r="B45" s="11" t="s">
        <v>682</v>
      </c>
      <c r="C45" s="11"/>
      <c r="D45" s="12" t="s">
        <v>681</v>
      </c>
      <c r="E45" s="42">
        <f>E46</f>
        <v>837</v>
      </c>
    </row>
    <row r="46" spans="1:5" ht="16.5">
      <c r="A46" s="11" t="s">
        <v>384</v>
      </c>
      <c r="B46" s="11" t="s">
        <v>683</v>
      </c>
      <c r="C46" s="11"/>
      <c r="D46" s="12" t="s">
        <v>684</v>
      </c>
      <c r="E46" s="42">
        <f>E47</f>
        <v>837</v>
      </c>
    </row>
    <row r="47" spans="1:5" ht="16.5">
      <c r="A47" s="11" t="s">
        <v>384</v>
      </c>
      <c r="B47" s="11" t="s">
        <v>683</v>
      </c>
      <c r="C47" s="83" t="s">
        <v>608</v>
      </c>
      <c r="D47" s="78" t="s">
        <v>609</v>
      </c>
      <c r="E47" s="42">
        <f>4!F245</f>
        <v>837</v>
      </c>
    </row>
    <row r="48" spans="1:5" s="20" customFormat="1" ht="16.5">
      <c r="A48" s="11" t="s">
        <v>403</v>
      </c>
      <c r="B48" s="11"/>
      <c r="C48" s="11"/>
      <c r="D48" s="12" t="s">
        <v>334</v>
      </c>
      <c r="E48" s="42">
        <f>E49+E56+E58+E61+E64</f>
        <v>10332.4</v>
      </c>
    </row>
    <row r="49" spans="1:5" s="20" customFormat="1" ht="33">
      <c r="A49" s="11" t="s">
        <v>403</v>
      </c>
      <c r="B49" s="11" t="s">
        <v>298</v>
      </c>
      <c r="C49" s="11"/>
      <c r="D49" s="12" t="s">
        <v>325</v>
      </c>
      <c r="E49" s="42">
        <f>E50</f>
        <v>8325.3</v>
      </c>
    </row>
    <row r="50" spans="1:5" s="20" customFormat="1" ht="16.5">
      <c r="A50" s="11" t="s">
        <v>403</v>
      </c>
      <c r="B50" s="11" t="s">
        <v>331</v>
      </c>
      <c r="C50" s="11"/>
      <c r="D50" s="12" t="s">
        <v>332</v>
      </c>
      <c r="E50" s="42">
        <f>E51+E53</f>
        <v>8325.3</v>
      </c>
    </row>
    <row r="51" spans="1:5" s="20" customFormat="1" ht="49.5">
      <c r="A51" s="11" t="s">
        <v>403</v>
      </c>
      <c r="B51" s="11" t="s">
        <v>418</v>
      </c>
      <c r="C51" s="11"/>
      <c r="D51" s="12" t="s">
        <v>468</v>
      </c>
      <c r="E51" s="42">
        <f>E52</f>
        <v>8096</v>
      </c>
    </row>
    <row r="52" spans="1:5" ht="16.5">
      <c r="A52" s="11" t="s">
        <v>403</v>
      </c>
      <c r="B52" s="11" t="s">
        <v>418</v>
      </c>
      <c r="C52" s="11" t="s">
        <v>328</v>
      </c>
      <c r="D52" s="12" t="s">
        <v>329</v>
      </c>
      <c r="E52" s="42">
        <f>4!F261+4!F303</f>
        <v>8096</v>
      </c>
    </row>
    <row r="53" spans="1:5" ht="33">
      <c r="A53" s="11" t="s">
        <v>403</v>
      </c>
      <c r="B53" s="11" t="s">
        <v>470</v>
      </c>
      <c r="C53" s="11"/>
      <c r="D53" s="12" t="s">
        <v>469</v>
      </c>
      <c r="E53" s="42">
        <f>E54</f>
        <v>229.29999999999998</v>
      </c>
    </row>
    <row r="54" spans="1:5" ht="16.5">
      <c r="A54" s="11" t="s">
        <v>403</v>
      </c>
      <c r="B54" s="11" t="s">
        <v>470</v>
      </c>
      <c r="C54" s="11" t="s">
        <v>328</v>
      </c>
      <c r="D54" s="12" t="s">
        <v>329</v>
      </c>
      <c r="E54" s="42">
        <f>4!F33</f>
        <v>229.29999999999998</v>
      </c>
    </row>
    <row r="55" spans="1:5" ht="33">
      <c r="A55" s="11" t="s">
        <v>403</v>
      </c>
      <c r="B55" s="11" t="s">
        <v>685</v>
      </c>
      <c r="C55" s="11" t="s">
        <v>456</v>
      </c>
      <c r="D55" s="12" t="s">
        <v>479</v>
      </c>
      <c r="E55" s="42">
        <f>E56</f>
        <v>898.1</v>
      </c>
    </row>
    <row r="56" spans="1:5" ht="33">
      <c r="A56" s="11" t="s">
        <v>403</v>
      </c>
      <c r="B56" s="11" t="s">
        <v>687</v>
      </c>
      <c r="C56" s="11"/>
      <c r="D56" s="12" t="s">
        <v>688</v>
      </c>
      <c r="E56" s="42">
        <f>E57</f>
        <v>898.1</v>
      </c>
    </row>
    <row r="57" spans="1:5" ht="16.5">
      <c r="A57" s="11" t="s">
        <v>403</v>
      </c>
      <c r="B57" s="11" t="s">
        <v>687</v>
      </c>
      <c r="C57" s="11" t="s">
        <v>476</v>
      </c>
      <c r="D57" s="12" t="s">
        <v>477</v>
      </c>
      <c r="E57" s="42">
        <f>4!F264</f>
        <v>898.1</v>
      </c>
    </row>
    <row r="58" spans="1:5" ht="18" customHeight="1">
      <c r="A58" s="11" t="s">
        <v>403</v>
      </c>
      <c r="B58" s="11" t="s">
        <v>451</v>
      </c>
      <c r="C58" s="11"/>
      <c r="D58" s="12" t="s">
        <v>452</v>
      </c>
      <c r="E58" s="42">
        <f>E59</f>
        <v>573</v>
      </c>
    </row>
    <row r="59" spans="1:5" ht="16.5">
      <c r="A59" s="11" t="s">
        <v>403</v>
      </c>
      <c r="B59" s="11" t="s">
        <v>453</v>
      </c>
      <c r="C59" s="11"/>
      <c r="D59" s="12" t="s">
        <v>454</v>
      </c>
      <c r="E59" s="42">
        <f>E60</f>
        <v>573</v>
      </c>
    </row>
    <row r="60" spans="1:5" ht="16.5">
      <c r="A60" s="11" t="s">
        <v>403</v>
      </c>
      <c r="B60" s="11" t="s">
        <v>453</v>
      </c>
      <c r="C60" s="11" t="s">
        <v>480</v>
      </c>
      <c r="D60" s="12" t="s">
        <v>481</v>
      </c>
      <c r="E60" s="42">
        <f>4!F267+4!F249</f>
        <v>573</v>
      </c>
    </row>
    <row r="61" spans="1:5" ht="15.75" customHeight="1">
      <c r="A61" s="11" t="s">
        <v>403</v>
      </c>
      <c r="B61" s="15" t="s">
        <v>526</v>
      </c>
      <c r="C61" s="11"/>
      <c r="D61" s="12" t="s">
        <v>527</v>
      </c>
      <c r="E61" s="42">
        <f>E62</f>
        <v>357.7</v>
      </c>
    </row>
    <row r="62" spans="1:5" ht="49.5">
      <c r="A62" s="11" t="s">
        <v>403</v>
      </c>
      <c r="B62" s="11" t="s">
        <v>549</v>
      </c>
      <c r="C62" s="11" t="s">
        <v>456</v>
      </c>
      <c r="D62" s="12" t="s">
        <v>550</v>
      </c>
      <c r="E62" s="42">
        <f>E63</f>
        <v>357.7</v>
      </c>
    </row>
    <row r="63" spans="1:5" ht="16.5">
      <c r="A63" s="11" t="s">
        <v>403</v>
      </c>
      <c r="B63" s="11" t="s">
        <v>549</v>
      </c>
      <c r="C63" s="11" t="s">
        <v>328</v>
      </c>
      <c r="D63" s="12" t="s">
        <v>329</v>
      </c>
      <c r="E63" s="42">
        <f>4!F36</f>
        <v>357.7</v>
      </c>
    </row>
    <row r="64" spans="1:5" ht="16.5">
      <c r="A64" s="11" t="s">
        <v>403</v>
      </c>
      <c r="B64" s="11" t="s">
        <v>337</v>
      </c>
      <c r="C64" s="11"/>
      <c r="D64" s="12" t="s">
        <v>471</v>
      </c>
      <c r="E64" s="42">
        <f>E65</f>
        <v>178.3</v>
      </c>
    </row>
    <row r="65" spans="1:5" ht="33">
      <c r="A65" s="11" t="s">
        <v>403</v>
      </c>
      <c r="B65" s="11" t="s">
        <v>595</v>
      </c>
      <c r="C65" s="11"/>
      <c r="D65" s="12" t="s">
        <v>596</v>
      </c>
      <c r="E65" s="42">
        <f>E66</f>
        <v>178.3</v>
      </c>
    </row>
    <row r="66" spans="1:5" ht="16.5">
      <c r="A66" s="11" t="s">
        <v>403</v>
      </c>
      <c r="B66" s="11" t="s">
        <v>595</v>
      </c>
      <c r="C66" s="11" t="s">
        <v>476</v>
      </c>
      <c r="D66" s="12" t="s">
        <v>477</v>
      </c>
      <c r="E66" s="42">
        <f>4!F39</f>
        <v>178.3</v>
      </c>
    </row>
    <row r="67" spans="1:5" s="20" customFormat="1" ht="16.5">
      <c r="A67" s="9" t="s">
        <v>395</v>
      </c>
      <c r="B67" s="9"/>
      <c r="C67" s="9"/>
      <c r="D67" s="10" t="s">
        <v>336</v>
      </c>
      <c r="E67" s="43">
        <f>E72+E68+E81</f>
        <v>12399.400000000001</v>
      </c>
    </row>
    <row r="68" spans="1:5" ht="16.5">
      <c r="A68" s="11" t="s">
        <v>545</v>
      </c>
      <c r="B68" s="11" t="s">
        <v>456</v>
      </c>
      <c r="C68" s="11" t="s">
        <v>456</v>
      </c>
      <c r="D68" s="12" t="s">
        <v>546</v>
      </c>
      <c r="E68" s="40">
        <f>E69</f>
        <v>1304</v>
      </c>
    </row>
    <row r="69" spans="1:5" ht="16.5">
      <c r="A69" s="11" t="s">
        <v>545</v>
      </c>
      <c r="B69" s="11" t="s">
        <v>530</v>
      </c>
      <c r="C69" s="11" t="s">
        <v>456</v>
      </c>
      <c r="D69" s="12" t="s">
        <v>547</v>
      </c>
      <c r="E69" s="40">
        <f>E70</f>
        <v>1304</v>
      </c>
    </row>
    <row r="70" spans="1:5" ht="16.5">
      <c r="A70" s="11" t="s">
        <v>545</v>
      </c>
      <c r="B70" s="11" t="s">
        <v>524</v>
      </c>
      <c r="C70" s="11" t="s">
        <v>456</v>
      </c>
      <c r="D70" s="12" t="s">
        <v>531</v>
      </c>
      <c r="E70" s="40">
        <f>E71</f>
        <v>1304</v>
      </c>
    </row>
    <row r="71" spans="1:5" ht="16.5">
      <c r="A71" s="11" t="s">
        <v>545</v>
      </c>
      <c r="B71" s="11" t="s">
        <v>524</v>
      </c>
      <c r="C71" s="11" t="s">
        <v>328</v>
      </c>
      <c r="D71" s="12" t="s">
        <v>329</v>
      </c>
      <c r="E71" s="40">
        <f>4!F44</f>
        <v>1304</v>
      </c>
    </row>
    <row r="72" spans="1:5" s="20" customFormat="1" ht="33">
      <c r="A72" s="11" t="s">
        <v>385</v>
      </c>
      <c r="B72" s="11"/>
      <c r="C72" s="11"/>
      <c r="D72" s="12" t="s">
        <v>281</v>
      </c>
      <c r="E72" s="42">
        <f>E73+E77</f>
        <v>10770.400000000001</v>
      </c>
    </row>
    <row r="73" spans="1:5" s="20" customFormat="1" ht="33">
      <c r="A73" s="11" t="s">
        <v>385</v>
      </c>
      <c r="B73" s="11" t="s">
        <v>298</v>
      </c>
      <c r="C73" s="11"/>
      <c r="D73" s="12" t="s">
        <v>325</v>
      </c>
      <c r="E73" s="42">
        <f>E74</f>
        <v>3039.4000000000005</v>
      </c>
    </row>
    <row r="74" spans="1:5" s="20" customFormat="1" ht="16.5">
      <c r="A74" s="11" t="s">
        <v>385</v>
      </c>
      <c r="B74" s="11" t="s">
        <v>331</v>
      </c>
      <c r="C74" s="11"/>
      <c r="D74" s="12" t="s">
        <v>332</v>
      </c>
      <c r="E74" s="42">
        <f>E75</f>
        <v>3039.4000000000005</v>
      </c>
    </row>
    <row r="75" spans="1:5" s="20" customFormat="1" ht="49.5">
      <c r="A75" s="11" t="s">
        <v>385</v>
      </c>
      <c r="B75" s="11" t="s">
        <v>418</v>
      </c>
      <c r="C75" s="11"/>
      <c r="D75" s="12" t="s">
        <v>468</v>
      </c>
      <c r="E75" s="42">
        <f>E76</f>
        <v>3039.4000000000005</v>
      </c>
    </row>
    <row r="76" spans="1:5" s="20" customFormat="1" ht="16.5">
      <c r="A76" s="11" t="s">
        <v>385</v>
      </c>
      <c r="B76" s="11" t="s">
        <v>418</v>
      </c>
      <c r="C76" s="11" t="s">
        <v>328</v>
      </c>
      <c r="D76" s="12" t="s">
        <v>329</v>
      </c>
      <c r="E76" s="42">
        <f>4!F453</f>
        <v>3039.4000000000005</v>
      </c>
    </row>
    <row r="77" spans="1:5" ht="33">
      <c r="A77" s="11" t="s">
        <v>385</v>
      </c>
      <c r="B77" s="11" t="s">
        <v>373</v>
      </c>
      <c r="C77" s="11"/>
      <c r="D77" s="12" t="s">
        <v>374</v>
      </c>
      <c r="E77" s="42">
        <f>E78</f>
        <v>7731</v>
      </c>
    </row>
    <row r="78" spans="1:5" ht="16.5">
      <c r="A78" s="11" t="s">
        <v>385</v>
      </c>
      <c r="B78" s="11" t="s">
        <v>375</v>
      </c>
      <c r="C78" s="11"/>
      <c r="D78" s="12" t="s">
        <v>335</v>
      </c>
      <c r="E78" s="42">
        <f>E79+E80</f>
        <v>7731</v>
      </c>
    </row>
    <row r="79" spans="1:5" ht="49.5">
      <c r="A79" s="11" t="s">
        <v>385</v>
      </c>
      <c r="B79" s="11" t="s">
        <v>375</v>
      </c>
      <c r="C79" s="11" t="s">
        <v>473</v>
      </c>
      <c r="D79" s="12" t="s">
        <v>474</v>
      </c>
      <c r="E79" s="42">
        <f>4!F48</f>
        <v>7562</v>
      </c>
    </row>
    <row r="80" spans="1:5" ht="16.5">
      <c r="A80" s="11" t="s">
        <v>385</v>
      </c>
      <c r="B80" s="11" t="s">
        <v>375</v>
      </c>
      <c r="C80" s="11" t="s">
        <v>475</v>
      </c>
      <c r="D80" s="12" t="s">
        <v>415</v>
      </c>
      <c r="E80" s="42">
        <f>4!F49</f>
        <v>169</v>
      </c>
    </row>
    <row r="81" spans="1:5" ht="33">
      <c r="A81" s="11" t="s">
        <v>593</v>
      </c>
      <c r="B81" s="11"/>
      <c r="C81" s="11"/>
      <c r="D81" s="12" t="s">
        <v>594</v>
      </c>
      <c r="E81" s="40">
        <f>E82</f>
        <v>325</v>
      </c>
    </row>
    <row r="82" spans="1:5" ht="16.5">
      <c r="A82" s="11" t="s">
        <v>593</v>
      </c>
      <c r="B82" s="11" t="s">
        <v>337</v>
      </c>
      <c r="C82" s="11"/>
      <c r="D82" s="12" t="s">
        <v>471</v>
      </c>
      <c r="E82" s="40">
        <f>E83</f>
        <v>325</v>
      </c>
    </row>
    <row r="83" spans="1:5" ht="33">
      <c r="A83" s="11" t="s">
        <v>593</v>
      </c>
      <c r="B83" s="11" t="s">
        <v>595</v>
      </c>
      <c r="C83" s="11"/>
      <c r="D83" s="12" t="s">
        <v>596</v>
      </c>
      <c r="E83" s="40">
        <f>E84</f>
        <v>325</v>
      </c>
    </row>
    <row r="84" spans="1:5" ht="16.5">
      <c r="A84" s="11" t="s">
        <v>593</v>
      </c>
      <c r="B84" s="11" t="s">
        <v>595</v>
      </c>
      <c r="C84" s="11" t="s">
        <v>476</v>
      </c>
      <c r="D84" s="12" t="s">
        <v>477</v>
      </c>
      <c r="E84" s="40">
        <f>4!F53</f>
        <v>325</v>
      </c>
    </row>
    <row r="85" spans="1:5" s="20" customFormat="1" ht="16.5">
      <c r="A85" s="9" t="s">
        <v>396</v>
      </c>
      <c r="B85" s="9"/>
      <c r="C85" s="9"/>
      <c r="D85" s="10" t="s">
        <v>338</v>
      </c>
      <c r="E85" s="43">
        <f>E102+E86</f>
        <v>83806.49999999999</v>
      </c>
    </row>
    <row r="86" spans="1:5" s="20" customFormat="1" ht="16.5">
      <c r="A86" s="97" t="s">
        <v>614</v>
      </c>
      <c r="B86" s="83"/>
      <c r="C86" s="88"/>
      <c r="D86" s="2" t="s">
        <v>615</v>
      </c>
      <c r="E86" s="93">
        <f>E97+E87+E93</f>
        <v>82807.09999999999</v>
      </c>
    </row>
    <row r="87" spans="1:5" s="20" customFormat="1" ht="16.5">
      <c r="A87" s="97" t="s">
        <v>614</v>
      </c>
      <c r="B87" s="83" t="s">
        <v>572</v>
      </c>
      <c r="C87" s="83"/>
      <c r="D87" s="78" t="s">
        <v>695</v>
      </c>
      <c r="E87" s="42">
        <f>E88</f>
        <v>53867.7</v>
      </c>
    </row>
    <row r="88" spans="1:5" s="20" customFormat="1" ht="16.5">
      <c r="A88" s="97" t="s">
        <v>614</v>
      </c>
      <c r="B88" s="83" t="s">
        <v>639</v>
      </c>
      <c r="C88" s="83"/>
      <c r="D88" s="35" t="s">
        <v>640</v>
      </c>
      <c r="E88" s="42">
        <f>E89+E91</f>
        <v>53867.7</v>
      </c>
    </row>
    <row r="89" spans="1:5" s="20" customFormat="1" ht="16.5">
      <c r="A89" s="97" t="s">
        <v>614</v>
      </c>
      <c r="B89" s="83" t="s">
        <v>641</v>
      </c>
      <c r="C89" s="83"/>
      <c r="D89" s="92" t="s">
        <v>626</v>
      </c>
      <c r="E89" s="42">
        <f>E90</f>
        <v>31362.4</v>
      </c>
    </row>
    <row r="90" spans="1:5" s="20" customFormat="1" ht="16.5">
      <c r="A90" s="97" t="s">
        <v>614</v>
      </c>
      <c r="B90" s="83" t="s">
        <v>641</v>
      </c>
      <c r="C90" s="83" t="s">
        <v>476</v>
      </c>
      <c r="D90" s="78" t="s">
        <v>477</v>
      </c>
      <c r="E90" s="42">
        <f>4!F59</f>
        <v>31362.4</v>
      </c>
    </row>
    <row r="91" spans="1:5" s="20" customFormat="1" ht="33">
      <c r="A91" s="97" t="s">
        <v>614</v>
      </c>
      <c r="B91" s="83" t="s">
        <v>14</v>
      </c>
      <c r="C91" s="83"/>
      <c r="D91" s="78" t="s">
        <v>15</v>
      </c>
      <c r="E91" s="42">
        <f>E92</f>
        <v>22505.3</v>
      </c>
    </row>
    <row r="92" spans="1:5" s="20" customFormat="1" ht="16.5">
      <c r="A92" s="97" t="s">
        <v>614</v>
      </c>
      <c r="B92" s="83" t="s">
        <v>14</v>
      </c>
      <c r="C92" s="83" t="s">
        <v>476</v>
      </c>
      <c r="D92" s="78" t="s">
        <v>477</v>
      </c>
      <c r="E92" s="42">
        <f>4!F61</f>
        <v>22505.3</v>
      </c>
    </row>
    <row r="93" spans="1:5" s="20" customFormat="1" ht="33">
      <c r="A93" s="97" t="s">
        <v>614</v>
      </c>
      <c r="B93" s="83" t="s">
        <v>585</v>
      </c>
      <c r="C93" s="83"/>
      <c r="D93" s="78" t="s">
        <v>672</v>
      </c>
      <c r="E93" s="42">
        <f>E94</f>
        <v>3377</v>
      </c>
    </row>
    <row r="94" spans="1:5" s="20" customFormat="1" ht="35.25" customHeight="1">
      <c r="A94" s="97" t="s">
        <v>614</v>
      </c>
      <c r="B94" s="83" t="s">
        <v>673</v>
      </c>
      <c r="C94" s="83"/>
      <c r="D94" s="78" t="s">
        <v>674</v>
      </c>
      <c r="E94" s="42">
        <f>E96+E95</f>
        <v>3377</v>
      </c>
    </row>
    <row r="95" spans="1:5" s="20" customFormat="1" ht="26.25" customHeight="1">
      <c r="A95" s="97" t="s">
        <v>614</v>
      </c>
      <c r="B95" s="97" t="s">
        <v>673</v>
      </c>
      <c r="C95" s="97" t="s">
        <v>476</v>
      </c>
      <c r="D95" s="78" t="s">
        <v>477</v>
      </c>
      <c r="E95" s="42">
        <f>4!F64</f>
        <v>3287</v>
      </c>
    </row>
    <row r="96" spans="1:5" s="20" customFormat="1" ht="33">
      <c r="A96" s="97" t="s">
        <v>614</v>
      </c>
      <c r="B96" s="83" t="s">
        <v>673</v>
      </c>
      <c r="C96" s="83" t="s">
        <v>623</v>
      </c>
      <c r="D96" s="12" t="s">
        <v>624</v>
      </c>
      <c r="E96" s="42">
        <f>4!F65</f>
        <v>90</v>
      </c>
    </row>
    <row r="97" spans="1:5" s="20" customFormat="1" ht="16.5">
      <c r="A97" s="97" t="s">
        <v>614</v>
      </c>
      <c r="B97" s="83" t="s">
        <v>337</v>
      </c>
      <c r="C97" s="83"/>
      <c r="D97" s="78" t="s">
        <v>471</v>
      </c>
      <c r="E97" s="42">
        <f>E98+E100</f>
        <v>25562.399999999998</v>
      </c>
    </row>
    <row r="98" spans="1:5" s="20" customFormat="1" ht="33">
      <c r="A98" s="97" t="s">
        <v>614</v>
      </c>
      <c r="B98" s="83" t="s">
        <v>449</v>
      </c>
      <c r="C98" s="83"/>
      <c r="D98" s="78" t="s">
        <v>597</v>
      </c>
      <c r="E98" s="42">
        <f>E99</f>
        <v>19792.1</v>
      </c>
    </row>
    <row r="99" spans="1:5" s="20" customFormat="1" ht="16.5">
      <c r="A99" s="97" t="s">
        <v>614</v>
      </c>
      <c r="B99" s="83" t="s">
        <v>449</v>
      </c>
      <c r="C99" s="83" t="s">
        <v>476</v>
      </c>
      <c r="D99" s="78" t="s">
        <v>477</v>
      </c>
      <c r="E99" s="42">
        <f>4!F68</f>
        <v>19792.1</v>
      </c>
    </row>
    <row r="100" spans="1:5" s="20" customFormat="1" ht="33">
      <c r="A100" s="97" t="s">
        <v>614</v>
      </c>
      <c r="B100" s="97" t="s">
        <v>620</v>
      </c>
      <c r="C100" s="97"/>
      <c r="D100" s="78" t="s">
        <v>11</v>
      </c>
      <c r="E100" s="42">
        <f>E101</f>
        <v>5770.3</v>
      </c>
    </row>
    <row r="101" spans="1:5" s="20" customFormat="1" ht="16.5">
      <c r="A101" s="97" t="s">
        <v>614</v>
      </c>
      <c r="B101" s="97" t="s">
        <v>620</v>
      </c>
      <c r="C101" s="97" t="s">
        <v>476</v>
      </c>
      <c r="D101" s="78" t="s">
        <v>477</v>
      </c>
      <c r="E101" s="42">
        <f>4!F70</f>
        <v>5770.3</v>
      </c>
    </row>
    <row r="102" spans="1:5" s="20" customFormat="1" ht="16.5">
      <c r="A102" s="11" t="s">
        <v>386</v>
      </c>
      <c r="B102" s="11"/>
      <c r="C102" s="11"/>
      <c r="D102" s="12" t="s">
        <v>339</v>
      </c>
      <c r="E102" s="42">
        <f>E103+E106</f>
        <v>999.4</v>
      </c>
    </row>
    <row r="103" spans="1:5" ht="16.5">
      <c r="A103" s="11" t="s">
        <v>386</v>
      </c>
      <c r="B103" s="11" t="s">
        <v>696</v>
      </c>
      <c r="C103" s="11"/>
      <c r="D103" s="12" t="s">
        <v>697</v>
      </c>
      <c r="E103" s="42">
        <f>E104</f>
        <v>500</v>
      </c>
    </row>
    <row r="104" spans="1:5" ht="16.5">
      <c r="A104" s="11" t="s">
        <v>386</v>
      </c>
      <c r="B104" s="11" t="s">
        <v>698</v>
      </c>
      <c r="C104" s="11"/>
      <c r="D104" s="12" t="s">
        <v>699</v>
      </c>
      <c r="E104" s="42">
        <f>E105</f>
        <v>500</v>
      </c>
    </row>
    <row r="105" spans="1:5" ht="16.5">
      <c r="A105" s="11" t="s">
        <v>386</v>
      </c>
      <c r="B105" s="11" t="s">
        <v>698</v>
      </c>
      <c r="C105" s="11" t="s">
        <v>476</v>
      </c>
      <c r="D105" s="12" t="s">
        <v>477</v>
      </c>
      <c r="E105" s="42">
        <f>4!F272</f>
        <v>500</v>
      </c>
    </row>
    <row r="106" spans="1:5" ht="16.5">
      <c r="A106" s="11" t="s">
        <v>386</v>
      </c>
      <c r="B106" s="11" t="s">
        <v>337</v>
      </c>
      <c r="C106" s="11"/>
      <c r="D106" s="12" t="s">
        <v>471</v>
      </c>
      <c r="E106" s="42">
        <f>E107+E109</f>
        <v>499.4</v>
      </c>
    </row>
    <row r="107" spans="1:5" ht="33">
      <c r="A107" s="11" t="s">
        <v>386</v>
      </c>
      <c r="B107" s="11" t="s">
        <v>435</v>
      </c>
      <c r="C107" s="11"/>
      <c r="D107" s="12" t="s">
        <v>496</v>
      </c>
      <c r="E107" s="42">
        <f>E108</f>
        <v>249.4</v>
      </c>
    </row>
    <row r="108" spans="1:5" ht="16.5">
      <c r="A108" s="11" t="s">
        <v>386</v>
      </c>
      <c r="B108" s="11" t="s">
        <v>435</v>
      </c>
      <c r="C108" s="11" t="s">
        <v>476</v>
      </c>
      <c r="D108" s="12" t="s">
        <v>477</v>
      </c>
      <c r="E108" s="42">
        <f>4!F74</f>
        <v>249.4</v>
      </c>
    </row>
    <row r="109" spans="1:5" ht="33">
      <c r="A109" s="11" t="s">
        <v>386</v>
      </c>
      <c r="B109" s="11" t="s">
        <v>462</v>
      </c>
      <c r="C109" s="11"/>
      <c r="D109" s="12" t="s">
        <v>463</v>
      </c>
      <c r="E109" s="42">
        <f>E110</f>
        <v>250</v>
      </c>
    </row>
    <row r="110" spans="1:5" ht="16.5">
      <c r="A110" s="11" t="s">
        <v>386</v>
      </c>
      <c r="B110" s="11" t="s">
        <v>462</v>
      </c>
      <c r="C110" s="11" t="s">
        <v>476</v>
      </c>
      <c r="D110" s="12" t="s">
        <v>477</v>
      </c>
      <c r="E110" s="42">
        <f>4!F275</f>
        <v>250</v>
      </c>
    </row>
    <row r="111" spans="1:5" s="20" customFormat="1" ht="16.5">
      <c r="A111" s="9" t="s">
        <v>397</v>
      </c>
      <c r="B111" s="9"/>
      <c r="C111" s="9"/>
      <c r="D111" s="10" t="s">
        <v>340</v>
      </c>
      <c r="E111" s="43">
        <f>E134+E153+E112</f>
        <v>64327.9</v>
      </c>
    </row>
    <row r="112" spans="1:5" s="20" customFormat="1" ht="16.5">
      <c r="A112" s="97" t="s">
        <v>610</v>
      </c>
      <c r="B112" s="83"/>
      <c r="C112" s="83"/>
      <c r="D112" s="78" t="s">
        <v>611</v>
      </c>
      <c r="E112" s="42">
        <f>E113+E131+E116+E126</f>
        <v>14443.9</v>
      </c>
    </row>
    <row r="113" spans="1:5" s="20" customFormat="1" ht="16.5">
      <c r="A113" s="97" t="s">
        <v>610</v>
      </c>
      <c r="B113" s="83" t="s">
        <v>682</v>
      </c>
      <c r="C113" s="83"/>
      <c r="D113" s="78" t="s">
        <v>681</v>
      </c>
      <c r="E113" s="42">
        <f>E114</f>
        <v>50.6</v>
      </c>
    </row>
    <row r="114" spans="1:5" s="20" customFormat="1" ht="16.5">
      <c r="A114" s="97" t="s">
        <v>610</v>
      </c>
      <c r="B114" s="83" t="s">
        <v>683</v>
      </c>
      <c r="C114" s="83"/>
      <c r="D114" s="78" t="s">
        <v>684</v>
      </c>
      <c r="E114" s="42">
        <f>E115</f>
        <v>50.6</v>
      </c>
    </row>
    <row r="115" spans="1:5" s="20" customFormat="1" ht="16.5">
      <c r="A115" s="97" t="s">
        <v>610</v>
      </c>
      <c r="B115" s="83" t="s">
        <v>683</v>
      </c>
      <c r="C115" s="83" t="s">
        <v>608</v>
      </c>
      <c r="D115" s="78" t="s">
        <v>609</v>
      </c>
      <c r="E115" s="42">
        <f>4!F79</f>
        <v>50.6</v>
      </c>
    </row>
    <row r="116" spans="1:5" s="20" customFormat="1" ht="33">
      <c r="A116" s="97" t="s">
        <v>610</v>
      </c>
      <c r="B116" s="88" t="s">
        <v>644</v>
      </c>
      <c r="C116" s="88"/>
      <c r="D116" s="78" t="s">
        <v>645</v>
      </c>
      <c r="E116" s="42">
        <f>E117+E120</f>
        <v>13017</v>
      </c>
    </row>
    <row r="117" spans="1:5" s="20" customFormat="1" ht="66">
      <c r="A117" s="97" t="s">
        <v>610</v>
      </c>
      <c r="B117" s="83" t="s">
        <v>646</v>
      </c>
      <c r="C117" s="83"/>
      <c r="D117" s="78" t="s">
        <v>647</v>
      </c>
      <c r="E117" s="42">
        <f>E118</f>
        <v>8240.1</v>
      </c>
    </row>
    <row r="118" spans="1:5" s="20" customFormat="1" ht="33">
      <c r="A118" s="97" t="s">
        <v>610</v>
      </c>
      <c r="B118" s="83" t="s">
        <v>648</v>
      </c>
      <c r="C118" s="83"/>
      <c r="D118" s="78" t="s">
        <v>649</v>
      </c>
      <c r="E118" s="42">
        <f>E119</f>
        <v>8240.1</v>
      </c>
    </row>
    <row r="119" spans="1:5" s="20" customFormat="1" ht="33">
      <c r="A119" s="97" t="s">
        <v>610</v>
      </c>
      <c r="B119" s="83" t="s">
        <v>648</v>
      </c>
      <c r="C119" s="83" t="s">
        <v>612</v>
      </c>
      <c r="D119" s="78" t="s">
        <v>613</v>
      </c>
      <c r="E119" s="42">
        <f>4!F83</f>
        <v>8240.1</v>
      </c>
    </row>
    <row r="120" spans="1:5" s="20" customFormat="1" ht="33">
      <c r="A120" s="97" t="s">
        <v>610</v>
      </c>
      <c r="B120" s="83" t="s">
        <v>650</v>
      </c>
      <c r="C120" s="83"/>
      <c r="D120" s="35" t="s">
        <v>651</v>
      </c>
      <c r="E120" s="42">
        <f>E121</f>
        <v>4776.9</v>
      </c>
    </row>
    <row r="121" spans="1:5" s="20" customFormat="1" ht="33">
      <c r="A121" s="97" t="s">
        <v>610</v>
      </c>
      <c r="B121" s="83" t="s">
        <v>652</v>
      </c>
      <c r="C121" s="83"/>
      <c r="D121" s="94" t="s">
        <v>649</v>
      </c>
      <c r="E121" s="42">
        <f>E122+E124</f>
        <v>4776.9</v>
      </c>
    </row>
    <row r="122" spans="1:5" s="20" customFormat="1" ht="49.5">
      <c r="A122" s="97" t="s">
        <v>610</v>
      </c>
      <c r="B122" s="83" t="s">
        <v>653</v>
      </c>
      <c r="C122" s="83"/>
      <c r="D122" s="94" t="s">
        <v>654</v>
      </c>
      <c r="E122" s="42">
        <f>E123</f>
        <v>2776.3999999999996</v>
      </c>
    </row>
    <row r="123" spans="1:5" s="20" customFormat="1" ht="33">
      <c r="A123" s="97" t="s">
        <v>610</v>
      </c>
      <c r="B123" s="83" t="s">
        <v>653</v>
      </c>
      <c r="C123" s="83" t="s">
        <v>612</v>
      </c>
      <c r="D123" s="78" t="s">
        <v>613</v>
      </c>
      <c r="E123" s="42">
        <f>4!F87</f>
        <v>2776.3999999999996</v>
      </c>
    </row>
    <row r="124" spans="1:5" s="20" customFormat="1" ht="49.5">
      <c r="A124" s="97" t="s">
        <v>610</v>
      </c>
      <c r="B124" s="83" t="s">
        <v>655</v>
      </c>
      <c r="C124" s="83"/>
      <c r="D124" s="94" t="s">
        <v>656</v>
      </c>
      <c r="E124" s="42">
        <f>E125</f>
        <v>2000.5</v>
      </c>
    </row>
    <row r="125" spans="1:5" s="20" customFormat="1" ht="33">
      <c r="A125" s="97" t="s">
        <v>610</v>
      </c>
      <c r="B125" s="83" t="s">
        <v>655</v>
      </c>
      <c r="C125" s="83" t="s">
        <v>612</v>
      </c>
      <c r="D125" s="78" t="s">
        <v>613</v>
      </c>
      <c r="E125" s="42">
        <f>4!F89</f>
        <v>2000.5</v>
      </c>
    </row>
    <row r="126" spans="1:5" s="20" customFormat="1" ht="16.5">
      <c r="A126" s="97" t="s">
        <v>610</v>
      </c>
      <c r="B126" s="11" t="s">
        <v>661</v>
      </c>
      <c r="C126" s="11"/>
      <c r="D126" s="12" t="s">
        <v>662</v>
      </c>
      <c r="E126" s="42">
        <f>E127+E129</f>
        <v>848.5</v>
      </c>
    </row>
    <row r="127" spans="1:5" s="20" customFormat="1" ht="16.5">
      <c r="A127" s="97" t="s">
        <v>610</v>
      </c>
      <c r="B127" s="11" t="s">
        <v>663</v>
      </c>
      <c r="C127" s="83"/>
      <c r="D127" s="12" t="s">
        <v>664</v>
      </c>
      <c r="E127" s="42">
        <f>E128</f>
        <v>830.9</v>
      </c>
    </row>
    <row r="128" spans="1:5" s="20" customFormat="1" ht="16.5">
      <c r="A128" s="97" t="s">
        <v>610</v>
      </c>
      <c r="B128" s="11" t="s">
        <v>663</v>
      </c>
      <c r="C128" s="83" t="s">
        <v>476</v>
      </c>
      <c r="D128" s="78" t="s">
        <v>477</v>
      </c>
      <c r="E128" s="42">
        <f>4!F92</f>
        <v>830.9</v>
      </c>
    </row>
    <row r="129" spans="1:5" s="20" customFormat="1" ht="33">
      <c r="A129" s="97" t="s">
        <v>610</v>
      </c>
      <c r="B129" s="11" t="s">
        <v>628</v>
      </c>
      <c r="C129" s="83"/>
      <c r="D129" s="12" t="s">
        <v>629</v>
      </c>
      <c r="E129" s="42">
        <f>E130</f>
        <v>17.6</v>
      </c>
    </row>
    <row r="130" spans="1:5" s="20" customFormat="1" ht="16.5">
      <c r="A130" s="97" t="s">
        <v>610</v>
      </c>
      <c r="B130" s="11" t="s">
        <v>628</v>
      </c>
      <c r="C130" s="83" t="s">
        <v>476</v>
      </c>
      <c r="D130" s="78" t="s">
        <v>477</v>
      </c>
      <c r="E130" s="42">
        <f>4!F94</f>
        <v>17.6</v>
      </c>
    </row>
    <row r="131" spans="1:5" s="20" customFormat="1" ht="16.5">
      <c r="A131" s="97" t="s">
        <v>610</v>
      </c>
      <c r="B131" s="83" t="s">
        <v>337</v>
      </c>
      <c r="C131" s="83"/>
      <c r="D131" s="78" t="s">
        <v>471</v>
      </c>
      <c r="E131" s="42">
        <f>E132</f>
        <v>527.8</v>
      </c>
    </row>
    <row r="132" spans="1:5" s="20" customFormat="1" ht="33">
      <c r="A132" s="97" t="s">
        <v>610</v>
      </c>
      <c r="B132" s="83" t="s">
        <v>621</v>
      </c>
      <c r="C132" s="83"/>
      <c r="D132" s="78" t="s">
        <v>622</v>
      </c>
      <c r="E132" s="42">
        <f>E133</f>
        <v>527.8</v>
      </c>
    </row>
    <row r="133" spans="1:5" s="20" customFormat="1" ht="16.5">
      <c r="A133" s="97" t="s">
        <v>610</v>
      </c>
      <c r="B133" s="83" t="s">
        <v>621</v>
      </c>
      <c r="C133" s="83" t="s">
        <v>476</v>
      </c>
      <c r="D133" s="78" t="s">
        <v>477</v>
      </c>
      <c r="E133" s="42">
        <f>4!F97</f>
        <v>527.8</v>
      </c>
    </row>
    <row r="134" spans="1:5" s="20" customFormat="1" ht="16.5">
      <c r="A134" s="11" t="s">
        <v>387</v>
      </c>
      <c r="B134" s="11"/>
      <c r="C134" s="11"/>
      <c r="D134" s="14" t="s">
        <v>341</v>
      </c>
      <c r="E134" s="42">
        <f>E138+E148+E135+E144</f>
        <v>22165.6</v>
      </c>
    </row>
    <row r="135" spans="1:5" s="20" customFormat="1" ht="16.5">
      <c r="A135" s="97" t="s">
        <v>387</v>
      </c>
      <c r="B135" s="83" t="s">
        <v>682</v>
      </c>
      <c r="C135" s="83"/>
      <c r="D135" s="78" t="s">
        <v>681</v>
      </c>
      <c r="E135" s="42">
        <f>E136</f>
        <v>698.9</v>
      </c>
    </row>
    <row r="136" spans="1:5" s="20" customFormat="1" ht="16.5">
      <c r="A136" s="97" t="s">
        <v>387</v>
      </c>
      <c r="B136" s="83" t="s">
        <v>683</v>
      </c>
      <c r="C136" s="83"/>
      <c r="D136" s="78" t="s">
        <v>684</v>
      </c>
      <c r="E136" s="42">
        <f>E137</f>
        <v>698.9</v>
      </c>
    </row>
    <row r="137" spans="1:5" s="20" customFormat="1" ht="16.5">
      <c r="A137" s="97" t="s">
        <v>387</v>
      </c>
      <c r="B137" s="83" t="s">
        <v>683</v>
      </c>
      <c r="C137" s="83" t="s">
        <v>608</v>
      </c>
      <c r="D137" s="78" t="s">
        <v>609</v>
      </c>
      <c r="E137" s="42">
        <f>4!F101+4!F359</f>
        <v>698.9</v>
      </c>
    </row>
    <row r="138" spans="1:5" s="20" customFormat="1" ht="16.5">
      <c r="A138" s="11" t="s">
        <v>387</v>
      </c>
      <c r="B138" s="11" t="s">
        <v>284</v>
      </c>
      <c r="C138" s="11"/>
      <c r="D138" s="12" t="s">
        <v>267</v>
      </c>
      <c r="E138" s="42">
        <f>E139+E142</f>
        <v>1676.1</v>
      </c>
    </row>
    <row r="139" spans="1:5" s="20" customFormat="1" ht="16.5">
      <c r="A139" s="11" t="s">
        <v>387</v>
      </c>
      <c r="B139" s="11" t="s">
        <v>285</v>
      </c>
      <c r="C139" s="11"/>
      <c r="D139" s="12" t="s">
        <v>286</v>
      </c>
      <c r="E139" s="42">
        <f>E140+E141</f>
        <v>1085</v>
      </c>
    </row>
    <row r="140" spans="1:5" s="20" customFormat="1" ht="16.5">
      <c r="A140" s="11" t="s">
        <v>387</v>
      </c>
      <c r="B140" s="11" t="s">
        <v>285</v>
      </c>
      <c r="C140" s="11" t="s">
        <v>476</v>
      </c>
      <c r="D140" s="12" t="s">
        <v>477</v>
      </c>
      <c r="E140" s="42">
        <f>4!F280+4!F104</f>
        <v>795</v>
      </c>
    </row>
    <row r="141" spans="1:5" s="20" customFormat="1" ht="33">
      <c r="A141" s="97" t="s">
        <v>387</v>
      </c>
      <c r="B141" s="83" t="s">
        <v>285</v>
      </c>
      <c r="C141" s="83" t="s">
        <v>623</v>
      </c>
      <c r="D141" s="12" t="s">
        <v>624</v>
      </c>
      <c r="E141" s="42">
        <f>4!F105</f>
        <v>290</v>
      </c>
    </row>
    <row r="142" spans="1:5" s="20" customFormat="1" ht="33">
      <c r="A142" s="11" t="s">
        <v>387</v>
      </c>
      <c r="B142" s="11" t="s">
        <v>575</v>
      </c>
      <c r="C142" s="11"/>
      <c r="D142" s="12" t="s">
        <v>576</v>
      </c>
      <c r="E142" s="42">
        <f>E143</f>
        <v>591.1</v>
      </c>
    </row>
    <row r="143" spans="1:5" s="20" customFormat="1" ht="16.5">
      <c r="A143" s="11" t="s">
        <v>387</v>
      </c>
      <c r="B143" s="11" t="s">
        <v>575</v>
      </c>
      <c r="C143" s="11" t="s">
        <v>476</v>
      </c>
      <c r="D143" s="12" t="s">
        <v>477</v>
      </c>
      <c r="E143" s="42">
        <f>4!F107</f>
        <v>591.1</v>
      </c>
    </row>
    <row r="144" spans="1:5" s="20" customFormat="1" ht="16.5">
      <c r="A144" s="97" t="s">
        <v>387</v>
      </c>
      <c r="B144" s="97" t="s">
        <v>572</v>
      </c>
      <c r="C144" s="97"/>
      <c r="D144" s="78" t="s">
        <v>695</v>
      </c>
      <c r="E144" s="42">
        <f>E145</f>
        <v>3352</v>
      </c>
    </row>
    <row r="145" spans="1:5" s="20" customFormat="1" ht="33">
      <c r="A145" s="97" t="s">
        <v>387</v>
      </c>
      <c r="B145" s="97" t="s">
        <v>22</v>
      </c>
      <c r="C145" s="97"/>
      <c r="D145" s="78" t="s">
        <v>21</v>
      </c>
      <c r="E145" s="42">
        <f>E146</f>
        <v>3352</v>
      </c>
    </row>
    <row r="146" spans="1:5" s="20" customFormat="1" ht="16.5">
      <c r="A146" s="97" t="s">
        <v>387</v>
      </c>
      <c r="B146" s="97" t="s">
        <v>24</v>
      </c>
      <c r="C146" s="97"/>
      <c r="D146" s="78" t="s">
        <v>23</v>
      </c>
      <c r="E146" s="42">
        <f>E147</f>
        <v>3352</v>
      </c>
    </row>
    <row r="147" spans="1:5" s="20" customFormat="1" ht="33">
      <c r="A147" s="97" t="s">
        <v>387</v>
      </c>
      <c r="B147" s="97" t="s">
        <v>24</v>
      </c>
      <c r="C147" s="97" t="s">
        <v>612</v>
      </c>
      <c r="D147" s="81" t="s">
        <v>613</v>
      </c>
      <c r="E147" s="42">
        <f>4!F111</f>
        <v>3352</v>
      </c>
    </row>
    <row r="148" spans="1:5" s="20" customFormat="1" ht="16.5">
      <c r="A148" s="11" t="s">
        <v>387</v>
      </c>
      <c r="B148" s="11" t="s">
        <v>337</v>
      </c>
      <c r="C148" s="11"/>
      <c r="D148" s="12" t="s">
        <v>471</v>
      </c>
      <c r="E148" s="42">
        <f>E149+E151</f>
        <v>16438.6</v>
      </c>
    </row>
    <row r="149" spans="1:5" s="20" customFormat="1" ht="33">
      <c r="A149" s="11" t="s">
        <v>387</v>
      </c>
      <c r="B149" s="11" t="s">
        <v>447</v>
      </c>
      <c r="C149" s="11"/>
      <c r="D149" s="12" t="s">
        <v>448</v>
      </c>
      <c r="E149" s="42">
        <f>E150</f>
        <v>2438.6</v>
      </c>
    </row>
    <row r="150" spans="1:5" s="20" customFormat="1" ht="16.5">
      <c r="A150" s="11" t="s">
        <v>387</v>
      </c>
      <c r="B150" s="11" t="s">
        <v>447</v>
      </c>
      <c r="C150" s="11" t="s">
        <v>476</v>
      </c>
      <c r="D150" s="12" t="s">
        <v>477</v>
      </c>
      <c r="E150" s="42">
        <f>4!F114</f>
        <v>2438.6</v>
      </c>
    </row>
    <row r="151" spans="1:5" s="20" customFormat="1" ht="33">
      <c r="A151" s="97" t="s">
        <v>387</v>
      </c>
      <c r="B151" s="83" t="s">
        <v>665</v>
      </c>
      <c r="C151" s="83"/>
      <c r="D151" s="78" t="s">
        <v>666</v>
      </c>
      <c r="E151" s="42">
        <f>E152</f>
        <v>14000</v>
      </c>
    </row>
    <row r="152" spans="1:5" s="20" customFormat="1" ht="33">
      <c r="A152" s="97" t="s">
        <v>387</v>
      </c>
      <c r="B152" s="83" t="s">
        <v>665</v>
      </c>
      <c r="C152" s="83" t="s">
        <v>486</v>
      </c>
      <c r="D152" s="78" t="s">
        <v>487</v>
      </c>
      <c r="E152" s="42">
        <f>4!F116</f>
        <v>14000</v>
      </c>
    </row>
    <row r="153" spans="1:5" s="20" customFormat="1" ht="16.5">
      <c r="A153" s="11" t="s">
        <v>388</v>
      </c>
      <c r="B153" s="11"/>
      <c r="C153" s="11"/>
      <c r="D153" s="12" t="s">
        <v>342</v>
      </c>
      <c r="E153" s="42">
        <f>E154+E166</f>
        <v>27718.399999999998</v>
      </c>
    </row>
    <row r="154" spans="1:5" s="20" customFormat="1" ht="16.5">
      <c r="A154" s="11" t="s">
        <v>388</v>
      </c>
      <c r="B154" s="11" t="s">
        <v>343</v>
      </c>
      <c r="C154" s="11"/>
      <c r="D154" s="12" t="s">
        <v>342</v>
      </c>
      <c r="E154" s="42">
        <f>E155+E157+E159+E164</f>
        <v>22570.6</v>
      </c>
    </row>
    <row r="155" spans="1:5" ht="16.5">
      <c r="A155" s="11" t="s">
        <v>388</v>
      </c>
      <c r="B155" s="11" t="s">
        <v>344</v>
      </c>
      <c r="C155" s="11"/>
      <c r="D155" s="12" t="s">
        <v>345</v>
      </c>
      <c r="E155" s="42">
        <f>E156</f>
        <v>18983.3</v>
      </c>
    </row>
    <row r="156" spans="1:5" ht="16.5">
      <c r="A156" s="11" t="s">
        <v>388</v>
      </c>
      <c r="B156" s="11" t="s">
        <v>344</v>
      </c>
      <c r="C156" s="11" t="s">
        <v>476</v>
      </c>
      <c r="D156" s="12" t="s">
        <v>477</v>
      </c>
      <c r="E156" s="42">
        <f>4!F120</f>
        <v>18983.3</v>
      </c>
    </row>
    <row r="157" spans="1:5" ht="16.5">
      <c r="A157" s="11" t="s">
        <v>388</v>
      </c>
      <c r="B157" s="11" t="s">
        <v>419</v>
      </c>
      <c r="C157" s="11"/>
      <c r="D157" s="12" t="s">
        <v>420</v>
      </c>
      <c r="E157" s="42">
        <f>E158</f>
        <v>2667.7</v>
      </c>
    </row>
    <row r="158" spans="1:5" ht="16.5">
      <c r="A158" s="11" t="s">
        <v>388</v>
      </c>
      <c r="B158" s="11" t="s">
        <v>419</v>
      </c>
      <c r="C158" s="11" t="s">
        <v>476</v>
      </c>
      <c r="D158" s="12" t="s">
        <v>477</v>
      </c>
      <c r="E158" s="42">
        <f>4!F122</f>
        <v>2667.7</v>
      </c>
    </row>
    <row r="159" spans="1:5" ht="16.5">
      <c r="A159" s="11" t="s">
        <v>388</v>
      </c>
      <c r="B159" s="11" t="s">
        <v>424</v>
      </c>
      <c r="C159" s="11"/>
      <c r="D159" s="12" t="s">
        <v>433</v>
      </c>
      <c r="E159" s="42">
        <f>E160+E162</f>
        <v>394.6</v>
      </c>
    </row>
    <row r="160" spans="1:5" ht="16.5">
      <c r="A160" s="11" t="s">
        <v>388</v>
      </c>
      <c r="B160" s="11" t="s">
        <v>421</v>
      </c>
      <c r="C160" s="11"/>
      <c r="D160" s="12" t="s">
        <v>434</v>
      </c>
      <c r="E160" s="42">
        <f>E161</f>
        <v>280</v>
      </c>
    </row>
    <row r="161" spans="1:5" ht="16.5">
      <c r="A161" s="11" t="s">
        <v>388</v>
      </c>
      <c r="B161" s="11" t="s">
        <v>421</v>
      </c>
      <c r="C161" s="11" t="s">
        <v>476</v>
      </c>
      <c r="D161" s="12" t="s">
        <v>477</v>
      </c>
      <c r="E161" s="42">
        <f>4!F125</f>
        <v>280</v>
      </c>
    </row>
    <row r="162" spans="1:5" ht="16.5">
      <c r="A162" s="11" t="s">
        <v>388</v>
      </c>
      <c r="B162" s="11" t="s">
        <v>422</v>
      </c>
      <c r="C162" s="11"/>
      <c r="D162" s="12" t="s">
        <v>423</v>
      </c>
      <c r="E162" s="42">
        <f>E163</f>
        <v>114.60000000000001</v>
      </c>
    </row>
    <row r="163" spans="1:5" ht="16.5">
      <c r="A163" s="11" t="s">
        <v>388</v>
      </c>
      <c r="B163" s="11" t="s">
        <v>422</v>
      </c>
      <c r="C163" s="11" t="s">
        <v>476</v>
      </c>
      <c r="D163" s="12" t="s">
        <v>477</v>
      </c>
      <c r="E163" s="42">
        <f>4!F127</f>
        <v>114.60000000000001</v>
      </c>
    </row>
    <row r="164" spans="1:5" ht="16.5">
      <c r="A164" s="11" t="s">
        <v>388</v>
      </c>
      <c r="B164" s="11" t="s">
        <v>425</v>
      </c>
      <c r="C164" s="11"/>
      <c r="D164" s="12" t="s">
        <v>426</v>
      </c>
      <c r="E164" s="42">
        <f>E165</f>
        <v>525</v>
      </c>
    </row>
    <row r="165" spans="1:5" ht="16.5">
      <c r="A165" s="11" t="s">
        <v>388</v>
      </c>
      <c r="B165" s="11" t="s">
        <v>425</v>
      </c>
      <c r="C165" s="11" t="s">
        <v>476</v>
      </c>
      <c r="D165" s="12" t="s">
        <v>477</v>
      </c>
      <c r="E165" s="42">
        <f>4!F129</f>
        <v>525</v>
      </c>
    </row>
    <row r="166" spans="1:5" ht="16.5">
      <c r="A166" s="11" t="s">
        <v>388</v>
      </c>
      <c r="B166" s="11" t="s">
        <v>337</v>
      </c>
      <c r="C166" s="11"/>
      <c r="D166" s="12" t="s">
        <v>471</v>
      </c>
      <c r="E166" s="42">
        <f>E167+E171+E169</f>
        <v>5147.8</v>
      </c>
    </row>
    <row r="167" spans="1:5" ht="33">
      <c r="A167" s="11" t="s">
        <v>388</v>
      </c>
      <c r="B167" s="11" t="s">
        <v>581</v>
      </c>
      <c r="C167" s="11"/>
      <c r="D167" s="12" t="s">
        <v>582</v>
      </c>
      <c r="E167" s="42">
        <f>E168</f>
        <v>1097.8</v>
      </c>
    </row>
    <row r="168" spans="1:5" ht="16.5">
      <c r="A168" s="11" t="s">
        <v>388</v>
      </c>
      <c r="B168" s="11" t="s">
        <v>581</v>
      </c>
      <c r="C168" s="11" t="s">
        <v>476</v>
      </c>
      <c r="D168" s="12" t="s">
        <v>477</v>
      </c>
      <c r="E168" s="42">
        <f>4!F132</f>
        <v>1097.8</v>
      </c>
    </row>
    <row r="169" spans="1:5" ht="16.5">
      <c r="A169" s="97" t="s">
        <v>388</v>
      </c>
      <c r="B169" s="83" t="s">
        <v>618</v>
      </c>
      <c r="C169" s="83"/>
      <c r="D169" s="78" t="s">
        <v>619</v>
      </c>
      <c r="E169" s="42">
        <f>E170</f>
        <v>350</v>
      </c>
    </row>
    <row r="170" spans="1:5" ht="16.5">
      <c r="A170" s="97" t="s">
        <v>388</v>
      </c>
      <c r="B170" s="83" t="s">
        <v>618</v>
      </c>
      <c r="C170" s="83" t="s">
        <v>476</v>
      </c>
      <c r="D170" s="78" t="s">
        <v>477</v>
      </c>
      <c r="E170" s="42">
        <f>4!F134</f>
        <v>350</v>
      </c>
    </row>
    <row r="171" spans="1:5" ht="33">
      <c r="A171" s="97" t="s">
        <v>388</v>
      </c>
      <c r="B171" s="83" t="s">
        <v>616</v>
      </c>
      <c r="C171" s="83"/>
      <c r="D171" s="78" t="s">
        <v>617</v>
      </c>
      <c r="E171" s="42">
        <f>E172</f>
        <v>3700</v>
      </c>
    </row>
    <row r="172" spans="1:5" ht="16.5">
      <c r="A172" s="97" t="s">
        <v>388</v>
      </c>
      <c r="B172" s="83" t="s">
        <v>616</v>
      </c>
      <c r="C172" s="83" t="s">
        <v>476</v>
      </c>
      <c r="D172" s="78" t="s">
        <v>477</v>
      </c>
      <c r="E172" s="42">
        <f>4!F136</f>
        <v>3700</v>
      </c>
    </row>
    <row r="173" spans="1:5" s="20" customFormat="1" ht="16.5">
      <c r="A173" s="9" t="s">
        <v>367</v>
      </c>
      <c r="B173" s="9"/>
      <c r="C173" s="9"/>
      <c r="D173" s="10" t="s">
        <v>346</v>
      </c>
      <c r="E173" s="43">
        <f>E174+E195+E240+E244+E264</f>
        <v>415796.99999999994</v>
      </c>
    </row>
    <row r="174" spans="1:5" s="20" customFormat="1" ht="16.5">
      <c r="A174" s="11" t="s">
        <v>389</v>
      </c>
      <c r="B174" s="11"/>
      <c r="C174" s="11"/>
      <c r="D174" s="12" t="s">
        <v>702</v>
      </c>
      <c r="E174" s="42">
        <f>E175+E188+E184+E181+E193</f>
        <v>174506.9</v>
      </c>
    </row>
    <row r="175" spans="1:5" ht="16.5">
      <c r="A175" s="11" t="s">
        <v>389</v>
      </c>
      <c r="B175" s="11" t="s">
        <v>703</v>
      </c>
      <c r="C175" s="11"/>
      <c r="D175" s="12" t="s">
        <v>704</v>
      </c>
      <c r="E175" s="42">
        <f>E176</f>
        <v>98879</v>
      </c>
    </row>
    <row r="176" spans="1:5" ht="16.5">
      <c r="A176" s="11" t="s">
        <v>389</v>
      </c>
      <c r="B176" s="11" t="s">
        <v>705</v>
      </c>
      <c r="C176" s="11"/>
      <c r="D176" s="12" t="s">
        <v>472</v>
      </c>
      <c r="E176" s="42">
        <f>E177</f>
        <v>98879</v>
      </c>
    </row>
    <row r="177" spans="1:5" ht="33">
      <c r="A177" s="11" t="s">
        <v>389</v>
      </c>
      <c r="B177" s="11" t="s">
        <v>510</v>
      </c>
      <c r="C177" s="11"/>
      <c r="D177" s="12" t="s">
        <v>508</v>
      </c>
      <c r="E177" s="42">
        <f>E178+E179+E180</f>
        <v>98879</v>
      </c>
    </row>
    <row r="178" spans="1:5" ht="49.5">
      <c r="A178" s="11" t="s">
        <v>389</v>
      </c>
      <c r="B178" s="11" t="s">
        <v>510</v>
      </c>
      <c r="C178" s="11" t="s">
        <v>473</v>
      </c>
      <c r="D178" s="12" t="s">
        <v>474</v>
      </c>
      <c r="E178" s="42">
        <f>4!F365</f>
        <v>86207.59999999999</v>
      </c>
    </row>
    <row r="179" spans="1:5" ht="16.5">
      <c r="A179" s="11" t="s">
        <v>389</v>
      </c>
      <c r="B179" s="11" t="s">
        <v>510</v>
      </c>
      <c r="C179" s="11" t="s">
        <v>499</v>
      </c>
      <c r="D179" s="12" t="s">
        <v>500</v>
      </c>
      <c r="E179" s="42">
        <f>4!F366</f>
        <v>7607.099999999999</v>
      </c>
    </row>
    <row r="180" spans="1:5" ht="16.5">
      <c r="A180" s="11" t="s">
        <v>389</v>
      </c>
      <c r="B180" s="11" t="s">
        <v>510</v>
      </c>
      <c r="C180" s="11" t="s">
        <v>475</v>
      </c>
      <c r="D180" s="12" t="s">
        <v>415</v>
      </c>
      <c r="E180" s="42">
        <f>4!F367</f>
        <v>5064.3</v>
      </c>
    </row>
    <row r="181" spans="1:5" ht="33">
      <c r="A181" s="11" t="s">
        <v>389</v>
      </c>
      <c r="B181" s="15" t="s">
        <v>526</v>
      </c>
      <c r="C181" s="11"/>
      <c r="D181" s="12" t="s">
        <v>527</v>
      </c>
      <c r="E181" s="42">
        <f>E182</f>
        <v>2958.4</v>
      </c>
    </row>
    <row r="182" spans="1:5" ht="33">
      <c r="A182" s="11" t="s">
        <v>389</v>
      </c>
      <c r="B182" s="11" t="s">
        <v>693</v>
      </c>
      <c r="C182" s="11"/>
      <c r="D182" s="12" t="s">
        <v>694</v>
      </c>
      <c r="E182" s="42">
        <f>E183</f>
        <v>2958.4</v>
      </c>
    </row>
    <row r="183" spans="1:5" ht="16.5">
      <c r="A183" s="11" t="s">
        <v>389</v>
      </c>
      <c r="B183" s="11" t="s">
        <v>693</v>
      </c>
      <c r="C183" s="83" t="s">
        <v>499</v>
      </c>
      <c r="D183" s="78" t="s">
        <v>500</v>
      </c>
      <c r="E183" s="42">
        <f>4!F370</f>
        <v>2958.4</v>
      </c>
    </row>
    <row r="184" spans="1:5" ht="16.5">
      <c r="A184" s="11" t="s">
        <v>389</v>
      </c>
      <c r="B184" s="11" t="s">
        <v>572</v>
      </c>
      <c r="C184" s="11"/>
      <c r="D184" s="78" t="s">
        <v>695</v>
      </c>
      <c r="E184" s="42">
        <f>E185</f>
        <v>71737.9</v>
      </c>
    </row>
    <row r="185" spans="1:5" ht="16.5">
      <c r="A185" s="11" t="s">
        <v>389</v>
      </c>
      <c r="B185" s="11" t="s">
        <v>603</v>
      </c>
      <c r="C185" s="11"/>
      <c r="D185" s="12" t="s">
        <v>604</v>
      </c>
      <c r="E185" s="42">
        <f>E186</f>
        <v>71737.9</v>
      </c>
    </row>
    <row r="186" spans="1:5" ht="16.5">
      <c r="A186" s="11" t="s">
        <v>389</v>
      </c>
      <c r="B186" s="11" t="s">
        <v>605</v>
      </c>
      <c r="C186" s="11"/>
      <c r="D186" s="12" t="s">
        <v>606</v>
      </c>
      <c r="E186" s="42">
        <f>E187</f>
        <v>71737.9</v>
      </c>
    </row>
    <row r="187" spans="1:5" ht="36.75" customHeight="1">
      <c r="A187" s="11" t="s">
        <v>389</v>
      </c>
      <c r="B187" s="11" t="s">
        <v>605</v>
      </c>
      <c r="C187" s="83" t="s">
        <v>612</v>
      </c>
      <c r="D187" s="81" t="s">
        <v>613</v>
      </c>
      <c r="E187" s="42">
        <f>4!F142</f>
        <v>71737.9</v>
      </c>
    </row>
    <row r="188" spans="1:5" ht="16.5">
      <c r="A188" s="11" t="s">
        <v>389</v>
      </c>
      <c r="B188" s="11" t="s">
        <v>337</v>
      </c>
      <c r="C188" s="11"/>
      <c r="D188" s="12" t="s">
        <v>471</v>
      </c>
      <c r="E188" s="42">
        <f>E191+E189</f>
        <v>811.5999999999995</v>
      </c>
    </row>
    <row r="189" spans="1:5" ht="33">
      <c r="A189" s="97" t="s">
        <v>389</v>
      </c>
      <c r="B189" s="83" t="s">
        <v>625</v>
      </c>
      <c r="C189" s="83"/>
      <c r="D189" s="12" t="s">
        <v>634</v>
      </c>
      <c r="E189" s="42">
        <f>E190</f>
        <v>87</v>
      </c>
    </row>
    <row r="190" spans="1:5" ht="16.5">
      <c r="A190" s="97" t="s">
        <v>389</v>
      </c>
      <c r="B190" s="83" t="s">
        <v>625</v>
      </c>
      <c r="C190" s="83" t="s">
        <v>499</v>
      </c>
      <c r="D190" s="78" t="s">
        <v>500</v>
      </c>
      <c r="E190" s="42">
        <f>4!F373</f>
        <v>87</v>
      </c>
    </row>
    <row r="191" spans="1:5" ht="33">
      <c r="A191" s="11" t="s">
        <v>389</v>
      </c>
      <c r="B191" s="11" t="s">
        <v>450</v>
      </c>
      <c r="C191" s="11"/>
      <c r="D191" s="12" t="s">
        <v>497</v>
      </c>
      <c r="E191" s="42">
        <f>E192</f>
        <v>724.5999999999995</v>
      </c>
    </row>
    <row r="192" spans="1:5" ht="33">
      <c r="A192" s="11" t="s">
        <v>389</v>
      </c>
      <c r="B192" s="11" t="s">
        <v>450</v>
      </c>
      <c r="C192" s="83" t="s">
        <v>612</v>
      </c>
      <c r="D192" s="81" t="s">
        <v>613</v>
      </c>
      <c r="E192" s="42">
        <f>4!F145</f>
        <v>724.5999999999995</v>
      </c>
    </row>
    <row r="193" spans="1:5" ht="33">
      <c r="A193" s="11" t="s">
        <v>389</v>
      </c>
      <c r="B193" s="11" t="s">
        <v>16</v>
      </c>
      <c r="C193" s="83"/>
      <c r="D193" s="81" t="s">
        <v>17</v>
      </c>
      <c r="E193" s="42">
        <f>E194</f>
        <v>120</v>
      </c>
    </row>
    <row r="194" spans="1:5" ht="16.5">
      <c r="A194" s="11" t="s">
        <v>389</v>
      </c>
      <c r="B194" s="11" t="s">
        <v>16</v>
      </c>
      <c r="C194" s="83" t="s">
        <v>499</v>
      </c>
      <c r="D194" s="78" t="s">
        <v>500</v>
      </c>
      <c r="E194" s="42">
        <f>4!F375</f>
        <v>120</v>
      </c>
    </row>
    <row r="195" spans="1:5" s="20" customFormat="1" ht="16.5">
      <c r="A195" s="11" t="s">
        <v>390</v>
      </c>
      <c r="B195" s="11"/>
      <c r="C195" s="11"/>
      <c r="D195" s="12" t="s">
        <v>706</v>
      </c>
      <c r="E195" s="42">
        <f>E200+E208+E226+E222+E237+E233+E196</f>
        <v>215605.3</v>
      </c>
    </row>
    <row r="196" spans="1:5" s="20" customFormat="1" ht="16.5">
      <c r="A196" s="11" t="s">
        <v>390</v>
      </c>
      <c r="B196" s="11" t="s">
        <v>566</v>
      </c>
      <c r="C196" s="11"/>
      <c r="D196" s="12" t="s">
        <v>567</v>
      </c>
      <c r="E196" s="42">
        <f>E197</f>
        <v>2568.6</v>
      </c>
    </row>
    <row r="197" spans="1:5" s="20" customFormat="1" ht="16.5">
      <c r="A197" s="11" t="s">
        <v>390</v>
      </c>
      <c r="B197" s="11" t="s">
        <v>630</v>
      </c>
      <c r="C197" s="11"/>
      <c r="D197" s="12" t="s">
        <v>631</v>
      </c>
      <c r="E197" s="42">
        <f>E198</f>
        <v>2568.6</v>
      </c>
    </row>
    <row r="198" spans="1:5" s="20" customFormat="1" ht="33">
      <c r="A198" s="11" t="s">
        <v>390</v>
      </c>
      <c r="B198" s="11" t="s">
        <v>632</v>
      </c>
      <c r="C198" s="11"/>
      <c r="D198" s="12" t="s">
        <v>633</v>
      </c>
      <c r="E198" s="42">
        <f>E199</f>
        <v>2568.6</v>
      </c>
    </row>
    <row r="199" spans="1:5" s="20" customFormat="1" ht="16.5">
      <c r="A199" s="11" t="s">
        <v>390</v>
      </c>
      <c r="B199" s="11" t="s">
        <v>632</v>
      </c>
      <c r="C199" s="83" t="s">
        <v>499</v>
      </c>
      <c r="D199" s="78" t="s">
        <v>500</v>
      </c>
      <c r="E199" s="42">
        <f>4!F380</f>
        <v>2568.6</v>
      </c>
    </row>
    <row r="200" spans="1:5" ht="16.5">
      <c r="A200" s="11" t="s">
        <v>390</v>
      </c>
      <c r="B200" s="11" t="s">
        <v>0</v>
      </c>
      <c r="C200" s="11"/>
      <c r="D200" s="12" t="s">
        <v>246</v>
      </c>
      <c r="E200" s="42">
        <f>E201</f>
        <v>35437.8</v>
      </c>
    </row>
    <row r="201" spans="1:5" ht="16.5">
      <c r="A201" s="11" t="s">
        <v>390</v>
      </c>
      <c r="B201" s="11" t="s">
        <v>247</v>
      </c>
      <c r="C201" s="11" t="s">
        <v>456</v>
      </c>
      <c r="D201" s="12" t="s">
        <v>472</v>
      </c>
      <c r="E201" s="42">
        <f>E202+E206</f>
        <v>35437.8</v>
      </c>
    </row>
    <row r="202" spans="1:5" ht="33">
      <c r="A202" s="11" t="s">
        <v>390</v>
      </c>
      <c r="B202" s="11" t="s">
        <v>501</v>
      </c>
      <c r="C202" s="11"/>
      <c r="D202" s="12" t="s">
        <v>508</v>
      </c>
      <c r="E202" s="42">
        <f>E203+E205+E204</f>
        <v>30399.6</v>
      </c>
    </row>
    <row r="203" spans="1:5" ht="49.5">
      <c r="A203" s="11" t="s">
        <v>390</v>
      </c>
      <c r="B203" s="11" t="s">
        <v>501</v>
      </c>
      <c r="C203" s="11" t="s">
        <v>473</v>
      </c>
      <c r="D203" s="12" t="s">
        <v>474</v>
      </c>
      <c r="E203" s="42">
        <f>4!F384</f>
        <v>21602.2</v>
      </c>
    </row>
    <row r="204" spans="1:5" ht="16.5">
      <c r="A204" s="97" t="s">
        <v>390</v>
      </c>
      <c r="B204" s="83" t="s">
        <v>501</v>
      </c>
      <c r="C204" s="83" t="s">
        <v>499</v>
      </c>
      <c r="D204" s="78" t="s">
        <v>500</v>
      </c>
      <c r="E204" s="42">
        <f>4!F385</f>
        <v>1839.1</v>
      </c>
    </row>
    <row r="205" spans="1:5" ht="16.5">
      <c r="A205" s="11" t="s">
        <v>390</v>
      </c>
      <c r="B205" s="11" t="s">
        <v>501</v>
      </c>
      <c r="C205" s="11" t="s">
        <v>475</v>
      </c>
      <c r="D205" s="12" t="s">
        <v>415</v>
      </c>
      <c r="E205" s="42">
        <f>4!F386</f>
        <v>6958.3</v>
      </c>
    </row>
    <row r="206" spans="1:5" ht="33">
      <c r="A206" s="11" t="s">
        <v>390</v>
      </c>
      <c r="B206" s="11" t="s">
        <v>509</v>
      </c>
      <c r="C206" s="11"/>
      <c r="D206" s="12" t="s">
        <v>417</v>
      </c>
      <c r="E206" s="42">
        <f>E207</f>
        <v>5038.200000000001</v>
      </c>
    </row>
    <row r="207" spans="1:5" ht="16.5">
      <c r="A207" s="11" t="s">
        <v>390</v>
      </c>
      <c r="B207" s="11" t="s">
        <v>509</v>
      </c>
      <c r="C207" s="11" t="s">
        <v>499</v>
      </c>
      <c r="D207" s="12" t="s">
        <v>500</v>
      </c>
      <c r="E207" s="42">
        <f>4!F388</f>
        <v>5038.200000000001</v>
      </c>
    </row>
    <row r="208" spans="1:5" ht="18.75" customHeight="1">
      <c r="A208" s="11" t="s">
        <v>390</v>
      </c>
      <c r="B208" s="15" t="s">
        <v>257</v>
      </c>
      <c r="C208" s="15"/>
      <c r="D208" s="12" t="s">
        <v>258</v>
      </c>
      <c r="E208" s="42">
        <f>E209</f>
        <v>32490.5</v>
      </c>
    </row>
    <row r="209" spans="1:5" ht="20.25" customHeight="1">
      <c r="A209" s="15" t="s">
        <v>390</v>
      </c>
      <c r="B209" s="15" t="s">
        <v>259</v>
      </c>
      <c r="C209" s="15" t="s">
        <v>456</v>
      </c>
      <c r="D209" s="12" t="s">
        <v>472</v>
      </c>
      <c r="E209" s="42">
        <f>E210+E214+E218</f>
        <v>32490.5</v>
      </c>
    </row>
    <row r="210" spans="1:5" ht="33">
      <c r="A210" s="15" t="s">
        <v>390</v>
      </c>
      <c r="B210" s="15" t="s">
        <v>506</v>
      </c>
      <c r="C210" s="15"/>
      <c r="D210" s="12" t="s">
        <v>508</v>
      </c>
      <c r="E210" s="42">
        <f>SUM(E211:E213)</f>
        <v>8445.5</v>
      </c>
    </row>
    <row r="211" spans="1:5" ht="49.5">
      <c r="A211" s="11" t="s">
        <v>390</v>
      </c>
      <c r="B211" s="11" t="s">
        <v>506</v>
      </c>
      <c r="C211" s="11" t="s">
        <v>473</v>
      </c>
      <c r="D211" s="12" t="s">
        <v>474</v>
      </c>
      <c r="E211" s="42">
        <f>4!F392</f>
        <v>8121.8</v>
      </c>
    </row>
    <row r="212" spans="1:5" ht="16.5">
      <c r="A212" s="11" t="s">
        <v>390</v>
      </c>
      <c r="B212" s="11" t="s">
        <v>506</v>
      </c>
      <c r="C212" s="83" t="s">
        <v>499</v>
      </c>
      <c r="D212" s="78" t="s">
        <v>500</v>
      </c>
      <c r="E212" s="42">
        <f>4!F393</f>
        <v>322.3</v>
      </c>
    </row>
    <row r="213" spans="1:5" ht="16.5">
      <c r="A213" s="15" t="s">
        <v>390</v>
      </c>
      <c r="B213" s="11" t="s">
        <v>506</v>
      </c>
      <c r="C213" s="11" t="s">
        <v>475</v>
      </c>
      <c r="D213" s="12" t="s">
        <v>415</v>
      </c>
      <c r="E213" s="42">
        <f>4!F394</f>
        <v>1.3999999999999995</v>
      </c>
    </row>
    <row r="214" spans="1:5" ht="49.5">
      <c r="A214" s="15" t="s">
        <v>390</v>
      </c>
      <c r="B214" s="15" t="s">
        <v>513</v>
      </c>
      <c r="C214" s="15"/>
      <c r="D214" s="12" t="s">
        <v>515</v>
      </c>
      <c r="E214" s="42">
        <f>E215+E217+E216</f>
        <v>12630.400000000001</v>
      </c>
    </row>
    <row r="215" spans="1:5" ht="49.5">
      <c r="A215" s="15" t="s">
        <v>390</v>
      </c>
      <c r="B215" s="15" t="s">
        <v>513</v>
      </c>
      <c r="C215" s="11" t="s">
        <v>473</v>
      </c>
      <c r="D215" s="12" t="s">
        <v>474</v>
      </c>
      <c r="E215" s="42">
        <f>4!F150+4!F309</f>
        <v>9948.5</v>
      </c>
    </row>
    <row r="216" spans="1:5" ht="20.25" customHeight="1">
      <c r="A216" s="15" t="s">
        <v>390</v>
      </c>
      <c r="B216" s="15" t="s">
        <v>513</v>
      </c>
      <c r="C216" s="11" t="s">
        <v>499</v>
      </c>
      <c r="D216" s="12" t="s">
        <v>500</v>
      </c>
      <c r="E216" s="42">
        <f>4!F310</f>
        <v>547.7</v>
      </c>
    </row>
    <row r="217" spans="1:5" ht="21.75" customHeight="1">
      <c r="A217" s="15" t="s">
        <v>390</v>
      </c>
      <c r="B217" s="15" t="s">
        <v>513</v>
      </c>
      <c r="C217" s="11" t="s">
        <v>475</v>
      </c>
      <c r="D217" s="12" t="s">
        <v>415</v>
      </c>
      <c r="E217" s="42">
        <f>4!F151+4!F311</f>
        <v>2134.2</v>
      </c>
    </row>
    <row r="218" spans="1:5" ht="33">
      <c r="A218" s="15" t="s">
        <v>390</v>
      </c>
      <c r="B218" s="15" t="s">
        <v>514</v>
      </c>
      <c r="C218" s="15"/>
      <c r="D218" s="12" t="s">
        <v>516</v>
      </c>
      <c r="E218" s="42">
        <f>SUM(E219:E221)</f>
        <v>11414.6</v>
      </c>
    </row>
    <row r="219" spans="1:5" ht="49.5">
      <c r="A219" s="11" t="s">
        <v>390</v>
      </c>
      <c r="B219" s="15" t="s">
        <v>514</v>
      </c>
      <c r="C219" s="11" t="s">
        <v>473</v>
      </c>
      <c r="D219" s="12" t="s">
        <v>474</v>
      </c>
      <c r="E219" s="42">
        <f>4!F153</f>
        <v>10085</v>
      </c>
    </row>
    <row r="220" spans="1:5" ht="24" customHeight="1">
      <c r="A220" s="97" t="s">
        <v>390</v>
      </c>
      <c r="B220" s="81" t="s">
        <v>514</v>
      </c>
      <c r="C220" s="83" t="s">
        <v>499</v>
      </c>
      <c r="D220" s="78" t="s">
        <v>500</v>
      </c>
      <c r="E220" s="42">
        <f>4!F154</f>
        <v>443.7</v>
      </c>
    </row>
    <row r="221" spans="1:5" ht="18.75" customHeight="1">
      <c r="A221" s="15" t="s">
        <v>390</v>
      </c>
      <c r="B221" s="15" t="s">
        <v>514</v>
      </c>
      <c r="C221" s="11" t="s">
        <v>475</v>
      </c>
      <c r="D221" s="12" t="s">
        <v>415</v>
      </c>
      <c r="E221" s="42">
        <f>4!F155</f>
        <v>885.9</v>
      </c>
    </row>
    <row r="222" spans="1:5" ht="18.75" customHeight="1">
      <c r="A222" s="11" t="s">
        <v>390</v>
      </c>
      <c r="B222" s="11" t="s">
        <v>599</v>
      </c>
      <c r="C222" s="11"/>
      <c r="D222" s="12" t="s">
        <v>600</v>
      </c>
      <c r="E222" s="42">
        <f>E223</f>
        <v>10978.9</v>
      </c>
    </row>
    <row r="223" spans="1:5" ht="18.75" customHeight="1">
      <c r="A223" s="11" t="s">
        <v>390</v>
      </c>
      <c r="B223" s="11" t="s">
        <v>601</v>
      </c>
      <c r="C223" s="11"/>
      <c r="D223" s="12" t="s">
        <v>602</v>
      </c>
      <c r="E223" s="42">
        <f>E224+E225</f>
        <v>10978.9</v>
      </c>
    </row>
    <row r="224" spans="1:5" ht="18.75" customHeight="1">
      <c r="A224" s="11" t="s">
        <v>390</v>
      </c>
      <c r="B224" s="11" t="s">
        <v>601</v>
      </c>
      <c r="C224" s="11" t="s">
        <v>476</v>
      </c>
      <c r="D224" s="19" t="s">
        <v>477</v>
      </c>
      <c r="E224" s="42">
        <f>4!F397</f>
        <v>5457.9</v>
      </c>
    </row>
    <row r="225" spans="1:5" ht="18.75" customHeight="1">
      <c r="A225" s="97" t="s">
        <v>390</v>
      </c>
      <c r="B225" s="97" t="s">
        <v>601</v>
      </c>
      <c r="C225" s="97" t="s">
        <v>499</v>
      </c>
      <c r="D225" s="78" t="s">
        <v>500</v>
      </c>
      <c r="E225" s="42">
        <f>4!F398</f>
        <v>5521</v>
      </c>
    </row>
    <row r="226" spans="1:5" ht="18.75" customHeight="1">
      <c r="A226" s="11" t="s">
        <v>390</v>
      </c>
      <c r="B226" s="15" t="s">
        <v>526</v>
      </c>
      <c r="C226" s="11"/>
      <c r="D226" s="12" t="s">
        <v>527</v>
      </c>
      <c r="E226" s="40">
        <f>E227+E231+E229</f>
        <v>132264.7</v>
      </c>
    </row>
    <row r="227" spans="1:5" ht="21" customHeight="1">
      <c r="A227" s="11" t="s">
        <v>390</v>
      </c>
      <c r="B227" s="15" t="s">
        <v>525</v>
      </c>
      <c r="C227" s="11"/>
      <c r="D227" s="12" t="s">
        <v>532</v>
      </c>
      <c r="E227" s="40">
        <f>E228</f>
        <v>2492.6000000000004</v>
      </c>
    </row>
    <row r="228" spans="1:5" ht="21.75" customHeight="1">
      <c r="A228" s="11" t="s">
        <v>390</v>
      </c>
      <c r="B228" s="15" t="s">
        <v>525</v>
      </c>
      <c r="C228" s="11" t="s">
        <v>499</v>
      </c>
      <c r="D228" s="12" t="s">
        <v>500</v>
      </c>
      <c r="E228" s="40">
        <f>4!F401</f>
        <v>2492.6000000000004</v>
      </c>
    </row>
    <row r="229" spans="1:5" ht="33">
      <c r="A229" s="11" t="s">
        <v>390</v>
      </c>
      <c r="B229" s="15" t="s">
        <v>589</v>
      </c>
      <c r="C229" s="11"/>
      <c r="D229" s="12" t="s">
        <v>417</v>
      </c>
      <c r="E229" s="40">
        <f>E230</f>
        <v>4613</v>
      </c>
    </row>
    <row r="230" spans="1:5" ht="20.25" customHeight="1">
      <c r="A230" s="11" t="s">
        <v>390</v>
      </c>
      <c r="B230" s="15" t="s">
        <v>589</v>
      </c>
      <c r="C230" s="11" t="s">
        <v>499</v>
      </c>
      <c r="D230" s="12" t="s">
        <v>500</v>
      </c>
      <c r="E230" s="40">
        <f>4!F403</f>
        <v>4613</v>
      </c>
    </row>
    <row r="231" spans="1:5" ht="66">
      <c r="A231" s="11" t="s">
        <v>390</v>
      </c>
      <c r="B231" s="15" t="s">
        <v>533</v>
      </c>
      <c r="C231" s="11"/>
      <c r="D231" s="12" t="s">
        <v>534</v>
      </c>
      <c r="E231" s="40">
        <f>E232</f>
        <v>125159.1</v>
      </c>
    </row>
    <row r="232" spans="1:5" ht="49.5">
      <c r="A232" s="11" t="s">
        <v>390</v>
      </c>
      <c r="B232" s="15" t="s">
        <v>533</v>
      </c>
      <c r="C232" s="11" t="s">
        <v>473</v>
      </c>
      <c r="D232" s="12" t="s">
        <v>474</v>
      </c>
      <c r="E232" s="40">
        <f>4!F405</f>
        <v>125159.1</v>
      </c>
    </row>
    <row r="233" spans="1:5" ht="16.5">
      <c r="A233" s="97" t="s">
        <v>390</v>
      </c>
      <c r="B233" s="88" t="s">
        <v>572</v>
      </c>
      <c r="C233" s="81"/>
      <c r="D233" s="78" t="s">
        <v>695</v>
      </c>
      <c r="E233" s="40">
        <f>E234</f>
        <v>825.4</v>
      </c>
    </row>
    <row r="234" spans="1:5" ht="16.5">
      <c r="A234" s="102" t="s">
        <v>390</v>
      </c>
      <c r="B234" s="90">
        <v>5222400</v>
      </c>
      <c r="C234" s="89"/>
      <c r="D234" s="89" t="s">
        <v>691</v>
      </c>
      <c r="E234" s="40">
        <f>E235</f>
        <v>825.4</v>
      </c>
    </row>
    <row r="235" spans="1:5" ht="16.5">
      <c r="A235" s="102" t="s">
        <v>390</v>
      </c>
      <c r="B235" s="89">
        <v>5222402</v>
      </c>
      <c r="C235" s="89"/>
      <c r="D235" s="89" t="s">
        <v>692</v>
      </c>
      <c r="E235" s="40">
        <f>E236</f>
        <v>825.4</v>
      </c>
    </row>
    <row r="236" spans="1:5" ht="16.5">
      <c r="A236" s="102" t="s">
        <v>390</v>
      </c>
      <c r="B236" s="89">
        <v>5222402</v>
      </c>
      <c r="C236" s="83" t="s">
        <v>499</v>
      </c>
      <c r="D236" s="78" t="s">
        <v>500</v>
      </c>
      <c r="E236" s="40">
        <f>4!F409</f>
        <v>825.4</v>
      </c>
    </row>
    <row r="237" spans="1:5" ht="16.5">
      <c r="A237" s="11" t="s">
        <v>390</v>
      </c>
      <c r="B237" s="11" t="s">
        <v>337</v>
      </c>
      <c r="C237" s="11"/>
      <c r="D237" s="12" t="s">
        <v>471</v>
      </c>
      <c r="E237" s="40">
        <f>E238</f>
        <v>1039.4</v>
      </c>
    </row>
    <row r="238" spans="1:5" ht="33">
      <c r="A238" s="11" t="s">
        <v>390</v>
      </c>
      <c r="B238" s="11" t="s">
        <v>635</v>
      </c>
      <c r="C238" s="11"/>
      <c r="D238" s="19" t="s">
        <v>636</v>
      </c>
      <c r="E238" s="40">
        <f>E239</f>
        <v>1039.4</v>
      </c>
    </row>
    <row r="239" spans="1:5" ht="16.5">
      <c r="A239" s="11" t="s">
        <v>390</v>
      </c>
      <c r="B239" s="11" t="s">
        <v>635</v>
      </c>
      <c r="C239" s="83" t="s">
        <v>499</v>
      </c>
      <c r="D239" s="78" t="s">
        <v>500</v>
      </c>
      <c r="E239" s="40">
        <f>4!F412</f>
        <v>1039.4</v>
      </c>
    </row>
    <row r="240" spans="1:5" s="20" customFormat="1" ht="16.5">
      <c r="A240" s="15" t="s">
        <v>391</v>
      </c>
      <c r="B240" s="11"/>
      <c r="C240" s="11"/>
      <c r="D240" s="12" t="s">
        <v>283</v>
      </c>
      <c r="E240" s="42">
        <f>E241</f>
        <v>269.3</v>
      </c>
    </row>
    <row r="241" spans="1:5" ht="16.5">
      <c r="A241" s="15" t="s">
        <v>391</v>
      </c>
      <c r="B241" s="11" t="s">
        <v>376</v>
      </c>
      <c r="C241" s="11"/>
      <c r="D241" s="12" t="s">
        <v>377</v>
      </c>
      <c r="E241" s="42">
        <f>E242</f>
        <v>269.3</v>
      </c>
    </row>
    <row r="242" spans="1:5" ht="16.5">
      <c r="A242" s="15" t="s">
        <v>391</v>
      </c>
      <c r="B242" s="11" t="s">
        <v>378</v>
      </c>
      <c r="C242" s="11"/>
      <c r="D242" s="12" t="s">
        <v>379</v>
      </c>
      <c r="E242" s="42">
        <f>E243</f>
        <v>269.3</v>
      </c>
    </row>
    <row r="243" spans="1:5" ht="16.5">
      <c r="A243" s="15" t="s">
        <v>391</v>
      </c>
      <c r="B243" s="11" t="s">
        <v>378</v>
      </c>
      <c r="C243" s="11" t="s">
        <v>499</v>
      </c>
      <c r="D243" s="12" t="s">
        <v>500</v>
      </c>
      <c r="E243" s="42">
        <f>4!F413</f>
        <v>269.3</v>
      </c>
    </row>
    <row r="244" spans="1:5" s="20" customFormat="1" ht="16.5">
      <c r="A244" s="15" t="s">
        <v>368</v>
      </c>
      <c r="B244" s="15"/>
      <c r="C244" s="15"/>
      <c r="D244" s="12" t="s">
        <v>347</v>
      </c>
      <c r="E244" s="42">
        <f>E245+E254+E261+E257</f>
        <v>8117.000000000001</v>
      </c>
    </row>
    <row r="245" spans="1:5" ht="17.25" customHeight="1">
      <c r="A245" s="15" t="s">
        <v>368</v>
      </c>
      <c r="B245" s="15" t="s">
        <v>270</v>
      </c>
      <c r="C245" s="15"/>
      <c r="D245" s="12" t="s">
        <v>271</v>
      </c>
      <c r="E245" s="42">
        <f>E246+E249</f>
        <v>4746.400000000001</v>
      </c>
    </row>
    <row r="246" spans="1:5" ht="17.25" customHeight="1">
      <c r="A246" s="15" t="s">
        <v>368</v>
      </c>
      <c r="B246" s="15" t="s">
        <v>464</v>
      </c>
      <c r="C246" s="15"/>
      <c r="D246" s="12" t="s">
        <v>465</v>
      </c>
      <c r="E246" s="42">
        <f>E247+E248</f>
        <v>450</v>
      </c>
    </row>
    <row r="247" spans="1:5" ht="17.25" customHeight="1">
      <c r="A247" s="15" t="s">
        <v>368</v>
      </c>
      <c r="B247" s="15" t="s">
        <v>464</v>
      </c>
      <c r="C247" s="11" t="s">
        <v>476</v>
      </c>
      <c r="D247" s="12" t="s">
        <v>477</v>
      </c>
      <c r="E247" s="42">
        <f>4!F159+4!F315</f>
        <v>280</v>
      </c>
    </row>
    <row r="248" spans="1:5" ht="19.5" customHeight="1">
      <c r="A248" s="15" t="s">
        <v>368</v>
      </c>
      <c r="B248" s="15" t="s">
        <v>464</v>
      </c>
      <c r="C248" s="11" t="s">
        <v>499</v>
      </c>
      <c r="D248" s="12" t="s">
        <v>500</v>
      </c>
      <c r="E248" s="42">
        <f>4!F316</f>
        <v>170</v>
      </c>
    </row>
    <row r="249" spans="1:5" ht="19.5" customHeight="1">
      <c r="A249" s="15" t="s">
        <v>368</v>
      </c>
      <c r="B249" s="15" t="s">
        <v>272</v>
      </c>
      <c r="C249" s="15"/>
      <c r="D249" s="12" t="s">
        <v>472</v>
      </c>
      <c r="E249" s="42">
        <f>E250</f>
        <v>4296.400000000001</v>
      </c>
    </row>
    <row r="250" spans="1:5" ht="33">
      <c r="A250" s="15" t="s">
        <v>368</v>
      </c>
      <c r="B250" s="15" t="s">
        <v>512</v>
      </c>
      <c r="C250" s="15"/>
      <c r="D250" s="12" t="s">
        <v>508</v>
      </c>
      <c r="E250" s="42">
        <f>E251+E252+E253</f>
        <v>4296.400000000001</v>
      </c>
    </row>
    <row r="251" spans="1:5" ht="49.5">
      <c r="A251" s="15" t="s">
        <v>368</v>
      </c>
      <c r="B251" s="15" t="s">
        <v>512</v>
      </c>
      <c r="C251" s="11" t="s">
        <v>473</v>
      </c>
      <c r="D251" s="12" t="s">
        <v>474</v>
      </c>
      <c r="E251" s="42">
        <f>4!F162+4!F319</f>
        <v>3712.1000000000004</v>
      </c>
    </row>
    <row r="252" spans="1:5" ht="20.25" customHeight="1">
      <c r="A252" s="15" t="s">
        <v>368</v>
      </c>
      <c r="B252" s="15" t="s">
        <v>512</v>
      </c>
      <c r="C252" s="11" t="s">
        <v>499</v>
      </c>
      <c r="D252" s="12" t="s">
        <v>500</v>
      </c>
      <c r="E252" s="42">
        <f>4!F163+4!F320</f>
        <v>571.8</v>
      </c>
    </row>
    <row r="253" spans="1:5" ht="18.75" customHeight="1">
      <c r="A253" s="15" t="s">
        <v>368</v>
      </c>
      <c r="B253" s="15" t="s">
        <v>512</v>
      </c>
      <c r="C253" s="11" t="s">
        <v>475</v>
      </c>
      <c r="D253" s="12" t="s">
        <v>415</v>
      </c>
      <c r="E253" s="42">
        <f>4!F321</f>
        <v>12.5</v>
      </c>
    </row>
    <row r="254" spans="1:5" ht="19.5" customHeight="1">
      <c r="A254" s="15" t="s">
        <v>368</v>
      </c>
      <c r="B254" s="15" t="s">
        <v>348</v>
      </c>
      <c r="C254" s="11"/>
      <c r="D254" s="12" t="s">
        <v>349</v>
      </c>
      <c r="E254" s="42">
        <f>E255</f>
        <v>494</v>
      </c>
    </row>
    <row r="255" spans="1:5" ht="19.5" customHeight="1">
      <c r="A255" s="15" t="s">
        <v>368</v>
      </c>
      <c r="B255" s="15" t="s">
        <v>275</v>
      </c>
      <c r="C255" s="11"/>
      <c r="D255" s="12" t="s">
        <v>277</v>
      </c>
      <c r="E255" s="42">
        <f>E256</f>
        <v>494</v>
      </c>
    </row>
    <row r="256" spans="1:5" ht="19.5" customHeight="1">
      <c r="A256" s="15" t="s">
        <v>368</v>
      </c>
      <c r="B256" s="15" t="s">
        <v>275</v>
      </c>
      <c r="C256" s="78">
        <v>323</v>
      </c>
      <c r="D256" s="78" t="s">
        <v>491</v>
      </c>
      <c r="E256" s="42">
        <f>4!F166</f>
        <v>494</v>
      </c>
    </row>
    <row r="257" spans="1:5" ht="19.5" customHeight="1">
      <c r="A257" s="101" t="s">
        <v>368</v>
      </c>
      <c r="B257" s="81" t="s">
        <v>526</v>
      </c>
      <c r="C257" s="83"/>
      <c r="D257" s="78" t="s">
        <v>527</v>
      </c>
      <c r="E257" s="42">
        <f>E258</f>
        <v>2868.3</v>
      </c>
    </row>
    <row r="258" spans="1:5" ht="19.5" customHeight="1">
      <c r="A258" s="101" t="s">
        <v>368</v>
      </c>
      <c r="B258" s="83" t="s">
        <v>690</v>
      </c>
      <c r="C258" s="83"/>
      <c r="D258" s="78" t="s">
        <v>689</v>
      </c>
      <c r="E258" s="42">
        <f>E259+E260</f>
        <v>2868.3</v>
      </c>
    </row>
    <row r="259" spans="1:5" ht="19.5" customHeight="1">
      <c r="A259" s="101" t="s">
        <v>368</v>
      </c>
      <c r="B259" s="83" t="s">
        <v>690</v>
      </c>
      <c r="C259" s="83" t="s">
        <v>476</v>
      </c>
      <c r="D259" s="78" t="s">
        <v>477</v>
      </c>
      <c r="E259" s="42">
        <f>4!F420</f>
        <v>596.4</v>
      </c>
    </row>
    <row r="260" spans="1:5" ht="19.5" customHeight="1">
      <c r="A260" s="101" t="s">
        <v>368</v>
      </c>
      <c r="B260" s="83" t="s">
        <v>690</v>
      </c>
      <c r="C260" s="83" t="s">
        <v>499</v>
      </c>
      <c r="D260" s="78" t="s">
        <v>500</v>
      </c>
      <c r="E260" s="42">
        <f>4!F421+4!F324</f>
        <v>2271.9</v>
      </c>
    </row>
    <row r="261" spans="1:5" ht="19.5" customHeight="1">
      <c r="A261" s="101" t="s">
        <v>368</v>
      </c>
      <c r="B261" s="83" t="s">
        <v>337</v>
      </c>
      <c r="C261" s="83"/>
      <c r="D261" s="78" t="s">
        <v>471</v>
      </c>
      <c r="E261" s="42">
        <f>E262</f>
        <v>8.3</v>
      </c>
    </row>
    <row r="262" spans="1:5" ht="19.5" customHeight="1">
      <c r="A262" s="15" t="s">
        <v>368</v>
      </c>
      <c r="B262" s="11" t="s">
        <v>637</v>
      </c>
      <c r="C262" s="11"/>
      <c r="D262" s="12" t="s">
        <v>638</v>
      </c>
      <c r="E262" s="42">
        <f>E263</f>
        <v>8.3</v>
      </c>
    </row>
    <row r="263" spans="1:5" ht="19.5" customHeight="1">
      <c r="A263" s="15" t="s">
        <v>368</v>
      </c>
      <c r="B263" s="11" t="s">
        <v>637</v>
      </c>
      <c r="C263" s="83" t="s">
        <v>499</v>
      </c>
      <c r="D263" s="78" t="s">
        <v>500</v>
      </c>
      <c r="E263" s="42">
        <f>4!F327</f>
        <v>8.3</v>
      </c>
    </row>
    <row r="264" spans="1:5" s="20" customFormat="1" ht="16.5">
      <c r="A264" s="11" t="s">
        <v>392</v>
      </c>
      <c r="B264" s="11"/>
      <c r="C264" s="11"/>
      <c r="D264" s="12" t="s">
        <v>260</v>
      </c>
      <c r="E264" s="42">
        <f>E265+E269</f>
        <v>17298.499999999996</v>
      </c>
    </row>
    <row r="265" spans="1:5" ht="33">
      <c r="A265" s="11" t="s">
        <v>392</v>
      </c>
      <c r="B265" s="11" t="s">
        <v>298</v>
      </c>
      <c r="C265" s="11"/>
      <c r="D265" s="12" t="s">
        <v>325</v>
      </c>
      <c r="E265" s="42">
        <f>E266</f>
        <v>3745.1</v>
      </c>
    </row>
    <row r="266" spans="1:5" ht="16.5">
      <c r="A266" s="11" t="s">
        <v>392</v>
      </c>
      <c r="B266" s="11" t="s">
        <v>331</v>
      </c>
      <c r="C266" s="11"/>
      <c r="D266" s="12" t="s">
        <v>332</v>
      </c>
      <c r="E266" s="42">
        <f>E267</f>
        <v>3745.1</v>
      </c>
    </row>
    <row r="267" spans="1:5" ht="49.5">
      <c r="A267" s="11" t="s">
        <v>392</v>
      </c>
      <c r="B267" s="11" t="s">
        <v>418</v>
      </c>
      <c r="C267" s="11"/>
      <c r="D267" s="12" t="s">
        <v>468</v>
      </c>
      <c r="E267" s="42">
        <f>E268</f>
        <v>3745.1</v>
      </c>
    </row>
    <row r="268" spans="1:5" ht="16.5">
      <c r="A268" s="11" t="s">
        <v>392</v>
      </c>
      <c r="B268" s="11" t="s">
        <v>418</v>
      </c>
      <c r="C268" s="11" t="s">
        <v>328</v>
      </c>
      <c r="D268" s="12" t="s">
        <v>329</v>
      </c>
      <c r="E268" s="42">
        <f>4!F426</f>
        <v>3745.1</v>
      </c>
    </row>
    <row r="269" spans="1:5" ht="49.5">
      <c r="A269" s="11" t="s">
        <v>392</v>
      </c>
      <c r="B269" s="11" t="s">
        <v>261</v>
      </c>
      <c r="C269" s="11"/>
      <c r="D269" s="12" t="s">
        <v>262</v>
      </c>
      <c r="E269" s="42">
        <f>E270</f>
        <v>13553.399999999998</v>
      </c>
    </row>
    <row r="270" spans="1:5" ht="16.5">
      <c r="A270" s="11" t="s">
        <v>392</v>
      </c>
      <c r="B270" s="11" t="s">
        <v>263</v>
      </c>
      <c r="C270" s="11" t="s">
        <v>456</v>
      </c>
      <c r="D270" s="12" t="s">
        <v>472</v>
      </c>
      <c r="E270" s="42">
        <f>E271+E274</f>
        <v>13553.399999999998</v>
      </c>
    </row>
    <row r="271" spans="1:5" ht="33">
      <c r="A271" s="11" t="s">
        <v>392</v>
      </c>
      <c r="B271" s="11" t="s">
        <v>507</v>
      </c>
      <c r="C271" s="11"/>
      <c r="D271" s="12" t="s">
        <v>508</v>
      </c>
      <c r="E271" s="42">
        <f>E272+E273</f>
        <v>9440.699999999999</v>
      </c>
    </row>
    <row r="272" spans="1:5" ht="16.5">
      <c r="A272" s="11" t="s">
        <v>392</v>
      </c>
      <c r="B272" s="11" t="s">
        <v>507</v>
      </c>
      <c r="C272" s="11" t="s">
        <v>296</v>
      </c>
      <c r="D272" s="12" t="s">
        <v>478</v>
      </c>
      <c r="E272" s="42">
        <f>4!F430</f>
        <v>9119.3</v>
      </c>
    </row>
    <row r="273" spans="1:5" ht="16.5">
      <c r="A273" s="11" t="s">
        <v>392</v>
      </c>
      <c r="B273" s="11" t="s">
        <v>507</v>
      </c>
      <c r="C273" s="11" t="s">
        <v>475</v>
      </c>
      <c r="D273" s="12" t="s">
        <v>415</v>
      </c>
      <c r="E273" s="42">
        <f>4!F431</f>
        <v>321.4</v>
      </c>
    </row>
    <row r="274" spans="1:5" ht="33">
      <c r="A274" s="11" t="s">
        <v>392</v>
      </c>
      <c r="B274" s="11" t="s">
        <v>586</v>
      </c>
      <c r="C274" s="11"/>
      <c r="D274" s="12" t="s">
        <v>671</v>
      </c>
      <c r="E274" s="42">
        <f>E275</f>
        <v>4112.7</v>
      </c>
    </row>
    <row r="275" spans="1:5" ht="16.5">
      <c r="A275" s="11" t="s">
        <v>392</v>
      </c>
      <c r="B275" s="11" t="s">
        <v>586</v>
      </c>
      <c r="C275" s="11" t="s">
        <v>296</v>
      </c>
      <c r="D275" s="12" t="s">
        <v>478</v>
      </c>
      <c r="E275" s="42">
        <f>4!F433</f>
        <v>4112.7</v>
      </c>
    </row>
    <row r="276" spans="1:5" s="20" customFormat="1" ht="16.5">
      <c r="A276" s="9" t="s">
        <v>371</v>
      </c>
      <c r="B276" s="9"/>
      <c r="C276" s="9"/>
      <c r="D276" s="10" t="s">
        <v>416</v>
      </c>
      <c r="E276" s="43">
        <f>E277</f>
        <v>11893.199999999999</v>
      </c>
    </row>
    <row r="277" spans="1:5" s="20" customFormat="1" ht="16.5">
      <c r="A277" s="15" t="s">
        <v>372</v>
      </c>
      <c r="B277" s="15"/>
      <c r="C277" s="15"/>
      <c r="D277" s="12" t="s">
        <v>264</v>
      </c>
      <c r="E277" s="42">
        <f>E278+E289</f>
        <v>11893.199999999999</v>
      </c>
    </row>
    <row r="278" spans="1:5" ht="16.5">
      <c r="A278" s="15" t="s">
        <v>372</v>
      </c>
      <c r="B278" s="11" t="s">
        <v>265</v>
      </c>
      <c r="C278" s="11" t="s">
        <v>456</v>
      </c>
      <c r="D278" s="12" t="s">
        <v>459</v>
      </c>
      <c r="E278" s="42">
        <f>E279+E281</f>
        <v>11818.199999999999</v>
      </c>
    </row>
    <row r="279" spans="1:5" ht="16.5">
      <c r="A279" s="15" t="s">
        <v>372</v>
      </c>
      <c r="B279" s="11" t="s">
        <v>460</v>
      </c>
      <c r="C279" s="11"/>
      <c r="D279" s="19" t="s">
        <v>461</v>
      </c>
      <c r="E279" s="42">
        <f>E280</f>
        <v>1355.8</v>
      </c>
    </row>
    <row r="280" spans="1:5" ht="21.75" customHeight="1">
      <c r="A280" s="15" t="s">
        <v>372</v>
      </c>
      <c r="B280" s="11" t="s">
        <v>460</v>
      </c>
      <c r="C280" s="12" t="s">
        <v>476</v>
      </c>
      <c r="D280" s="12" t="s">
        <v>477</v>
      </c>
      <c r="E280" s="42">
        <f>4!F171</f>
        <v>1355.8</v>
      </c>
    </row>
    <row r="281" spans="1:5" ht="20.25" customHeight="1">
      <c r="A281" s="15" t="s">
        <v>372</v>
      </c>
      <c r="B281" s="15" t="s">
        <v>266</v>
      </c>
      <c r="C281" s="11" t="s">
        <v>456</v>
      </c>
      <c r="D281" s="12" t="s">
        <v>472</v>
      </c>
      <c r="E281" s="42">
        <f>E282+E286</f>
        <v>10462.4</v>
      </c>
    </row>
    <row r="282" spans="1:5" ht="33">
      <c r="A282" s="15" t="s">
        <v>372</v>
      </c>
      <c r="B282" s="15" t="s">
        <v>517</v>
      </c>
      <c r="C282" s="11"/>
      <c r="D282" s="12" t="s">
        <v>518</v>
      </c>
      <c r="E282" s="42">
        <f>E283+E284+E285</f>
        <v>9478.699999999999</v>
      </c>
    </row>
    <row r="283" spans="1:5" ht="49.5">
      <c r="A283" s="15" t="s">
        <v>372</v>
      </c>
      <c r="B283" s="15" t="s">
        <v>517</v>
      </c>
      <c r="C283" s="11" t="s">
        <v>473</v>
      </c>
      <c r="D283" s="12" t="s">
        <v>474</v>
      </c>
      <c r="E283" s="42">
        <f>4!F174</f>
        <v>7872.2</v>
      </c>
    </row>
    <row r="284" spans="1:5" ht="15.75" customHeight="1">
      <c r="A284" s="15" t="s">
        <v>372</v>
      </c>
      <c r="B284" s="15" t="s">
        <v>517</v>
      </c>
      <c r="C284" s="11" t="s">
        <v>499</v>
      </c>
      <c r="D284" s="12" t="s">
        <v>500</v>
      </c>
      <c r="E284" s="42">
        <f>4!F175</f>
        <v>788.2</v>
      </c>
    </row>
    <row r="285" spans="1:5" ht="20.25" customHeight="1">
      <c r="A285" s="15" t="s">
        <v>372</v>
      </c>
      <c r="B285" s="15" t="s">
        <v>517</v>
      </c>
      <c r="C285" s="11" t="s">
        <v>475</v>
      </c>
      <c r="D285" s="12" t="s">
        <v>415</v>
      </c>
      <c r="E285" s="42">
        <f>4!F176</f>
        <v>818.3</v>
      </c>
    </row>
    <row r="286" spans="1:5" ht="33">
      <c r="A286" s="15" t="s">
        <v>372</v>
      </c>
      <c r="B286" s="15" t="s">
        <v>519</v>
      </c>
      <c r="C286" s="11"/>
      <c r="D286" s="12" t="s">
        <v>516</v>
      </c>
      <c r="E286" s="42">
        <f>E287+E288</f>
        <v>983.6999999999999</v>
      </c>
    </row>
    <row r="287" spans="1:5" ht="49.5">
      <c r="A287" s="15" t="s">
        <v>372</v>
      </c>
      <c r="B287" s="15" t="s">
        <v>519</v>
      </c>
      <c r="C287" s="11" t="s">
        <v>473</v>
      </c>
      <c r="D287" s="12" t="s">
        <v>474</v>
      </c>
      <c r="E287" s="42">
        <f>4!F178</f>
        <v>961.3</v>
      </c>
    </row>
    <row r="288" spans="1:5" ht="21" customHeight="1">
      <c r="A288" s="101" t="s">
        <v>372</v>
      </c>
      <c r="B288" s="81" t="s">
        <v>519</v>
      </c>
      <c r="C288" s="83" t="s">
        <v>499</v>
      </c>
      <c r="D288" s="78" t="s">
        <v>500</v>
      </c>
      <c r="E288" s="42">
        <f>4!F179</f>
        <v>22.4</v>
      </c>
    </row>
    <row r="289" spans="1:5" ht="33">
      <c r="A289" s="101" t="s">
        <v>372</v>
      </c>
      <c r="B289" s="101" t="s">
        <v>16</v>
      </c>
      <c r="C289" s="97"/>
      <c r="D289" s="81" t="s">
        <v>17</v>
      </c>
      <c r="E289" s="42">
        <f>E290+E291</f>
        <v>75</v>
      </c>
    </row>
    <row r="290" spans="1:5" ht="33">
      <c r="A290" s="101" t="s">
        <v>372</v>
      </c>
      <c r="B290" s="101" t="s">
        <v>16</v>
      </c>
      <c r="C290" s="106" t="s">
        <v>476</v>
      </c>
      <c r="D290" s="78" t="s">
        <v>477</v>
      </c>
      <c r="E290" s="42">
        <f>4!F181</f>
        <v>25</v>
      </c>
    </row>
    <row r="291" spans="1:5" ht="33">
      <c r="A291" s="101" t="s">
        <v>372</v>
      </c>
      <c r="B291" s="101" t="s">
        <v>16</v>
      </c>
      <c r="C291" s="97" t="s">
        <v>499</v>
      </c>
      <c r="D291" s="78" t="s">
        <v>500</v>
      </c>
      <c r="E291" s="42">
        <f>4!F182</f>
        <v>50</v>
      </c>
    </row>
    <row r="292" spans="1:5" s="20" customFormat="1" ht="16.5">
      <c r="A292" s="9" t="s">
        <v>369</v>
      </c>
      <c r="B292" s="9"/>
      <c r="C292" s="9"/>
      <c r="D292" s="10" t="s">
        <v>351</v>
      </c>
      <c r="E292" s="43">
        <f>E293+E297+E326</f>
        <v>18872.6</v>
      </c>
    </row>
    <row r="293" spans="1:5" s="20" customFormat="1" ht="16.5">
      <c r="A293" s="15" t="s">
        <v>393</v>
      </c>
      <c r="B293" s="15"/>
      <c r="C293" s="15"/>
      <c r="D293" s="12" t="s">
        <v>352</v>
      </c>
      <c r="E293" s="42">
        <f>E294</f>
        <v>1960</v>
      </c>
    </row>
    <row r="294" spans="1:5" s="20" customFormat="1" ht="16.5">
      <c r="A294" s="15" t="s">
        <v>393</v>
      </c>
      <c r="B294" s="11" t="s">
        <v>353</v>
      </c>
      <c r="C294" s="15"/>
      <c r="D294" s="12" t="s">
        <v>354</v>
      </c>
      <c r="E294" s="42">
        <f>E295</f>
        <v>1960</v>
      </c>
    </row>
    <row r="295" spans="1:5" s="20" customFormat="1" ht="33">
      <c r="A295" s="15" t="s">
        <v>393</v>
      </c>
      <c r="B295" s="11" t="s">
        <v>355</v>
      </c>
      <c r="C295" s="15"/>
      <c r="D295" s="36" t="s">
        <v>356</v>
      </c>
      <c r="E295" s="42">
        <f>E296</f>
        <v>1960</v>
      </c>
    </row>
    <row r="296" spans="1:5" s="20" customFormat="1" ht="18.75" customHeight="1">
      <c r="A296" s="15" t="s">
        <v>393</v>
      </c>
      <c r="B296" s="11" t="s">
        <v>355</v>
      </c>
      <c r="C296" s="15" t="s">
        <v>502</v>
      </c>
      <c r="D296" s="36" t="s">
        <v>503</v>
      </c>
      <c r="E296" s="42">
        <f>4!F187</f>
        <v>1960</v>
      </c>
    </row>
    <row r="297" spans="1:5" s="20" customFormat="1" ht="16.5">
      <c r="A297" s="11" t="s">
        <v>370</v>
      </c>
      <c r="B297" s="11"/>
      <c r="C297" s="11"/>
      <c r="D297" s="12" t="s">
        <v>358</v>
      </c>
      <c r="E297" s="42">
        <f>E316+E305+E298+E312+E309</f>
        <v>7060.299999999999</v>
      </c>
    </row>
    <row r="298" spans="1:5" s="20" customFormat="1" ht="16.5">
      <c r="A298" s="11" t="s">
        <v>370</v>
      </c>
      <c r="B298" s="11" t="s">
        <v>566</v>
      </c>
      <c r="C298" s="11"/>
      <c r="D298" s="12" t="s">
        <v>567</v>
      </c>
      <c r="E298" s="42">
        <f>E299+E302</f>
        <v>1814.8000000000002</v>
      </c>
    </row>
    <row r="299" spans="1:5" s="20" customFormat="1" ht="16.5">
      <c r="A299" s="11" t="s">
        <v>370</v>
      </c>
      <c r="B299" s="11" t="s">
        <v>568</v>
      </c>
      <c r="C299" s="11"/>
      <c r="D299" s="12" t="s">
        <v>569</v>
      </c>
      <c r="E299" s="42">
        <f>E300</f>
        <v>1400.2</v>
      </c>
    </row>
    <row r="300" spans="1:5" s="20" customFormat="1" ht="16.5">
      <c r="A300" s="11" t="s">
        <v>370</v>
      </c>
      <c r="B300" s="11" t="s">
        <v>570</v>
      </c>
      <c r="C300" s="11"/>
      <c r="D300" s="12" t="s">
        <v>571</v>
      </c>
      <c r="E300" s="42">
        <f>E301</f>
        <v>1400.2</v>
      </c>
    </row>
    <row r="301" spans="1:5" s="20" customFormat="1" ht="21" customHeight="1">
      <c r="A301" s="11" t="s">
        <v>370</v>
      </c>
      <c r="B301" s="11" t="s">
        <v>570</v>
      </c>
      <c r="C301" s="11" t="s">
        <v>493</v>
      </c>
      <c r="D301" s="19" t="s">
        <v>494</v>
      </c>
      <c r="E301" s="42">
        <f>4!F333</f>
        <v>1400.2</v>
      </c>
    </row>
    <row r="302" spans="1:5" s="20" customFormat="1" ht="16.5">
      <c r="A302" s="97" t="s">
        <v>370</v>
      </c>
      <c r="B302" s="97" t="s">
        <v>630</v>
      </c>
      <c r="C302" s="97"/>
      <c r="D302" s="78" t="s">
        <v>631</v>
      </c>
      <c r="E302" s="79">
        <f>E303</f>
        <v>414.6</v>
      </c>
    </row>
    <row r="303" spans="1:5" s="20" customFormat="1" ht="16.5">
      <c r="A303" s="97" t="s">
        <v>370</v>
      </c>
      <c r="B303" s="97" t="s">
        <v>19</v>
      </c>
      <c r="C303" s="97"/>
      <c r="D303" s="78" t="s">
        <v>20</v>
      </c>
      <c r="E303" s="79">
        <f>E304</f>
        <v>414.6</v>
      </c>
    </row>
    <row r="304" spans="1:5" s="20" customFormat="1" ht="16.5">
      <c r="A304" s="97" t="s">
        <v>370</v>
      </c>
      <c r="B304" s="97" t="s">
        <v>19</v>
      </c>
      <c r="C304" s="97" t="s">
        <v>499</v>
      </c>
      <c r="D304" s="78" t="s">
        <v>500</v>
      </c>
      <c r="E304" s="79">
        <f>4!F191</f>
        <v>414.6</v>
      </c>
    </row>
    <row r="305" spans="1:5" s="20" customFormat="1" ht="16.5">
      <c r="A305" s="11" t="s">
        <v>370</v>
      </c>
      <c r="B305" s="11" t="s">
        <v>279</v>
      </c>
      <c r="C305" s="11"/>
      <c r="D305" s="12" t="s">
        <v>278</v>
      </c>
      <c r="E305" s="40">
        <f>E306</f>
        <v>267.6</v>
      </c>
    </row>
    <row r="306" spans="1:5" s="20" customFormat="1" ht="16.5">
      <c r="A306" s="11" t="s">
        <v>370</v>
      </c>
      <c r="B306" s="11" t="s">
        <v>282</v>
      </c>
      <c r="C306" s="11"/>
      <c r="D306" s="12" t="s">
        <v>276</v>
      </c>
      <c r="E306" s="40">
        <f>E307</f>
        <v>267.6</v>
      </c>
    </row>
    <row r="307" spans="1:5" s="20" customFormat="1" ht="49.5">
      <c r="A307" s="11" t="s">
        <v>370</v>
      </c>
      <c r="B307" s="11" t="s">
        <v>287</v>
      </c>
      <c r="C307" s="11"/>
      <c r="D307" s="12" t="s">
        <v>432</v>
      </c>
      <c r="E307" s="40">
        <f>E308</f>
        <v>267.6</v>
      </c>
    </row>
    <row r="308" spans="1:5" s="20" customFormat="1" ht="16.5">
      <c r="A308" s="11" t="s">
        <v>370</v>
      </c>
      <c r="B308" s="11" t="s">
        <v>287</v>
      </c>
      <c r="C308" s="11" t="s">
        <v>490</v>
      </c>
      <c r="D308" s="12" t="s">
        <v>491</v>
      </c>
      <c r="E308" s="40">
        <f>4!F439</f>
        <v>267.6</v>
      </c>
    </row>
    <row r="309" spans="1:5" s="20" customFormat="1" ht="22.5" customHeight="1">
      <c r="A309" s="11" t="s">
        <v>370</v>
      </c>
      <c r="B309" s="15" t="s">
        <v>526</v>
      </c>
      <c r="C309" s="11"/>
      <c r="D309" s="12" t="s">
        <v>527</v>
      </c>
      <c r="E309" s="40">
        <f>E310</f>
        <v>106.9</v>
      </c>
    </row>
    <row r="310" spans="1:5" s="20" customFormat="1" ht="97.5" customHeight="1">
      <c r="A310" s="11" t="s">
        <v>370</v>
      </c>
      <c r="B310" s="11" t="s">
        <v>590</v>
      </c>
      <c r="C310" s="15"/>
      <c r="D310" s="12" t="s">
        <v>591</v>
      </c>
      <c r="E310" s="40">
        <f>E311</f>
        <v>106.9</v>
      </c>
    </row>
    <row r="311" spans="1:5" s="20" customFormat="1" ht="16.5">
      <c r="A311" s="11" t="s">
        <v>370</v>
      </c>
      <c r="B311" s="11" t="s">
        <v>590</v>
      </c>
      <c r="C311" s="11" t="s">
        <v>490</v>
      </c>
      <c r="D311" s="12" t="s">
        <v>491</v>
      </c>
      <c r="E311" s="40">
        <f>4!F442</f>
        <v>106.9</v>
      </c>
    </row>
    <row r="312" spans="1:5" s="20" customFormat="1" ht="16.5">
      <c r="A312" s="11" t="s">
        <v>370</v>
      </c>
      <c r="B312" s="11" t="s">
        <v>572</v>
      </c>
      <c r="C312" s="15"/>
      <c r="D312" s="78" t="s">
        <v>695</v>
      </c>
      <c r="E312" s="40">
        <f>E313</f>
        <v>1476.9</v>
      </c>
    </row>
    <row r="313" spans="1:5" s="20" customFormat="1" ht="49.5">
      <c r="A313" s="11" t="s">
        <v>370</v>
      </c>
      <c r="B313" s="11" t="s">
        <v>573</v>
      </c>
      <c r="C313" s="15"/>
      <c r="D313" s="36" t="s">
        <v>574</v>
      </c>
      <c r="E313" s="40">
        <f>E314</f>
        <v>1476.9</v>
      </c>
    </row>
    <row r="314" spans="1:5" s="20" customFormat="1" ht="16.5">
      <c r="A314" s="11" t="s">
        <v>370</v>
      </c>
      <c r="B314" s="11" t="s">
        <v>577</v>
      </c>
      <c r="C314" s="15"/>
      <c r="D314" s="36" t="s">
        <v>578</v>
      </c>
      <c r="E314" s="40">
        <f>E315</f>
        <v>1476.9</v>
      </c>
    </row>
    <row r="315" spans="1:5" s="20" customFormat="1" ht="21.75" customHeight="1">
      <c r="A315" s="11" t="s">
        <v>370</v>
      </c>
      <c r="B315" s="11" t="s">
        <v>577</v>
      </c>
      <c r="C315" s="11" t="s">
        <v>493</v>
      </c>
      <c r="D315" s="19" t="s">
        <v>494</v>
      </c>
      <c r="E315" s="40">
        <f>4!F337+4!F195</f>
        <v>1476.9</v>
      </c>
    </row>
    <row r="316" spans="1:5" s="20" customFormat="1" ht="16.5">
      <c r="A316" s="11" t="s">
        <v>370</v>
      </c>
      <c r="B316" s="11" t="s">
        <v>337</v>
      </c>
      <c r="C316" s="11"/>
      <c r="D316" s="12" t="s">
        <v>471</v>
      </c>
      <c r="E316" s="42">
        <f>E317+E324</f>
        <v>3394.1000000000004</v>
      </c>
    </row>
    <row r="317" spans="1:5" s="20" customFormat="1" ht="16.5">
      <c r="A317" s="11" t="s">
        <v>370</v>
      </c>
      <c r="B317" s="11" t="s">
        <v>359</v>
      </c>
      <c r="C317" s="11"/>
      <c r="D317" s="19" t="s">
        <v>495</v>
      </c>
      <c r="E317" s="42">
        <f>E318+E320+E322</f>
        <v>2045.4</v>
      </c>
    </row>
    <row r="318" spans="1:5" s="20" customFormat="1" ht="16.5">
      <c r="A318" s="11" t="s">
        <v>370</v>
      </c>
      <c r="B318" s="11" t="s">
        <v>360</v>
      </c>
      <c r="C318" s="11"/>
      <c r="D318" s="19" t="s">
        <v>361</v>
      </c>
      <c r="E318" s="42">
        <f>E319</f>
        <v>173</v>
      </c>
    </row>
    <row r="319" spans="1:5" s="20" customFormat="1" ht="20.25" customHeight="1">
      <c r="A319" s="11" t="s">
        <v>370</v>
      </c>
      <c r="B319" s="11" t="s">
        <v>360</v>
      </c>
      <c r="C319" s="15" t="s">
        <v>482</v>
      </c>
      <c r="D319" s="19" t="s">
        <v>483</v>
      </c>
      <c r="E319" s="42">
        <f>4!F199</f>
        <v>173</v>
      </c>
    </row>
    <row r="320" spans="1:5" s="20" customFormat="1" ht="16.5">
      <c r="A320" s="11" t="s">
        <v>370</v>
      </c>
      <c r="B320" s="11" t="s">
        <v>362</v>
      </c>
      <c r="C320" s="11"/>
      <c r="D320" s="19" t="s">
        <v>363</v>
      </c>
      <c r="E320" s="42">
        <f>E321</f>
        <v>1387.4</v>
      </c>
    </row>
    <row r="321" spans="1:5" s="20" customFormat="1" ht="33">
      <c r="A321" s="11" t="s">
        <v>370</v>
      </c>
      <c r="B321" s="11" t="s">
        <v>362</v>
      </c>
      <c r="C321" s="11" t="s">
        <v>484</v>
      </c>
      <c r="D321" s="19" t="s">
        <v>485</v>
      </c>
      <c r="E321" s="42">
        <f>4!F201</f>
        <v>1387.4</v>
      </c>
    </row>
    <row r="322" spans="1:5" s="20" customFormat="1" ht="33">
      <c r="A322" s="11" t="s">
        <v>370</v>
      </c>
      <c r="B322" s="11" t="s">
        <v>364</v>
      </c>
      <c r="C322" s="11"/>
      <c r="D322" s="19" t="s">
        <v>439</v>
      </c>
      <c r="E322" s="42">
        <f>E323</f>
        <v>485.00000000000006</v>
      </c>
    </row>
    <row r="323" spans="1:5" s="20" customFormat="1" ht="33">
      <c r="A323" s="11" t="s">
        <v>370</v>
      </c>
      <c r="B323" s="11" t="s">
        <v>364</v>
      </c>
      <c r="C323" s="11" t="s">
        <v>504</v>
      </c>
      <c r="D323" s="19" t="s">
        <v>505</v>
      </c>
      <c r="E323" s="42">
        <f>4!F203</f>
        <v>485.00000000000006</v>
      </c>
    </row>
    <row r="324" spans="1:5" s="20" customFormat="1" ht="16.5">
      <c r="A324" s="11" t="s">
        <v>370</v>
      </c>
      <c r="B324" s="11" t="s">
        <v>467</v>
      </c>
      <c r="C324" s="11"/>
      <c r="D324" s="19" t="s">
        <v>466</v>
      </c>
      <c r="E324" s="42">
        <f>E325</f>
        <v>1348.7</v>
      </c>
    </row>
    <row r="325" spans="1:5" s="20" customFormat="1" ht="16.5">
      <c r="A325" s="11" t="s">
        <v>370</v>
      </c>
      <c r="B325" s="11" t="s">
        <v>467</v>
      </c>
      <c r="C325" s="11" t="s">
        <v>493</v>
      </c>
      <c r="D325" s="19" t="s">
        <v>494</v>
      </c>
      <c r="E325" s="42">
        <f>4!F205+4!F340</f>
        <v>1348.7</v>
      </c>
    </row>
    <row r="326" spans="1:5" s="20" customFormat="1" ht="16.5">
      <c r="A326" s="11" t="s">
        <v>522</v>
      </c>
      <c r="B326" s="11"/>
      <c r="C326" s="15"/>
      <c r="D326" s="36" t="s">
        <v>535</v>
      </c>
      <c r="E326" s="40">
        <f>E327+E330</f>
        <v>9852.3</v>
      </c>
    </row>
    <row r="327" spans="1:5" s="20" customFormat="1" ht="18" customHeight="1">
      <c r="A327" s="11" t="s">
        <v>522</v>
      </c>
      <c r="B327" s="15" t="s">
        <v>526</v>
      </c>
      <c r="C327" s="11"/>
      <c r="D327" s="12" t="s">
        <v>527</v>
      </c>
      <c r="E327" s="40">
        <f>E328</f>
        <v>4706.2</v>
      </c>
    </row>
    <row r="328" spans="1:5" s="20" customFormat="1" ht="49.5">
      <c r="A328" s="11" t="s">
        <v>522</v>
      </c>
      <c r="B328" s="15" t="s">
        <v>523</v>
      </c>
      <c r="C328" s="15"/>
      <c r="D328" s="36" t="s">
        <v>536</v>
      </c>
      <c r="E328" s="40">
        <f>E329</f>
        <v>4706.2</v>
      </c>
    </row>
    <row r="329" spans="1:5" s="20" customFormat="1" ht="18.75" customHeight="1">
      <c r="A329" s="11" t="s">
        <v>522</v>
      </c>
      <c r="B329" s="15" t="s">
        <v>523</v>
      </c>
      <c r="C329" s="15" t="s">
        <v>482</v>
      </c>
      <c r="D329" s="19" t="s">
        <v>483</v>
      </c>
      <c r="E329" s="40">
        <f>4!F446</f>
        <v>4706.2</v>
      </c>
    </row>
    <row r="330" spans="1:5" s="20" customFormat="1" ht="14.25" customHeight="1">
      <c r="A330" s="11" t="s">
        <v>522</v>
      </c>
      <c r="B330" s="11" t="s">
        <v>279</v>
      </c>
      <c r="C330" s="11" t="s">
        <v>456</v>
      </c>
      <c r="D330" s="19" t="s">
        <v>278</v>
      </c>
      <c r="E330" s="40">
        <f>E331</f>
        <v>5146.1</v>
      </c>
    </row>
    <row r="331" spans="1:5" s="20" customFormat="1" ht="36.75" customHeight="1">
      <c r="A331" s="11" t="s">
        <v>522</v>
      </c>
      <c r="B331" s="11" t="s">
        <v>553</v>
      </c>
      <c r="C331" s="11" t="s">
        <v>456</v>
      </c>
      <c r="D331" s="19" t="s">
        <v>554</v>
      </c>
      <c r="E331" s="40">
        <f>E332</f>
        <v>5146.1</v>
      </c>
    </row>
    <row r="332" spans="1:5" s="20" customFormat="1" ht="49.5">
      <c r="A332" s="11" t="s">
        <v>522</v>
      </c>
      <c r="B332" s="11" t="s">
        <v>552</v>
      </c>
      <c r="C332" s="11" t="s">
        <v>456</v>
      </c>
      <c r="D332" s="19" t="s">
        <v>551</v>
      </c>
      <c r="E332" s="40">
        <f>E333</f>
        <v>5146.1</v>
      </c>
    </row>
    <row r="333" spans="1:5" s="20" customFormat="1" ht="16.5">
      <c r="A333" s="11" t="s">
        <v>522</v>
      </c>
      <c r="B333" s="11" t="s">
        <v>552</v>
      </c>
      <c r="C333" s="11" t="s">
        <v>490</v>
      </c>
      <c r="D333" s="12" t="s">
        <v>491</v>
      </c>
      <c r="E333" s="40">
        <f>4!F285</f>
        <v>5146.1</v>
      </c>
    </row>
    <row r="334" spans="1:5" s="20" customFormat="1" ht="16.5">
      <c r="A334" s="9" t="s">
        <v>405</v>
      </c>
      <c r="B334" s="9"/>
      <c r="C334" s="9"/>
      <c r="D334" s="10" t="s">
        <v>350</v>
      </c>
      <c r="E334" s="43">
        <f>E335</f>
        <v>14045.7</v>
      </c>
    </row>
    <row r="335" spans="1:5" s="20" customFormat="1" ht="16.5">
      <c r="A335" s="15" t="s">
        <v>410</v>
      </c>
      <c r="B335" s="11"/>
      <c r="C335" s="11"/>
      <c r="D335" s="33" t="s">
        <v>406</v>
      </c>
      <c r="E335" s="42">
        <f>E336+E342+E347+E345</f>
        <v>14045.7</v>
      </c>
    </row>
    <row r="336" spans="1:5" s="20" customFormat="1" ht="33">
      <c r="A336" s="11" t="s">
        <v>410</v>
      </c>
      <c r="B336" s="11" t="s">
        <v>428</v>
      </c>
      <c r="C336" s="11"/>
      <c r="D336" s="12" t="s">
        <v>429</v>
      </c>
      <c r="E336" s="40">
        <f>E337</f>
        <v>9375.300000000001</v>
      </c>
    </row>
    <row r="337" spans="1:5" s="20" customFormat="1" ht="16.5">
      <c r="A337" s="11" t="s">
        <v>410</v>
      </c>
      <c r="B337" s="11" t="s">
        <v>430</v>
      </c>
      <c r="C337" s="11" t="s">
        <v>456</v>
      </c>
      <c r="D337" s="12" t="s">
        <v>472</v>
      </c>
      <c r="E337" s="40">
        <f>E338</f>
        <v>9375.300000000001</v>
      </c>
    </row>
    <row r="338" spans="1:5" s="20" customFormat="1" ht="33">
      <c r="A338" s="11" t="s">
        <v>410</v>
      </c>
      <c r="B338" s="11" t="s">
        <v>511</v>
      </c>
      <c r="C338" s="11"/>
      <c r="D338" s="12" t="s">
        <v>508</v>
      </c>
      <c r="E338" s="40">
        <f>E339+E341+E340</f>
        <v>9375.300000000001</v>
      </c>
    </row>
    <row r="339" spans="1:5" s="20" customFormat="1" ht="49.5">
      <c r="A339" s="11" t="s">
        <v>410</v>
      </c>
      <c r="B339" s="11" t="s">
        <v>511</v>
      </c>
      <c r="C339" s="11" t="s">
        <v>473</v>
      </c>
      <c r="D339" s="12" t="s">
        <v>474</v>
      </c>
      <c r="E339" s="40">
        <f>4!F211+4!F346</f>
        <v>7403</v>
      </c>
    </row>
    <row r="340" spans="1:5" s="20" customFormat="1" ht="16.5">
      <c r="A340" s="97" t="s">
        <v>410</v>
      </c>
      <c r="B340" s="97" t="s">
        <v>511</v>
      </c>
      <c r="C340" s="97" t="s">
        <v>499</v>
      </c>
      <c r="D340" s="78" t="s">
        <v>500</v>
      </c>
      <c r="E340" s="40">
        <f>4!F347</f>
        <v>436.6</v>
      </c>
    </row>
    <row r="341" spans="1:5" s="20" customFormat="1" ht="16.5">
      <c r="A341" s="11" t="s">
        <v>410</v>
      </c>
      <c r="B341" s="11" t="s">
        <v>511</v>
      </c>
      <c r="C341" s="11" t="s">
        <v>475</v>
      </c>
      <c r="D341" s="12" t="s">
        <v>415</v>
      </c>
      <c r="E341" s="40">
        <f>4!F348</f>
        <v>1535.7</v>
      </c>
    </row>
    <row r="342" spans="1:5" s="20" customFormat="1" ht="16.5">
      <c r="A342" s="15" t="s">
        <v>410</v>
      </c>
      <c r="B342" s="11" t="s">
        <v>455</v>
      </c>
      <c r="C342" s="11" t="s">
        <v>456</v>
      </c>
      <c r="D342" s="33" t="s">
        <v>457</v>
      </c>
      <c r="E342" s="42">
        <f>E343</f>
        <v>1170.4</v>
      </c>
    </row>
    <row r="343" spans="1:5" s="20" customFormat="1" ht="16.5">
      <c r="A343" s="15" t="s">
        <v>410</v>
      </c>
      <c r="B343" s="11" t="s">
        <v>458</v>
      </c>
      <c r="C343" s="11" t="s">
        <v>456</v>
      </c>
      <c r="D343" s="33" t="s">
        <v>411</v>
      </c>
      <c r="E343" s="42">
        <f>E344</f>
        <v>1170.4</v>
      </c>
    </row>
    <row r="344" spans="1:5" s="20" customFormat="1" ht="17.25" customHeight="1">
      <c r="A344" s="15" t="s">
        <v>410</v>
      </c>
      <c r="B344" s="11" t="s">
        <v>458</v>
      </c>
      <c r="C344" s="11" t="s">
        <v>476</v>
      </c>
      <c r="D344" s="19" t="s">
        <v>477</v>
      </c>
      <c r="E344" s="42">
        <f>4!F214+4!F351</f>
        <v>1170.4</v>
      </c>
    </row>
    <row r="345" spans="1:5" s="20" customFormat="1" ht="33">
      <c r="A345" s="97" t="s">
        <v>410</v>
      </c>
      <c r="B345" s="11" t="s">
        <v>16</v>
      </c>
      <c r="C345" s="83"/>
      <c r="D345" s="81" t="s">
        <v>17</v>
      </c>
      <c r="E345" s="42">
        <f>E346</f>
        <v>500</v>
      </c>
    </row>
    <row r="346" spans="1:5" s="20" customFormat="1" ht="33">
      <c r="A346" s="101" t="s">
        <v>410</v>
      </c>
      <c r="B346" s="11" t="s">
        <v>16</v>
      </c>
      <c r="C346" s="97" t="s">
        <v>504</v>
      </c>
      <c r="D346" s="78" t="s">
        <v>505</v>
      </c>
      <c r="E346" s="42">
        <f>4!F353</f>
        <v>500</v>
      </c>
    </row>
    <row r="347" spans="1:5" s="20" customFormat="1" ht="16.5">
      <c r="A347" s="15" t="s">
        <v>410</v>
      </c>
      <c r="B347" s="11" t="s">
        <v>337</v>
      </c>
      <c r="C347" s="11"/>
      <c r="D347" s="12" t="s">
        <v>564</v>
      </c>
      <c r="E347" s="42">
        <f>E348</f>
        <v>3000</v>
      </c>
    </row>
    <row r="348" spans="1:5" s="20" customFormat="1" ht="16.5">
      <c r="A348" s="15" t="s">
        <v>410</v>
      </c>
      <c r="B348" s="11" t="s">
        <v>583</v>
      </c>
      <c r="C348" s="11"/>
      <c r="D348" s="19" t="s">
        <v>584</v>
      </c>
      <c r="E348" s="42">
        <f>E349</f>
        <v>3000</v>
      </c>
    </row>
    <row r="349" spans="1:5" s="20" customFormat="1" ht="18" customHeight="1">
      <c r="A349" s="15" t="s">
        <v>410</v>
      </c>
      <c r="B349" s="11" t="s">
        <v>583</v>
      </c>
      <c r="C349" s="11" t="s">
        <v>476</v>
      </c>
      <c r="D349" s="19" t="s">
        <v>477</v>
      </c>
      <c r="E349" s="42">
        <f>4!F217</f>
        <v>3000</v>
      </c>
    </row>
    <row r="350" spans="1:5" s="20" customFormat="1" ht="16.5">
      <c r="A350" s="9" t="s">
        <v>412</v>
      </c>
      <c r="B350" s="9"/>
      <c r="C350" s="9"/>
      <c r="D350" s="10" t="s">
        <v>407</v>
      </c>
      <c r="E350" s="43">
        <f>E351+E355</f>
        <v>2586.4</v>
      </c>
    </row>
    <row r="351" spans="1:5" s="20" customFormat="1" ht="16.5">
      <c r="A351" s="15" t="s">
        <v>413</v>
      </c>
      <c r="B351" s="11"/>
      <c r="C351" s="11"/>
      <c r="D351" s="33" t="s">
        <v>248</v>
      </c>
      <c r="E351" s="42">
        <f>E352</f>
        <v>770</v>
      </c>
    </row>
    <row r="352" spans="1:5" s="20" customFormat="1" ht="16.5">
      <c r="A352" s="15" t="s">
        <v>413</v>
      </c>
      <c r="B352" s="11" t="s">
        <v>249</v>
      </c>
      <c r="C352" s="11"/>
      <c r="D352" s="12" t="s">
        <v>252</v>
      </c>
      <c r="E352" s="42">
        <f>E353</f>
        <v>770</v>
      </c>
    </row>
    <row r="353" spans="1:5" s="20" customFormat="1" ht="16.5">
      <c r="A353" s="15" t="s">
        <v>413</v>
      </c>
      <c r="B353" s="11" t="s">
        <v>250</v>
      </c>
      <c r="C353" s="11"/>
      <c r="D353" s="12" t="s">
        <v>251</v>
      </c>
      <c r="E353" s="42">
        <f>E354</f>
        <v>770</v>
      </c>
    </row>
    <row r="354" spans="1:5" s="20" customFormat="1" ht="33">
      <c r="A354" s="15" t="s">
        <v>413</v>
      </c>
      <c r="B354" s="11" t="s">
        <v>250</v>
      </c>
      <c r="C354" s="11" t="s">
        <v>486</v>
      </c>
      <c r="D354" s="19" t="s">
        <v>487</v>
      </c>
      <c r="E354" s="42">
        <f>4!F222</f>
        <v>770</v>
      </c>
    </row>
    <row r="355" spans="1:5" ht="16.5">
      <c r="A355" s="15" t="s">
        <v>442</v>
      </c>
      <c r="B355" s="15"/>
      <c r="C355" s="11"/>
      <c r="D355" s="12" t="s">
        <v>443</v>
      </c>
      <c r="E355" s="42">
        <f>E356+E363+E359</f>
        <v>1816.4</v>
      </c>
    </row>
    <row r="356" spans="1:5" ht="21" customHeight="1">
      <c r="A356" s="15" t="s">
        <v>442</v>
      </c>
      <c r="B356" s="15" t="s">
        <v>444</v>
      </c>
      <c r="C356" s="11"/>
      <c r="D356" s="12" t="s">
        <v>407</v>
      </c>
      <c r="E356" s="42">
        <f>E357</f>
        <v>360</v>
      </c>
    </row>
    <row r="357" spans="1:5" ht="18" customHeight="1">
      <c r="A357" s="15" t="s">
        <v>442</v>
      </c>
      <c r="B357" s="15" t="s">
        <v>445</v>
      </c>
      <c r="C357" s="11"/>
      <c r="D357" s="12" t="s">
        <v>446</v>
      </c>
      <c r="E357" s="42">
        <f>E358</f>
        <v>360</v>
      </c>
    </row>
    <row r="358" spans="1:5" s="20" customFormat="1" ht="18.75" customHeight="1">
      <c r="A358" s="15" t="s">
        <v>442</v>
      </c>
      <c r="B358" s="15" t="s">
        <v>445</v>
      </c>
      <c r="C358" s="11" t="s">
        <v>476</v>
      </c>
      <c r="D358" s="19" t="s">
        <v>477</v>
      </c>
      <c r="E358" s="42">
        <f>4!F226</f>
        <v>360</v>
      </c>
    </row>
    <row r="359" spans="1:5" s="20" customFormat="1" ht="16.5">
      <c r="A359" s="101" t="s">
        <v>442</v>
      </c>
      <c r="B359" s="83" t="s">
        <v>572</v>
      </c>
      <c r="C359" s="81"/>
      <c r="D359" s="12" t="s">
        <v>695</v>
      </c>
      <c r="E359" s="42">
        <f>E360</f>
        <v>456.4</v>
      </c>
    </row>
    <row r="360" spans="1:5" s="20" customFormat="1" ht="49.5">
      <c r="A360" s="101" t="s">
        <v>442</v>
      </c>
      <c r="B360" s="81" t="s">
        <v>658</v>
      </c>
      <c r="C360" s="83"/>
      <c r="D360" s="12" t="s">
        <v>657</v>
      </c>
      <c r="E360" s="42">
        <f>E361</f>
        <v>456.4</v>
      </c>
    </row>
    <row r="361" spans="1:5" s="20" customFormat="1" ht="26.25" customHeight="1">
      <c r="A361" s="101" t="s">
        <v>442</v>
      </c>
      <c r="B361" s="81" t="s">
        <v>660</v>
      </c>
      <c r="C361" s="83"/>
      <c r="D361" s="12" t="s">
        <v>659</v>
      </c>
      <c r="E361" s="42">
        <f>E362</f>
        <v>456.4</v>
      </c>
    </row>
    <row r="362" spans="1:5" s="20" customFormat="1" ht="33">
      <c r="A362" s="101" t="s">
        <v>442</v>
      </c>
      <c r="B362" s="81" t="s">
        <v>660</v>
      </c>
      <c r="C362" s="83" t="s">
        <v>486</v>
      </c>
      <c r="D362" s="12" t="s">
        <v>487</v>
      </c>
      <c r="E362" s="42">
        <f>4!F230</f>
        <v>456.4</v>
      </c>
    </row>
    <row r="363" spans="1:5" s="20" customFormat="1" ht="16.5">
      <c r="A363" s="15" t="s">
        <v>442</v>
      </c>
      <c r="B363" s="11" t="s">
        <v>337</v>
      </c>
      <c r="C363" s="11"/>
      <c r="D363" s="12" t="s">
        <v>471</v>
      </c>
      <c r="E363" s="42">
        <f>E364</f>
        <v>1000</v>
      </c>
    </row>
    <row r="364" spans="1:5" s="20" customFormat="1" ht="20.25" customHeight="1">
      <c r="A364" s="15" t="s">
        <v>442</v>
      </c>
      <c r="B364" s="15" t="s">
        <v>427</v>
      </c>
      <c r="C364" s="11"/>
      <c r="D364" s="12" t="s">
        <v>498</v>
      </c>
      <c r="E364" s="42">
        <f>E365</f>
        <v>1000</v>
      </c>
    </row>
    <row r="365" spans="1:5" s="20" customFormat="1" ht="33">
      <c r="A365" s="15" t="s">
        <v>442</v>
      </c>
      <c r="B365" s="15" t="s">
        <v>427</v>
      </c>
      <c r="C365" s="11" t="s">
        <v>486</v>
      </c>
      <c r="D365" s="19" t="s">
        <v>487</v>
      </c>
      <c r="E365" s="42">
        <f>4!F233</f>
        <v>1000</v>
      </c>
    </row>
    <row r="366" spans="1:5" s="20" customFormat="1" ht="16.5">
      <c r="A366" s="9" t="s">
        <v>408</v>
      </c>
      <c r="B366" s="9"/>
      <c r="C366" s="9"/>
      <c r="D366" s="10" t="s">
        <v>676</v>
      </c>
      <c r="E366" s="43">
        <f>E367</f>
        <v>979.4</v>
      </c>
    </row>
    <row r="367" spans="1:5" s="20" customFormat="1" ht="16.5">
      <c r="A367" s="11" t="s">
        <v>431</v>
      </c>
      <c r="B367" s="9"/>
      <c r="C367" s="9"/>
      <c r="D367" s="12" t="s">
        <v>409</v>
      </c>
      <c r="E367" s="42">
        <f>E368</f>
        <v>979.4</v>
      </c>
    </row>
    <row r="368" spans="1:5" s="20" customFormat="1" ht="16.5">
      <c r="A368" s="11" t="s">
        <v>431</v>
      </c>
      <c r="B368" s="11" t="s">
        <v>677</v>
      </c>
      <c r="C368" s="11"/>
      <c r="D368" s="12" t="s">
        <v>678</v>
      </c>
      <c r="E368" s="42">
        <f>E369</f>
        <v>979.4</v>
      </c>
    </row>
    <row r="369" spans="1:5" ht="16.5">
      <c r="A369" s="11" t="s">
        <v>431</v>
      </c>
      <c r="B369" s="11" t="s">
        <v>679</v>
      </c>
      <c r="C369" s="11"/>
      <c r="D369" s="12" t="s">
        <v>680</v>
      </c>
      <c r="E369" s="42">
        <f>E370</f>
        <v>979.4</v>
      </c>
    </row>
    <row r="370" spans="1:5" ht="16.5">
      <c r="A370" s="11" t="s">
        <v>431</v>
      </c>
      <c r="B370" s="11" t="s">
        <v>679</v>
      </c>
      <c r="C370" s="11" t="s">
        <v>488</v>
      </c>
      <c r="D370" s="12" t="s">
        <v>489</v>
      </c>
      <c r="E370" s="42">
        <f>4!F254</f>
        <v>979.4</v>
      </c>
    </row>
    <row r="382" ht="16.5">
      <c r="E382" s="44"/>
    </row>
    <row r="386" ht="16.5">
      <c r="D386" s="21"/>
    </row>
  </sheetData>
  <sheetProtection/>
  <mergeCells count="6">
    <mergeCell ref="A6:E6"/>
    <mergeCell ref="D1:E1"/>
    <mergeCell ref="D2:E2"/>
    <mergeCell ref="D3:E3"/>
    <mergeCell ref="A4:E4"/>
    <mergeCell ref="A5:E5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zoomScalePageLayoutView="0" workbookViewId="0" topLeftCell="A146">
      <selection activeCell="J9" sqref="J9"/>
    </sheetView>
  </sheetViews>
  <sheetFormatPr defaultColWidth="9.00390625" defaultRowHeight="12.75"/>
  <cols>
    <col min="1" max="1" width="4.875" style="13" customWidth="1"/>
    <col min="2" max="3" width="6.125" style="13" customWidth="1"/>
    <col min="4" max="4" width="10.375" style="5" customWidth="1"/>
    <col min="5" max="5" width="5.75390625" style="5" customWidth="1"/>
    <col min="6" max="6" width="90.125" style="5" customWidth="1"/>
    <col min="7" max="7" width="11.875" style="37" customWidth="1"/>
    <col min="8" max="8" width="9.125" style="5" customWidth="1"/>
    <col min="9" max="16384" width="9.125" style="2" customWidth="1"/>
  </cols>
  <sheetData>
    <row r="1" spans="1:10" ht="16.5">
      <c r="A1" s="151" t="s">
        <v>1</v>
      </c>
      <c r="B1" s="151"/>
      <c r="C1" s="151"/>
      <c r="D1" s="151"/>
      <c r="E1" s="151"/>
      <c r="F1" s="151"/>
      <c r="G1" s="151"/>
      <c r="H1" s="3"/>
      <c r="I1" s="1"/>
      <c r="J1" s="1"/>
    </row>
    <row r="2" spans="1:10" ht="16.5">
      <c r="A2" s="151" t="s">
        <v>273</v>
      </c>
      <c r="B2" s="151"/>
      <c r="C2" s="151"/>
      <c r="D2" s="151"/>
      <c r="E2" s="151"/>
      <c r="F2" s="151"/>
      <c r="G2" s="151"/>
      <c r="H2" s="3"/>
      <c r="I2" s="1"/>
      <c r="J2" s="1"/>
    </row>
    <row r="3" spans="1:10" ht="16.5">
      <c r="A3" s="151" t="s">
        <v>43</v>
      </c>
      <c r="B3" s="151"/>
      <c r="C3" s="151"/>
      <c r="D3" s="151"/>
      <c r="E3" s="151"/>
      <c r="F3" s="151"/>
      <c r="G3" s="151"/>
      <c r="H3" s="3"/>
      <c r="I3" s="1"/>
      <c r="J3" s="1"/>
    </row>
    <row r="4" spans="1:10" ht="16.5">
      <c r="A4" s="156" t="s">
        <v>560</v>
      </c>
      <c r="B4" s="156"/>
      <c r="C4" s="156"/>
      <c r="D4" s="156"/>
      <c r="E4" s="156"/>
      <c r="F4" s="156"/>
      <c r="G4" s="156"/>
      <c r="H4" s="56"/>
      <c r="I4" s="57"/>
      <c r="J4" s="57"/>
    </row>
    <row r="5" spans="1:10" ht="16.5">
      <c r="A5" s="157" t="s">
        <v>561</v>
      </c>
      <c r="B5" s="157"/>
      <c r="C5" s="157"/>
      <c r="D5" s="157"/>
      <c r="E5" s="157"/>
      <c r="F5" s="157"/>
      <c r="G5" s="157"/>
      <c r="H5" s="56"/>
      <c r="I5" s="57"/>
      <c r="J5" s="57"/>
    </row>
    <row r="6" spans="1:10" ht="16.5">
      <c r="A6" s="157" t="s">
        <v>2</v>
      </c>
      <c r="B6" s="157"/>
      <c r="C6" s="157"/>
      <c r="D6" s="157"/>
      <c r="E6" s="157"/>
      <c r="F6" s="157"/>
      <c r="G6" s="157"/>
      <c r="H6" s="56"/>
      <c r="I6" s="57"/>
      <c r="J6" s="57"/>
    </row>
    <row r="7" spans="1:10" ht="33">
      <c r="A7" s="22" t="s">
        <v>291</v>
      </c>
      <c r="B7" s="22" t="s">
        <v>292</v>
      </c>
      <c r="C7" s="22" t="s">
        <v>366</v>
      </c>
      <c r="D7" s="22" t="s">
        <v>293</v>
      </c>
      <c r="E7" s="22" t="s">
        <v>294</v>
      </c>
      <c r="F7" s="22" t="s">
        <v>295</v>
      </c>
      <c r="G7" s="39" t="s">
        <v>399</v>
      </c>
      <c r="H7" s="96"/>
      <c r="I7" s="58"/>
      <c r="J7" s="57"/>
    </row>
    <row r="8" spans="1:10" ht="16.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59">
        <v>7</v>
      </c>
      <c r="H8" s="96"/>
      <c r="I8" s="58"/>
      <c r="J8" s="57"/>
    </row>
    <row r="9" spans="1:10" s="63" customFormat="1" ht="16.5">
      <c r="A9" s="60"/>
      <c r="B9" s="60"/>
      <c r="C9" s="60"/>
      <c r="D9" s="60"/>
      <c r="E9" s="60"/>
      <c r="F9" s="10" t="s">
        <v>562</v>
      </c>
      <c r="G9" s="47">
        <f>G10+G22+G35+G42+G49+G61+G68+G75+G82+G89+G96+G117+G103+G110+G124+G131+G138+G145+G152+G161+G168</f>
        <v>60347.8</v>
      </c>
      <c r="H9" s="95"/>
      <c r="I9" s="61"/>
      <c r="J9" s="62"/>
    </row>
    <row r="10" spans="1:8" s="63" customFormat="1" ht="16.5">
      <c r="A10" s="9" t="s">
        <v>563</v>
      </c>
      <c r="B10" s="9"/>
      <c r="C10" s="9"/>
      <c r="D10" s="9"/>
      <c r="E10" s="9"/>
      <c r="F10" s="64" t="s">
        <v>495</v>
      </c>
      <c r="G10" s="41">
        <f>G11</f>
        <v>2045.4</v>
      </c>
      <c r="H10" s="20"/>
    </row>
    <row r="11" spans="1:10" ht="16.5">
      <c r="A11" s="11" t="s">
        <v>563</v>
      </c>
      <c r="B11" s="11" t="s">
        <v>296</v>
      </c>
      <c r="C11" s="11"/>
      <c r="D11" s="11"/>
      <c r="E11" s="11"/>
      <c r="F11" s="12" t="s">
        <v>669</v>
      </c>
      <c r="G11" s="40">
        <f>G12</f>
        <v>2045.4</v>
      </c>
      <c r="H11" s="56"/>
      <c r="I11" s="57"/>
      <c r="J11" s="57"/>
    </row>
    <row r="12" spans="1:10" ht="16.5">
      <c r="A12" s="11" t="s">
        <v>563</v>
      </c>
      <c r="B12" s="11" t="s">
        <v>296</v>
      </c>
      <c r="C12" s="11" t="s">
        <v>369</v>
      </c>
      <c r="D12" s="11"/>
      <c r="E12" s="11"/>
      <c r="F12" s="12" t="s">
        <v>351</v>
      </c>
      <c r="G12" s="40">
        <f>G13</f>
        <v>2045.4</v>
      </c>
      <c r="H12" s="56"/>
      <c r="I12" s="57"/>
      <c r="J12" s="57"/>
    </row>
    <row r="13" spans="1:10" ht="16.5">
      <c r="A13" s="11" t="s">
        <v>563</v>
      </c>
      <c r="B13" s="11" t="s">
        <v>296</v>
      </c>
      <c r="C13" s="11" t="s">
        <v>370</v>
      </c>
      <c r="D13" s="11"/>
      <c r="E13" s="11"/>
      <c r="F13" s="12" t="s">
        <v>358</v>
      </c>
      <c r="G13" s="40">
        <f>G14</f>
        <v>2045.4</v>
      </c>
      <c r="H13" s="56"/>
      <c r="I13" s="57"/>
      <c r="J13" s="57"/>
    </row>
    <row r="14" spans="1:10" ht="16.5">
      <c r="A14" s="11" t="s">
        <v>563</v>
      </c>
      <c r="B14" s="11" t="s">
        <v>296</v>
      </c>
      <c r="C14" s="11" t="s">
        <v>370</v>
      </c>
      <c r="D14" s="11" t="s">
        <v>337</v>
      </c>
      <c r="E14" s="11"/>
      <c r="F14" s="12" t="s">
        <v>471</v>
      </c>
      <c r="G14" s="40">
        <f>G15</f>
        <v>2045.4</v>
      </c>
      <c r="H14" s="56"/>
      <c r="I14" s="57"/>
      <c r="J14" s="57"/>
    </row>
    <row r="15" spans="1:10" ht="16.5">
      <c r="A15" s="11" t="s">
        <v>563</v>
      </c>
      <c r="B15" s="11" t="s">
        <v>296</v>
      </c>
      <c r="C15" s="11" t="s">
        <v>370</v>
      </c>
      <c r="D15" s="11" t="s">
        <v>359</v>
      </c>
      <c r="E15" s="11"/>
      <c r="F15" s="19" t="s">
        <v>495</v>
      </c>
      <c r="G15" s="40">
        <f>G16+G18+G20</f>
        <v>2045.4</v>
      </c>
      <c r="H15" s="56"/>
      <c r="I15" s="57"/>
      <c r="J15" s="57"/>
    </row>
    <row r="16" spans="1:10" ht="16.5">
      <c r="A16" s="11" t="s">
        <v>563</v>
      </c>
      <c r="B16" s="11" t="s">
        <v>296</v>
      </c>
      <c r="C16" s="11" t="s">
        <v>370</v>
      </c>
      <c r="D16" s="11" t="s">
        <v>360</v>
      </c>
      <c r="E16" s="11"/>
      <c r="F16" s="19" t="s">
        <v>361</v>
      </c>
      <c r="G16" s="40">
        <f>G17</f>
        <v>173</v>
      </c>
      <c r="H16" s="56"/>
      <c r="I16" s="57"/>
      <c r="J16" s="57"/>
    </row>
    <row r="17" spans="1:10" ht="16.5">
      <c r="A17" s="11" t="s">
        <v>563</v>
      </c>
      <c r="B17" s="11" t="s">
        <v>296</v>
      </c>
      <c r="C17" s="11" t="s">
        <v>370</v>
      </c>
      <c r="D17" s="11" t="s">
        <v>360</v>
      </c>
      <c r="E17" s="15" t="s">
        <v>482</v>
      </c>
      <c r="F17" s="19" t="s">
        <v>483</v>
      </c>
      <c r="G17" s="40">
        <f>4!F199</f>
        <v>173</v>
      </c>
      <c r="H17" s="56"/>
      <c r="I17" s="57"/>
      <c r="J17" s="57"/>
    </row>
    <row r="18" spans="1:10" ht="16.5">
      <c r="A18" s="11" t="s">
        <v>563</v>
      </c>
      <c r="B18" s="11" t="s">
        <v>296</v>
      </c>
      <c r="C18" s="11" t="s">
        <v>370</v>
      </c>
      <c r="D18" s="11" t="s">
        <v>362</v>
      </c>
      <c r="E18" s="11"/>
      <c r="F18" s="19" t="s">
        <v>363</v>
      </c>
      <c r="G18" s="40">
        <f>G19</f>
        <v>1387.4</v>
      </c>
      <c r="H18" s="56"/>
      <c r="I18" s="57"/>
      <c r="J18" s="57"/>
    </row>
    <row r="19" spans="1:10" ht="33">
      <c r="A19" s="11" t="s">
        <v>563</v>
      </c>
      <c r="B19" s="11" t="s">
        <v>296</v>
      </c>
      <c r="C19" s="11" t="s">
        <v>370</v>
      </c>
      <c r="D19" s="11" t="s">
        <v>362</v>
      </c>
      <c r="E19" s="11" t="s">
        <v>484</v>
      </c>
      <c r="F19" s="19" t="s">
        <v>485</v>
      </c>
      <c r="G19" s="40">
        <f>4!F201</f>
        <v>1387.4</v>
      </c>
      <c r="H19" s="56"/>
      <c r="I19" s="57"/>
      <c r="J19" s="57"/>
    </row>
    <row r="20" spans="1:10" ht="33">
      <c r="A20" s="11" t="s">
        <v>563</v>
      </c>
      <c r="B20" s="11" t="s">
        <v>296</v>
      </c>
      <c r="C20" s="11" t="s">
        <v>370</v>
      </c>
      <c r="D20" s="11" t="s">
        <v>364</v>
      </c>
      <c r="E20" s="11"/>
      <c r="F20" s="19" t="s">
        <v>439</v>
      </c>
      <c r="G20" s="40">
        <f>G21</f>
        <v>485.00000000000006</v>
      </c>
      <c r="H20" s="56"/>
      <c r="I20" s="57"/>
      <c r="J20" s="57"/>
    </row>
    <row r="21" spans="1:10" ht="33">
      <c r="A21" s="11" t="s">
        <v>563</v>
      </c>
      <c r="B21" s="11" t="s">
        <v>296</v>
      </c>
      <c r="C21" s="11" t="s">
        <v>370</v>
      </c>
      <c r="D21" s="11" t="s">
        <v>364</v>
      </c>
      <c r="E21" s="11" t="s">
        <v>504</v>
      </c>
      <c r="F21" s="19" t="s">
        <v>505</v>
      </c>
      <c r="G21" s="40">
        <f>4!F203</f>
        <v>485.00000000000006</v>
      </c>
      <c r="H21" s="56"/>
      <c r="I21" s="57"/>
      <c r="J21" s="57"/>
    </row>
    <row r="22" spans="1:8" s="63" customFormat="1" ht="16.5">
      <c r="A22" s="65" t="s">
        <v>3</v>
      </c>
      <c r="B22" s="65"/>
      <c r="C22" s="65"/>
      <c r="D22" s="9"/>
      <c r="E22" s="9"/>
      <c r="F22" s="64" t="s">
        <v>466</v>
      </c>
      <c r="G22" s="41">
        <f>G29+G23</f>
        <v>1348.7</v>
      </c>
      <c r="H22" s="20"/>
    </row>
    <row r="23" spans="1:8" s="63" customFormat="1" ht="33">
      <c r="A23" s="11" t="s">
        <v>3</v>
      </c>
      <c r="B23" s="11" t="s">
        <v>592</v>
      </c>
      <c r="C23" s="11"/>
      <c r="D23" s="11"/>
      <c r="E23" s="11"/>
      <c r="F23" s="12" t="s">
        <v>667</v>
      </c>
      <c r="G23" s="40">
        <f>G24</f>
        <v>1258.8</v>
      </c>
      <c r="H23" s="20"/>
    </row>
    <row r="24" spans="1:8" s="63" customFormat="1" ht="16.5">
      <c r="A24" s="11" t="s">
        <v>3</v>
      </c>
      <c r="B24" s="11" t="s">
        <v>592</v>
      </c>
      <c r="C24" s="11" t="s">
        <v>369</v>
      </c>
      <c r="D24" s="11"/>
      <c r="E24" s="11"/>
      <c r="F24" s="12" t="s">
        <v>351</v>
      </c>
      <c r="G24" s="40">
        <f>G25</f>
        <v>1258.8</v>
      </c>
      <c r="H24" s="20"/>
    </row>
    <row r="25" spans="1:8" s="63" customFormat="1" ht="16.5">
      <c r="A25" s="11" t="s">
        <v>3</v>
      </c>
      <c r="B25" s="11" t="s">
        <v>592</v>
      </c>
      <c r="C25" s="11" t="s">
        <v>370</v>
      </c>
      <c r="D25" s="11"/>
      <c r="E25" s="11"/>
      <c r="F25" s="12" t="s">
        <v>358</v>
      </c>
      <c r="G25" s="40">
        <f>G26</f>
        <v>1258.8</v>
      </c>
      <c r="H25" s="20"/>
    </row>
    <row r="26" spans="1:8" s="63" customFormat="1" ht="16.5">
      <c r="A26" s="11" t="s">
        <v>3</v>
      </c>
      <c r="B26" s="11" t="s">
        <v>592</v>
      </c>
      <c r="C26" s="11" t="s">
        <v>370</v>
      </c>
      <c r="D26" s="11" t="s">
        <v>337</v>
      </c>
      <c r="E26" s="11"/>
      <c r="F26" s="12" t="s">
        <v>471</v>
      </c>
      <c r="G26" s="40">
        <f>G27</f>
        <v>1258.8</v>
      </c>
      <c r="H26" s="20"/>
    </row>
    <row r="27" spans="1:8" s="63" customFormat="1" ht="16.5">
      <c r="A27" s="11" t="s">
        <v>3</v>
      </c>
      <c r="B27" s="11" t="s">
        <v>592</v>
      </c>
      <c r="C27" s="11" t="s">
        <v>370</v>
      </c>
      <c r="D27" s="11" t="s">
        <v>467</v>
      </c>
      <c r="E27" s="11"/>
      <c r="F27" s="19" t="s">
        <v>466</v>
      </c>
      <c r="G27" s="40">
        <f>G28</f>
        <v>1258.8</v>
      </c>
      <c r="H27" s="20"/>
    </row>
    <row r="28" spans="1:8" s="63" customFormat="1" ht="16.5">
      <c r="A28" s="11" t="s">
        <v>3</v>
      </c>
      <c r="B28" s="11" t="s">
        <v>592</v>
      </c>
      <c r="C28" s="11" t="s">
        <v>370</v>
      </c>
      <c r="D28" s="11" t="s">
        <v>467</v>
      </c>
      <c r="E28" s="11" t="s">
        <v>493</v>
      </c>
      <c r="F28" s="19" t="s">
        <v>494</v>
      </c>
      <c r="G28" s="40">
        <f>4!F340</f>
        <v>1258.8</v>
      </c>
      <c r="H28" s="20"/>
    </row>
    <row r="29" spans="1:10" ht="16.5">
      <c r="A29" s="11" t="s">
        <v>3</v>
      </c>
      <c r="B29" s="11" t="s">
        <v>296</v>
      </c>
      <c r="C29" s="11"/>
      <c r="D29" s="11"/>
      <c r="E29" s="11"/>
      <c r="F29" s="12" t="s">
        <v>669</v>
      </c>
      <c r="G29" s="40">
        <f aca="true" t="shared" si="0" ref="G29:G59">G30</f>
        <v>89.90000000000009</v>
      </c>
      <c r="H29" s="56"/>
      <c r="I29" s="57"/>
      <c r="J29" s="57"/>
    </row>
    <row r="30" spans="1:10" ht="16.5">
      <c r="A30" s="11" t="s">
        <v>3</v>
      </c>
      <c r="B30" s="11" t="s">
        <v>296</v>
      </c>
      <c r="C30" s="11" t="s">
        <v>369</v>
      </c>
      <c r="D30" s="11"/>
      <c r="E30" s="11"/>
      <c r="F30" s="12" t="s">
        <v>351</v>
      </c>
      <c r="G30" s="40">
        <f t="shared" si="0"/>
        <v>89.90000000000009</v>
      </c>
      <c r="H30" s="56"/>
      <c r="I30" s="57"/>
      <c r="J30" s="57"/>
    </row>
    <row r="31" spans="1:10" ht="16.5">
      <c r="A31" s="11" t="s">
        <v>3</v>
      </c>
      <c r="B31" s="11" t="s">
        <v>296</v>
      </c>
      <c r="C31" s="11" t="s">
        <v>370</v>
      </c>
      <c r="D31" s="11"/>
      <c r="E31" s="11"/>
      <c r="F31" s="12" t="s">
        <v>358</v>
      </c>
      <c r="G31" s="40">
        <f t="shared" si="0"/>
        <v>89.90000000000009</v>
      </c>
      <c r="H31" s="56"/>
      <c r="I31" s="57"/>
      <c r="J31" s="57"/>
    </row>
    <row r="32" spans="1:10" ht="16.5">
      <c r="A32" s="11" t="s">
        <v>3</v>
      </c>
      <c r="B32" s="11" t="s">
        <v>296</v>
      </c>
      <c r="C32" s="11" t="s">
        <v>370</v>
      </c>
      <c r="D32" s="11" t="s">
        <v>337</v>
      </c>
      <c r="E32" s="11"/>
      <c r="F32" s="12" t="s">
        <v>471</v>
      </c>
      <c r="G32" s="40">
        <f t="shared" si="0"/>
        <v>89.90000000000009</v>
      </c>
      <c r="H32" s="56"/>
      <c r="I32" s="57"/>
      <c r="J32" s="57"/>
    </row>
    <row r="33" spans="1:10" ht="16.5">
      <c r="A33" s="11" t="s">
        <v>3</v>
      </c>
      <c r="B33" s="11" t="s">
        <v>296</v>
      </c>
      <c r="C33" s="11" t="s">
        <v>370</v>
      </c>
      <c r="D33" s="11" t="s">
        <v>467</v>
      </c>
      <c r="E33" s="11"/>
      <c r="F33" s="19" t="s">
        <v>466</v>
      </c>
      <c r="G33" s="40">
        <f t="shared" si="0"/>
        <v>89.90000000000009</v>
      </c>
      <c r="H33" s="56"/>
      <c r="I33" s="57"/>
      <c r="J33" s="57"/>
    </row>
    <row r="34" spans="1:10" ht="16.5">
      <c r="A34" s="11" t="s">
        <v>3</v>
      </c>
      <c r="B34" s="11" t="s">
        <v>296</v>
      </c>
      <c r="C34" s="11" t="s">
        <v>370</v>
      </c>
      <c r="D34" s="11" t="s">
        <v>467</v>
      </c>
      <c r="E34" s="11" t="s">
        <v>493</v>
      </c>
      <c r="F34" s="19" t="s">
        <v>494</v>
      </c>
      <c r="G34" s="40">
        <f>4!F205</f>
        <v>89.90000000000009</v>
      </c>
      <c r="H34" s="56"/>
      <c r="I34" s="57"/>
      <c r="J34" s="57"/>
    </row>
    <row r="35" spans="1:7" ht="33">
      <c r="A35" s="66">
        <v>3</v>
      </c>
      <c r="B35" s="65"/>
      <c r="C35" s="65"/>
      <c r="D35" s="9"/>
      <c r="E35" s="9"/>
      <c r="F35" s="10" t="s">
        <v>496</v>
      </c>
      <c r="G35" s="41">
        <f t="shared" si="0"/>
        <v>249.4</v>
      </c>
    </row>
    <row r="36" spans="1:7" ht="16.5">
      <c r="A36" s="8">
        <v>3</v>
      </c>
      <c r="B36" s="11" t="s">
        <v>296</v>
      </c>
      <c r="C36" s="11"/>
      <c r="D36" s="11"/>
      <c r="E36" s="11"/>
      <c r="F36" s="12" t="s">
        <v>669</v>
      </c>
      <c r="G36" s="40">
        <f t="shared" si="0"/>
        <v>249.4</v>
      </c>
    </row>
    <row r="37" spans="1:7" ht="16.5">
      <c r="A37" s="8">
        <v>3</v>
      </c>
      <c r="B37" s="11" t="s">
        <v>296</v>
      </c>
      <c r="C37" s="11" t="s">
        <v>396</v>
      </c>
      <c r="D37" s="11"/>
      <c r="E37" s="11"/>
      <c r="F37" s="12" t="s">
        <v>338</v>
      </c>
      <c r="G37" s="40">
        <f t="shared" si="0"/>
        <v>249.4</v>
      </c>
    </row>
    <row r="38" spans="1:7" ht="16.5">
      <c r="A38" s="8">
        <v>3</v>
      </c>
      <c r="B38" s="11" t="s">
        <v>296</v>
      </c>
      <c r="C38" s="11" t="s">
        <v>386</v>
      </c>
      <c r="D38" s="11"/>
      <c r="E38" s="11"/>
      <c r="F38" s="12" t="s">
        <v>339</v>
      </c>
      <c r="G38" s="40">
        <f t="shared" si="0"/>
        <v>249.4</v>
      </c>
    </row>
    <row r="39" spans="1:7" ht="16.5">
      <c r="A39" s="8">
        <v>3</v>
      </c>
      <c r="B39" s="11" t="s">
        <v>296</v>
      </c>
      <c r="C39" s="11" t="s">
        <v>386</v>
      </c>
      <c r="D39" s="11" t="s">
        <v>337</v>
      </c>
      <c r="E39" s="11"/>
      <c r="F39" s="12" t="s">
        <v>471</v>
      </c>
      <c r="G39" s="40">
        <f t="shared" si="0"/>
        <v>249.4</v>
      </c>
    </row>
    <row r="40" spans="1:7" ht="33">
      <c r="A40" s="8">
        <v>3</v>
      </c>
      <c r="B40" s="11" t="s">
        <v>296</v>
      </c>
      <c r="C40" s="11" t="s">
        <v>386</v>
      </c>
      <c r="D40" s="11" t="s">
        <v>435</v>
      </c>
      <c r="E40" s="11"/>
      <c r="F40" s="12" t="s">
        <v>496</v>
      </c>
      <c r="G40" s="40">
        <f t="shared" si="0"/>
        <v>249.4</v>
      </c>
    </row>
    <row r="41" spans="1:7" ht="16.5">
      <c r="A41" s="8">
        <v>3</v>
      </c>
      <c r="B41" s="11" t="s">
        <v>296</v>
      </c>
      <c r="C41" s="11" t="s">
        <v>386</v>
      </c>
      <c r="D41" s="11" t="s">
        <v>435</v>
      </c>
      <c r="E41" s="11" t="s">
        <v>476</v>
      </c>
      <c r="F41" s="12" t="s">
        <v>477</v>
      </c>
      <c r="G41" s="40">
        <f>4!F74</f>
        <v>249.4</v>
      </c>
    </row>
    <row r="42" spans="1:8" s="63" customFormat="1" ht="33">
      <c r="A42" s="66">
        <v>4</v>
      </c>
      <c r="B42" s="65"/>
      <c r="C42" s="65"/>
      <c r="D42" s="9"/>
      <c r="E42" s="9"/>
      <c r="F42" s="10" t="s">
        <v>498</v>
      </c>
      <c r="G42" s="41">
        <f t="shared" si="0"/>
        <v>1000</v>
      </c>
      <c r="H42" s="20"/>
    </row>
    <row r="43" spans="1:7" ht="16.5">
      <c r="A43" s="8">
        <v>4</v>
      </c>
      <c r="B43" s="11" t="s">
        <v>296</v>
      </c>
      <c r="C43" s="11"/>
      <c r="D43" s="11"/>
      <c r="E43" s="11"/>
      <c r="F43" s="12" t="s">
        <v>669</v>
      </c>
      <c r="G43" s="40">
        <f t="shared" si="0"/>
        <v>1000</v>
      </c>
    </row>
    <row r="44" spans="1:7" ht="16.5">
      <c r="A44" s="8">
        <v>4</v>
      </c>
      <c r="B44" s="11" t="s">
        <v>296</v>
      </c>
      <c r="C44" s="11" t="s">
        <v>412</v>
      </c>
      <c r="D44" s="11"/>
      <c r="E44" s="11"/>
      <c r="F44" s="12" t="s">
        <v>407</v>
      </c>
      <c r="G44" s="40">
        <f t="shared" si="0"/>
        <v>1000</v>
      </c>
    </row>
    <row r="45" spans="1:7" ht="16.5">
      <c r="A45" s="8">
        <v>4</v>
      </c>
      <c r="B45" s="11" t="s">
        <v>296</v>
      </c>
      <c r="C45" s="11" t="s">
        <v>4</v>
      </c>
      <c r="D45" s="11"/>
      <c r="E45" s="11"/>
      <c r="F45" s="33" t="s">
        <v>5</v>
      </c>
      <c r="G45" s="40">
        <f t="shared" si="0"/>
        <v>1000</v>
      </c>
    </row>
    <row r="46" spans="1:7" ht="16.5">
      <c r="A46" s="8">
        <v>4</v>
      </c>
      <c r="B46" s="11" t="s">
        <v>296</v>
      </c>
      <c r="C46" s="11" t="s">
        <v>4</v>
      </c>
      <c r="D46" s="11" t="s">
        <v>337</v>
      </c>
      <c r="E46" s="11"/>
      <c r="F46" s="12" t="s">
        <v>471</v>
      </c>
      <c r="G46" s="40">
        <f t="shared" si="0"/>
        <v>1000</v>
      </c>
    </row>
    <row r="47" spans="1:7" ht="16.5">
      <c r="A47" s="8">
        <v>4</v>
      </c>
      <c r="B47" s="11" t="s">
        <v>296</v>
      </c>
      <c r="C47" s="11" t="s">
        <v>4</v>
      </c>
      <c r="D47" s="15" t="s">
        <v>427</v>
      </c>
      <c r="E47" s="11"/>
      <c r="F47" s="12" t="s">
        <v>498</v>
      </c>
      <c r="G47" s="40">
        <f t="shared" si="0"/>
        <v>1000</v>
      </c>
    </row>
    <row r="48" spans="1:7" ht="33">
      <c r="A48" s="8">
        <v>4</v>
      </c>
      <c r="B48" s="11" t="s">
        <v>296</v>
      </c>
      <c r="C48" s="11" t="s">
        <v>4</v>
      </c>
      <c r="D48" s="15" t="s">
        <v>427</v>
      </c>
      <c r="E48" s="11" t="s">
        <v>486</v>
      </c>
      <c r="F48" s="19" t="s">
        <v>487</v>
      </c>
      <c r="G48" s="40">
        <f>4!F233</f>
        <v>1000</v>
      </c>
    </row>
    <row r="49" spans="1:8" s="63" customFormat="1" ht="33">
      <c r="A49" s="66">
        <v>5</v>
      </c>
      <c r="B49" s="65"/>
      <c r="C49" s="65"/>
      <c r="D49" s="9"/>
      <c r="E49" s="9"/>
      <c r="F49" s="10" t="s">
        <v>596</v>
      </c>
      <c r="G49" s="41">
        <f>G50</f>
        <v>503.3</v>
      </c>
      <c r="H49" s="20"/>
    </row>
    <row r="50" spans="1:7" ht="16.5">
      <c r="A50" s="8">
        <v>5</v>
      </c>
      <c r="B50" s="11" t="s">
        <v>296</v>
      </c>
      <c r="C50" s="11"/>
      <c r="D50" s="11"/>
      <c r="E50" s="11"/>
      <c r="F50" s="12" t="s">
        <v>669</v>
      </c>
      <c r="G50" s="40">
        <f>G51+G56</f>
        <v>503.3</v>
      </c>
    </row>
    <row r="51" spans="1:7" ht="16.5">
      <c r="A51" s="8">
        <v>5</v>
      </c>
      <c r="B51" s="11" t="s">
        <v>296</v>
      </c>
      <c r="C51" s="11" t="s">
        <v>394</v>
      </c>
      <c r="D51" s="11"/>
      <c r="E51" s="11"/>
      <c r="F51" s="12" t="s">
        <v>297</v>
      </c>
      <c r="G51" s="40">
        <f>G52</f>
        <v>178.3</v>
      </c>
    </row>
    <row r="52" spans="1:7" ht="16.5">
      <c r="A52" s="8">
        <v>5</v>
      </c>
      <c r="B52" s="11" t="s">
        <v>296</v>
      </c>
      <c r="C52" s="11" t="s">
        <v>403</v>
      </c>
      <c r="D52" s="11"/>
      <c r="E52" s="11"/>
      <c r="F52" s="12" t="s">
        <v>334</v>
      </c>
      <c r="G52" s="40">
        <f>G53</f>
        <v>178.3</v>
      </c>
    </row>
    <row r="53" spans="1:7" ht="16.5">
      <c r="A53" s="8">
        <v>5</v>
      </c>
      <c r="B53" s="11" t="s">
        <v>296</v>
      </c>
      <c r="C53" s="11" t="s">
        <v>403</v>
      </c>
      <c r="D53" s="11" t="s">
        <v>337</v>
      </c>
      <c r="E53" s="11"/>
      <c r="F53" s="12" t="s">
        <v>471</v>
      </c>
      <c r="G53" s="40">
        <f>G54</f>
        <v>178.3</v>
      </c>
    </row>
    <row r="54" spans="1:7" ht="33">
      <c r="A54" s="8">
        <v>5</v>
      </c>
      <c r="B54" s="11" t="s">
        <v>296</v>
      </c>
      <c r="C54" s="11" t="s">
        <v>403</v>
      </c>
      <c r="D54" s="11" t="s">
        <v>595</v>
      </c>
      <c r="E54" s="11"/>
      <c r="F54" s="12" t="s">
        <v>596</v>
      </c>
      <c r="G54" s="40">
        <f>G55</f>
        <v>178.3</v>
      </c>
    </row>
    <row r="55" spans="1:7" ht="16.5">
      <c r="A55" s="8">
        <v>5</v>
      </c>
      <c r="B55" s="11" t="s">
        <v>296</v>
      </c>
      <c r="C55" s="11" t="s">
        <v>403</v>
      </c>
      <c r="D55" s="11" t="s">
        <v>595</v>
      </c>
      <c r="E55" s="11" t="s">
        <v>476</v>
      </c>
      <c r="F55" s="12" t="s">
        <v>477</v>
      </c>
      <c r="G55" s="40">
        <f>4!F39</f>
        <v>178.3</v>
      </c>
    </row>
    <row r="56" spans="1:7" ht="16.5">
      <c r="A56" s="8">
        <v>5</v>
      </c>
      <c r="B56" s="11" t="s">
        <v>296</v>
      </c>
      <c r="C56" s="11" t="s">
        <v>395</v>
      </c>
      <c r="D56" s="11"/>
      <c r="E56" s="11"/>
      <c r="F56" s="12" t="s">
        <v>338</v>
      </c>
      <c r="G56" s="40">
        <f t="shared" si="0"/>
        <v>325</v>
      </c>
    </row>
    <row r="57" spans="1:7" ht="33">
      <c r="A57" s="8">
        <v>5</v>
      </c>
      <c r="B57" s="11" t="s">
        <v>296</v>
      </c>
      <c r="C57" s="11" t="s">
        <v>593</v>
      </c>
      <c r="D57" s="11"/>
      <c r="E57" s="11"/>
      <c r="F57" s="12" t="s">
        <v>594</v>
      </c>
      <c r="G57" s="40">
        <f t="shared" si="0"/>
        <v>325</v>
      </c>
    </row>
    <row r="58" spans="1:7" ht="16.5">
      <c r="A58" s="8">
        <v>5</v>
      </c>
      <c r="B58" s="11" t="s">
        <v>296</v>
      </c>
      <c r="C58" s="11" t="s">
        <v>593</v>
      </c>
      <c r="D58" s="11" t="s">
        <v>337</v>
      </c>
      <c r="E58" s="11"/>
      <c r="F58" s="12" t="s">
        <v>471</v>
      </c>
      <c r="G58" s="40">
        <f t="shared" si="0"/>
        <v>325</v>
      </c>
    </row>
    <row r="59" spans="1:7" ht="33">
      <c r="A59" s="8">
        <v>5</v>
      </c>
      <c r="B59" s="11" t="s">
        <v>296</v>
      </c>
      <c r="C59" s="11" t="s">
        <v>593</v>
      </c>
      <c r="D59" s="11" t="s">
        <v>595</v>
      </c>
      <c r="E59" s="11"/>
      <c r="F59" s="12" t="s">
        <v>596</v>
      </c>
      <c r="G59" s="40">
        <f t="shared" si="0"/>
        <v>325</v>
      </c>
    </row>
    <row r="60" spans="1:7" ht="16.5">
      <c r="A60" s="8">
        <v>5</v>
      </c>
      <c r="B60" s="11" t="s">
        <v>296</v>
      </c>
      <c r="C60" s="11" t="s">
        <v>593</v>
      </c>
      <c r="D60" s="11" t="s">
        <v>595</v>
      </c>
      <c r="E60" s="11" t="s">
        <v>476</v>
      </c>
      <c r="F60" s="12" t="s">
        <v>477</v>
      </c>
      <c r="G60" s="40">
        <f>4!F53</f>
        <v>325</v>
      </c>
    </row>
    <row r="61" spans="1:8" s="63" customFormat="1" ht="49.5">
      <c r="A61" s="66">
        <v>6</v>
      </c>
      <c r="B61" s="66"/>
      <c r="C61" s="66"/>
      <c r="D61" s="48"/>
      <c r="E61" s="48"/>
      <c r="F61" s="10" t="s">
        <v>597</v>
      </c>
      <c r="G61" s="41">
        <f aca="true" t="shared" si="1" ref="G61:G66">G62</f>
        <v>19792.1</v>
      </c>
      <c r="H61" s="20"/>
    </row>
    <row r="62" spans="1:8" s="63" customFormat="1" ht="16.5">
      <c r="A62" s="8">
        <v>6</v>
      </c>
      <c r="B62" s="11" t="s">
        <v>296</v>
      </c>
      <c r="C62" s="66"/>
      <c r="D62" s="48"/>
      <c r="E62" s="48"/>
      <c r="F62" s="12" t="s">
        <v>669</v>
      </c>
      <c r="G62" s="40">
        <f t="shared" si="1"/>
        <v>19792.1</v>
      </c>
      <c r="H62" s="20"/>
    </row>
    <row r="63" spans="1:8" s="63" customFormat="1" ht="16.5">
      <c r="A63" s="8">
        <v>6</v>
      </c>
      <c r="B63" s="11" t="s">
        <v>296</v>
      </c>
      <c r="C63" s="11" t="s">
        <v>396</v>
      </c>
      <c r="D63" s="48"/>
      <c r="E63" s="48"/>
      <c r="F63" s="78" t="s">
        <v>338</v>
      </c>
      <c r="G63" s="40">
        <f t="shared" si="1"/>
        <v>19792.1</v>
      </c>
      <c r="H63" s="20"/>
    </row>
    <row r="64" spans="1:8" s="63" customFormat="1" ht="16.5">
      <c r="A64" s="8">
        <v>6</v>
      </c>
      <c r="B64" s="11" t="s">
        <v>296</v>
      </c>
      <c r="C64" s="11" t="s">
        <v>614</v>
      </c>
      <c r="D64" s="48"/>
      <c r="E64" s="48"/>
      <c r="F64" s="2" t="s">
        <v>615</v>
      </c>
      <c r="G64" s="40">
        <f t="shared" si="1"/>
        <v>19792.1</v>
      </c>
      <c r="H64" s="20"/>
    </row>
    <row r="65" spans="1:7" ht="16.5">
      <c r="A65" s="8">
        <v>6</v>
      </c>
      <c r="B65" s="11" t="s">
        <v>296</v>
      </c>
      <c r="C65" s="11" t="s">
        <v>614</v>
      </c>
      <c r="D65" s="11" t="s">
        <v>337</v>
      </c>
      <c r="E65" s="11"/>
      <c r="F65" s="12" t="s">
        <v>471</v>
      </c>
      <c r="G65" s="40">
        <f t="shared" si="1"/>
        <v>19792.1</v>
      </c>
    </row>
    <row r="66" spans="1:7" ht="33">
      <c r="A66" s="8">
        <v>6</v>
      </c>
      <c r="B66" s="11" t="s">
        <v>296</v>
      </c>
      <c r="C66" s="11" t="s">
        <v>614</v>
      </c>
      <c r="D66" s="11" t="s">
        <v>449</v>
      </c>
      <c r="E66" s="11"/>
      <c r="F66" s="12" t="s">
        <v>598</v>
      </c>
      <c r="G66" s="40">
        <f t="shared" si="1"/>
        <v>19792.1</v>
      </c>
    </row>
    <row r="67" spans="1:7" ht="16.5">
      <c r="A67" s="8">
        <v>6</v>
      </c>
      <c r="B67" s="11" t="s">
        <v>296</v>
      </c>
      <c r="C67" s="11" t="s">
        <v>614</v>
      </c>
      <c r="D67" s="11" t="s">
        <v>449</v>
      </c>
      <c r="E67" s="11" t="s">
        <v>476</v>
      </c>
      <c r="F67" s="12" t="s">
        <v>477</v>
      </c>
      <c r="G67" s="40">
        <f>4!F68</f>
        <v>19792.1</v>
      </c>
    </row>
    <row r="68" spans="1:7" ht="49.5">
      <c r="A68" s="9" t="s">
        <v>565</v>
      </c>
      <c r="B68" s="8"/>
      <c r="C68" s="8"/>
      <c r="D68" s="33"/>
      <c r="E68" s="33"/>
      <c r="F68" s="10" t="s">
        <v>497</v>
      </c>
      <c r="G68" s="41">
        <f aca="true" t="shared" si="2" ref="G68:G73">G69</f>
        <v>724.5999999999995</v>
      </c>
    </row>
    <row r="69" spans="1:7" ht="16.5">
      <c r="A69" s="8">
        <v>7</v>
      </c>
      <c r="B69" s="11" t="s">
        <v>296</v>
      </c>
      <c r="C69" s="66"/>
      <c r="D69" s="48"/>
      <c r="E69" s="48"/>
      <c r="F69" s="12" t="s">
        <v>669</v>
      </c>
      <c r="G69" s="40">
        <f t="shared" si="2"/>
        <v>724.5999999999995</v>
      </c>
    </row>
    <row r="70" spans="1:7" ht="16.5">
      <c r="A70" s="8">
        <v>7</v>
      </c>
      <c r="B70" s="11" t="s">
        <v>296</v>
      </c>
      <c r="C70" s="11" t="s">
        <v>367</v>
      </c>
      <c r="D70" s="11"/>
      <c r="E70" s="11"/>
      <c r="F70" s="12" t="s">
        <v>346</v>
      </c>
      <c r="G70" s="40">
        <f t="shared" si="2"/>
        <v>724.5999999999995</v>
      </c>
    </row>
    <row r="71" spans="1:7" ht="16.5">
      <c r="A71" s="8">
        <v>7</v>
      </c>
      <c r="B71" s="11" t="s">
        <v>296</v>
      </c>
      <c r="C71" s="11" t="s">
        <v>389</v>
      </c>
      <c r="D71" s="33"/>
      <c r="E71" s="33"/>
      <c r="F71" s="12" t="s">
        <v>702</v>
      </c>
      <c r="G71" s="40">
        <f t="shared" si="2"/>
        <v>724.5999999999995</v>
      </c>
    </row>
    <row r="72" spans="1:7" ht="16.5">
      <c r="A72" s="8">
        <v>7</v>
      </c>
      <c r="B72" s="11" t="s">
        <v>296</v>
      </c>
      <c r="C72" s="11" t="s">
        <v>389</v>
      </c>
      <c r="D72" s="11" t="s">
        <v>337</v>
      </c>
      <c r="E72" s="11"/>
      <c r="F72" s="12" t="s">
        <v>471</v>
      </c>
      <c r="G72" s="40">
        <f t="shared" si="2"/>
        <v>724.5999999999995</v>
      </c>
    </row>
    <row r="73" spans="1:7" ht="33">
      <c r="A73" s="8">
        <v>7</v>
      </c>
      <c r="B73" s="11" t="s">
        <v>296</v>
      </c>
      <c r="C73" s="11" t="s">
        <v>389</v>
      </c>
      <c r="D73" s="11" t="s">
        <v>450</v>
      </c>
      <c r="E73" s="11"/>
      <c r="F73" s="12" t="s">
        <v>497</v>
      </c>
      <c r="G73" s="40">
        <f t="shared" si="2"/>
        <v>724.5999999999995</v>
      </c>
    </row>
    <row r="74" spans="1:7" ht="33">
      <c r="A74" s="8">
        <v>7</v>
      </c>
      <c r="B74" s="11" t="s">
        <v>296</v>
      </c>
      <c r="C74" s="11" t="s">
        <v>389</v>
      </c>
      <c r="D74" s="11" t="s">
        <v>450</v>
      </c>
      <c r="E74" s="83" t="s">
        <v>612</v>
      </c>
      <c r="F74" s="81" t="s">
        <v>613</v>
      </c>
      <c r="G74" s="40">
        <f>4!F145</f>
        <v>724.5999999999995</v>
      </c>
    </row>
    <row r="75" spans="1:8" s="63" customFormat="1" ht="49.5">
      <c r="A75" s="66">
        <v>8</v>
      </c>
      <c r="B75" s="65"/>
      <c r="C75" s="65"/>
      <c r="D75" s="9"/>
      <c r="E75" s="9"/>
      <c r="F75" s="10" t="s">
        <v>448</v>
      </c>
      <c r="G75" s="41">
        <f aca="true" t="shared" si="3" ref="G75:G80">G76</f>
        <v>2438.6</v>
      </c>
      <c r="H75" s="20"/>
    </row>
    <row r="76" spans="1:7" ht="16.5">
      <c r="A76" s="8">
        <v>8</v>
      </c>
      <c r="B76" s="11" t="s">
        <v>296</v>
      </c>
      <c r="C76" s="67"/>
      <c r="D76" s="11"/>
      <c r="E76" s="11"/>
      <c r="F76" s="12" t="s">
        <v>669</v>
      </c>
      <c r="G76" s="40">
        <f t="shared" si="3"/>
        <v>2438.6</v>
      </c>
    </row>
    <row r="77" spans="1:7" ht="16.5">
      <c r="A77" s="8">
        <v>8</v>
      </c>
      <c r="B77" s="11" t="s">
        <v>296</v>
      </c>
      <c r="C77" s="11" t="s">
        <v>397</v>
      </c>
      <c r="D77" s="11"/>
      <c r="E77" s="11"/>
      <c r="F77" s="12" t="s">
        <v>340</v>
      </c>
      <c r="G77" s="40">
        <f t="shared" si="3"/>
        <v>2438.6</v>
      </c>
    </row>
    <row r="78" spans="1:7" ht="16.5">
      <c r="A78" s="8">
        <v>8</v>
      </c>
      <c r="B78" s="11" t="s">
        <v>296</v>
      </c>
      <c r="C78" s="11" t="s">
        <v>387</v>
      </c>
      <c r="D78" s="11"/>
      <c r="E78" s="11"/>
      <c r="F78" s="14" t="s">
        <v>341</v>
      </c>
      <c r="G78" s="40">
        <f t="shared" si="3"/>
        <v>2438.6</v>
      </c>
    </row>
    <row r="79" spans="1:7" ht="16.5">
      <c r="A79" s="8">
        <v>8</v>
      </c>
      <c r="B79" s="11" t="s">
        <v>296</v>
      </c>
      <c r="C79" s="11" t="s">
        <v>387</v>
      </c>
      <c r="D79" s="11" t="s">
        <v>337</v>
      </c>
      <c r="E79" s="11"/>
      <c r="F79" s="12" t="s">
        <v>471</v>
      </c>
      <c r="G79" s="40">
        <f t="shared" si="3"/>
        <v>2438.6</v>
      </c>
    </row>
    <row r="80" spans="1:7" ht="33">
      <c r="A80" s="8">
        <v>8</v>
      </c>
      <c r="B80" s="11" t="s">
        <v>296</v>
      </c>
      <c r="C80" s="11" t="s">
        <v>387</v>
      </c>
      <c r="D80" s="11" t="s">
        <v>447</v>
      </c>
      <c r="E80" s="11"/>
      <c r="F80" s="12" t="s">
        <v>448</v>
      </c>
      <c r="G80" s="40">
        <f t="shared" si="3"/>
        <v>2438.6</v>
      </c>
    </row>
    <row r="81" spans="1:7" ht="16.5">
      <c r="A81" s="8">
        <v>8</v>
      </c>
      <c r="B81" s="11" t="s">
        <v>296</v>
      </c>
      <c r="C81" s="11" t="s">
        <v>387</v>
      </c>
      <c r="D81" s="11" t="s">
        <v>447</v>
      </c>
      <c r="E81" s="11" t="s">
        <v>476</v>
      </c>
      <c r="F81" s="12" t="s">
        <v>477</v>
      </c>
      <c r="G81" s="40">
        <f>4!F114</f>
        <v>2438.6</v>
      </c>
    </row>
    <row r="82" spans="1:7" ht="33">
      <c r="A82" s="9" t="s">
        <v>6</v>
      </c>
      <c r="B82" s="65"/>
      <c r="C82" s="65"/>
      <c r="D82" s="9"/>
      <c r="E82" s="9"/>
      <c r="F82" s="10" t="s">
        <v>463</v>
      </c>
      <c r="G82" s="41">
        <f aca="true" t="shared" si="4" ref="G82:G87">G83</f>
        <v>250</v>
      </c>
    </row>
    <row r="83" spans="1:7" ht="33">
      <c r="A83" s="8">
        <v>9</v>
      </c>
      <c r="B83" s="11" t="s">
        <v>357</v>
      </c>
      <c r="C83" s="11"/>
      <c r="D83" s="11"/>
      <c r="E83" s="11"/>
      <c r="F83" s="12" t="s">
        <v>668</v>
      </c>
      <c r="G83" s="40">
        <f t="shared" si="4"/>
        <v>250</v>
      </c>
    </row>
    <row r="84" spans="1:7" ht="16.5">
      <c r="A84" s="8">
        <v>9</v>
      </c>
      <c r="B84" s="11" t="s">
        <v>357</v>
      </c>
      <c r="C84" s="11" t="s">
        <v>396</v>
      </c>
      <c r="D84" s="11"/>
      <c r="E84" s="11"/>
      <c r="F84" s="12" t="s">
        <v>338</v>
      </c>
      <c r="G84" s="40">
        <f t="shared" si="4"/>
        <v>250</v>
      </c>
    </row>
    <row r="85" spans="1:7" ht="16.5">
      <c r="A85" s="8">
        <v>9</v>
      </c>
      <c r="B85" s="11" t="s">
        <v>357</v>
      </c>
      <c r="C85" s="11" t="s">
        <v>386</v>
      </c>
      <c r="D85" s="11"/>
      <c r="E85" s="11"/>
      <c r="F85" s="12" t="s">
        <v>339</v>
      </c>
      <c r="G85" s="40">
        <f t="shared" si="4"/>
        <v>250</v>
      </c>
    </row>
    <row r="86" spans="1:7" ht="16.5">
      <c r="A86" s="8">
        <v>9</v>
      </c>
      <c r="B86" s="11" t="s">
        <v>357</v>
      </c>
      <c r="C86" s="11" t="s">
        <v>386</v>
      </c>
      <c r="D86" s="11" t="s">
        <v>337</v>
      </c>
      <c r="E86" s="11"/>
      <c r="F86" s="12" t="s">
        <v>471</v>
      </c>
      <c r="G86" s="40">
        <f t="shared" si="4"/>
        <v>250</v>
      </c>
    </row>
    <row r="87" spans="1:7" ht="33">
      <c r="A87" s="8">
        <v>9</v>
      </c>
      <c r="B87" s="11" t="s">
        <v>357</v>
      </c>
      <c r="C87" s="11" t="s">
        <v>386</v>
      </c>
      <c r="D87" s="11" t="s">
        <v>462</v>
      </c>
      <c r="E87" s="11"/>
      <c r="F87" s="12" t="s">
        <v>463</v>
      </c>
      <c r="G87" s="40">
        <f t="shared" si="4"/>
        <v>250</v>
      </c>
    </row>
    <row r="88" spans="1:7" ht="16.5">
      <c r="A88" s="8">
        <v>9</v>
      </c>
      <c r="B88" s="11" t="s">
        <v>357</v>
      </c>
      <c r="C88" s="11" t="s">
        <v>386</v>
      </c>
      <c r="D88" s="11" t="s">
        <v>462</v>
      </c>
      <c r="E88" s="11" t="s">
        <v>476</v>
      </c>
      <c r="F88" s="12" t="s">
        <v>477</v>
      </c>
      <c r="G88" s="40">
        <f>4!F275</f>
        <v>250</v>
      </c>
    </row>
    <row r="89" spans="1:7" ht="33">
      <c r="A89" s="9" t="s">
        <v>7</v>
      </c>
      <c r="B89" s="65"/>
      <c r="C89" s="65"/>
      <c r="D89" s="9"/>
      <c r="E89" s="9"/>
      <c r="F89" s="10" t="s">
        <v>582</v>
      </c>
      <c r="G89" s="41">
        <f aca="true" t="shared" si="5" ref="G89:G94">G90</f>
        <v>1097.8</v>
      </c>
    </row>
    <row r="90" spans="1:7" ht="16.5">
      <c r="A90" s="8">
        <v>10</v>
      </c>
      <c r="B90" s="11" t="s">
        <v>296</v>
      </c>
      <c r="C90" s="66"/>
      <c r="D90" s="48"/>
      <c r="E90" s="48"/>
      <c r="F90" s="12" t="s">
        <v>669</v>
      </c>
      <c r="G90" s="40">
        <f t="shared" si="5"/>
        <v>1097.8</v>
      </c>
    </row>
    <row r="91" spans="1:7" ht="16.5">
      <c r="A91" s="8">
        <v>10</v>
      </c>
      <c r="B91" s="11" t="s">
        <v>296</v>
      </c>
      <c r="C91" s="11" t="s">
        <v>397</v>
      </c>
      <c r="D91" s="48"/>
      <c r="E91" s="48"/>
      <c r="F91" s="12" t="s">
        <v>340</v>
      </c>
      <c r="G91" s="40">
        <f t="shared" si="5"/>
        <v>1097.8</v>
      </c>
    </row>
    <row r="92" spans="1:7" ht="16.5">
      <c r="A92" s="8">
        <v>10</v>
      </c>
      <c r="B92" s="11" t="s">
        <v>296</v>
      </c>
      <c r="C92" s="11" t="s">
        <v>388</v>
      </c>
      <c r="D92" s="48"/>
      <c r="E92" s="48"/>
      <c r="F92" s="12" t="s">
        <v>342</v>
      </c>
      <c r="G92" s="40">
        <f t="shared" si="5"/>
        <v>1097.8</v>
      </c>
    </row>
    <row r="93" spans="1:7" ht="16.5">
      <c r="A93" s="8">
        <v>10</v>
      </c>
      <c r="B93" s="11" t="s">
        <v>296</v>
      </c>
      <c r="C93" s="11" t="s">
        <v>388</v>
      </c>
      <c r="D93" s="11" t="s">
        <v>337</v>
      </c>
      <c r="E93" s="11"/>
      <c r="F93" s="12" t="s">
        <v>471</v>
      </c>
      <c r="G93" s="40">
        <f t="shared" si="5"/>
        <v>1097.8</v>
      </c>
    </row>
    <row r="94" spans="1:7" ht="33">
      <c r="A94" s="8">
        <v>10</v>
      </c>
      <c r="B94" s="11" t="s">
        <v>296</v>
      </c>
      <c r="C94" s="11" t="s">
        <v>388</v>
      </c>
      <c r="D94" s="11" t="s">
        <v>581</v>
      </c>
      <c r="E94" s="11"/>
      <c r="F94" s="12" t="s">
        <v>582</v>
      </c>
      <c r="G94" s="40">
        <f t="shared" si="5"/>
        <v>1097.8</v>
      </c>
    </row>
    <row r="95" spans="1:7" ht="16.5">
      <c r="A95" s="8">
        <v>10</v>
      </c>
      <c r="B95" s="11" t="s">
        <v>296</v>
      </c>
      <c r="C95" s="11" t="s">
        <v>388</v>
      </c>
      <c r="D95" s="11" t="s">
        <v>581</v>
      </c>
      <c r="E95" s="11" t="s">
        <v>476</v>
      </c>
      <c r="F95" s="12" t="s">
        <v>477</v>
      </c>
      <c r="G95" s="40">
        <f>4!F132</f>
        <v>1097.8</v>
      </c>
    </row>
    <row r="96" spans="1:7" ht="33">
      <c r="A96" s="9" t="s">
        <v>8</v>
      </c>
      <c r="B96" s="65" t="s">
        <v>296</v>
      </c>
      <c r="C96" s="65"/>
      <c r="D96" s="9"/>
      <c r="E96" s="9"/>
      <c r="F96" s="10" t="s">
        <v>584</v>
      </c>
      <c r="G96" s="41">
        <f aca="true" t="shared" si="6" ref="G96:G101">G97</f>
        <v>3000</v>
      </c>
    </row>
    <row r="97" spans="1:7" ht="16.5">
      <c r="A97" s="8">
        <v>11</v>
      </c>
      <c r="B97" s="11" t="s">
        <v>296</v>
      </c>
      <c r="C97" s="15"/>
      <c r="D97" s="11"/>
      <c r="E97" s="11"/>
      <c r="F97" s="12" t="s">
        <v>669</v>
      </c>
      <c r="G97" s="40">
        <f t="shared" si="6"/>
        <v>3000</v>
      </c>
    </row>
    <row r="98" spans="1:7" ht="33">
      <c r="A98" s="8">
        <v>11</v>
      </c>
      <c r="B98" s="11" t="s">
        <v>296</v>
      </c>
      <c r="C98" s="15" t="s">
        <v>405</v>
      </c>
      <c r="D98" s="11"/>
      <c r="E98" s="11"/>
      <c r="F98" s="12" t="s">
        <v>350</v>
      </c>
      <c r="G98" s="40">
        <f t="shared" si="6"/>
        <v>3000</v>
      </c>
    </row>
    <row r="99" spans="1:7" ht="33">
      <c r="A99" s="8">
        <v>11</v>
      </c>
      <c r="B99" s="11" t="s">
        <v>296</v>
      </c>
      <c r="C99" s="15" t="s">
        <v>410</v>
      </c>
      <c r="D99" s="11"/>
      <c r="E99" s="11"/>
      <c r="F99" s="12" t="s">
        <v>406</v>
      </c>
      <c r="G99" s="40">
        <f t="shared" si="6"/>
        <v>3000</v>
      </c>
    </row>
    <row r="100" spans="1:7" ht="33">
      <c r="A100" s="8">
        <v>11</v>
      </c>
      <c r="B100" s="11" t="s">
        <v>296</v>
      </c>
      <c r="C100" s="15" t="s">
        <v>410</v>
      </c>
      <c r="D100" s="11" t="s">
        <v>337</v>
      </c>
      <c r="E100" s="11"/>
      <c r="F100" s="12" t="s">
        <v>471</v>
      </c>
      <c r="G100" s="40">
        <f t="shared" si="6"/>
        <v>3000</v>
      </c>
    </row>
    <row r="101" spans="1:7" ht="33">
      <c r="A101" s="8">
        <v>11</v>
      </c>
      <c r="B101" s="11" t="s">
        <v>296</v>
      </c>
      <c r="C101" s="15" t="s">
        <v>410</v>
      </c>
      <c r="D101" s="11" t="s">
        <v>583</v>
      </c>
      <c r="E101" s="11"/>
      <c r="F101" s="12" t="s">
        <v>584</v>
      </c>
      <c r="G101" s="40">
        <f t="shared" si="6"/>
        <v>3000</v>
      </c>
    </row>
    <row r="102" spans="1:7" ht="33">
      <c r="A102" s="8">
        <v>11</v>
      </c>
      <c r="B102" s="11" t="s">
        <v>296</v>
      </c>
      <c r="C102" s="15" t="s">
        <v>410</v>
      </c>
      <c r="D102" s="11" t="s">
        <v>583</v>
      </c>
      <c r="E102" s="11" t="s">
        <v>476</v>
      </c>
      <c r="F102" s="19" t="s">
        <v>477</v>
      </c>
      <c r="G102" s="40">
        <f>4!F217</f>
        <v>3000</v>
      </c>
    </row>
    <row r="103" spans="1:7" ht="49.5">
      <c r="A103" s="9">
        <v>12</v>
      </c>
      <c r="B103" s="65"/>
      <c r="C103" s="65"/>
      <c r="D103" s="9"/>
      <c r="E103" s="9"/>
      <c r="F103" s="77" t="s">
        <v>11</v>
      </c>
      <c r="G103" s="41">
        <f aca="true" t="shared" si="7" ref="G103:G108">G104</f>
        <v>5770.3</v>
      </c>
    </row>
    <row r="104" spans="1:7" ht="16.5">
      <c r="A104" s="8">
        <v>12</v>
      </c>
      <c r="B104" s="11" t="s">
        <v>296</v>
      </c>
      <c r="C104" s="66"/>
      <c r="D104" s="48"/>
      <c r="E104" s="48"/>
      <c r="F104" s="12" t="s">
        <v>669</v>
      </c>
      <c r="G104" s="40">
        <f t="shared" si="7"/>
        <v>5770.3</v>
      </c>
    </row>
    <row r="105" spans="1:7" ht="16.5">
      <c r="A105" s="8">
        <v>12</v>
      </c>
      <c r="B105" s="11" t="s">
        <v>296</v>
      </c>
      <c r="C105" s="11" t="s">
        <v>396</v>
      </c>
      <c r="D105" s="11"/>
      <c r="E105" s="11"/>
      <c r="F105" s="12" t="s">
        <v>338</v>
      </c>
      <c r="G105" s="40">
        <f t="shared" si="7"/>
        <v>5770.3</v>
      </c>
    </row>
    <row r="106" spans="1:7" ht="16.5">
      <c r="A106" s="8">
        <v>12</v>
      </c>
      <c r="B106" s="11" t="s">
        <v>296</v>
      </c>
      <c r="C106" s="11" t="s">
        <v>614</v>
      </c>
      <c r="D106" s="48"/>
      <c r="E106" s="48"/>
      <c r="F106" s="2" t="s">
        <v>615</v>
      </c>
      <c r="G106" s="40">
        <f t="shared" si="7"/>
        <v>5770.3</v>
      </c>
    </row>
    <row r="107" spans="1:7" ht="16.5">
      <c r="A107" s="8">
        <v>12</v>
      </c>
      <c r="B107" s="11" t="s">
        <v>296</v>
      </c>
      <c r="C107" s="11" t="s">
        <v>614</v>
      </c>
      <c r="D107" s="11" t="s">
        <v>337</v>
      </c>
      <c r="E107" s="11"/>
      <c r="F107" s="12" t="s">
        <v>471</v>
      </c>
      <c r="G107" s="40">
        <f t="shared" si="7"/>
        <v>5770.3</v>
      </c>
    </row>
    <row r="108" spans="1:7" ht="33">
      <c r="A108" s="8">
        <v>12</v>
      </c>
      <c r="B108" s="11" t="s">
        <v>296</v>
      </c>
      <c r="C108" s="11" t="s">
        <v>614</v>
      </c>
      <c r="D108" s="97" t="s">
        <v>620</v>
      </c>
      <c r="E108" s="83"/>
      <c r="F108" s="78" t="s">
        <v>11</v>
      </c>
      <c r="G108" s="40">
        <f t="shared" si="7"/>
        <v>5770.3</v>
      </c>
    </row>
    <row r="109" spans="1:7" ht="16.5">
      <c r="A109" s="8">
        <v>12</v>
      </c>
      <c r="B109" s="11" t="s">
        <v>296</v>
      </c>
      <c r="C109" s="11" t="s">
        <v>614</v>
      </c>
      <c r="D109" s="97" t="s">
        <v>620</v>
      </c>
      <c r="E109" s="83" t="s">
        <v>476</v>
      </c>
      <c r="F109" s="78" t="s">
        <v>477</v>
      </c>
      <c r="G109" s="40">
        <f>4!F70</f>
        <v>5770.3</v>
      </c>
    </row>
    <row r="110" spans="1:7" ht="16.5">
      <c r="A110" s="9" t="s">
        <v>9</v>
      </c>
      <c r="B110" s="65"/>
      <c r="C110" s="65"/>
      <c r="D110" s="9"/>
      <c r="E110" s="9"/>
      <c r="F110" s="10" t="s">
        <v>619</v>
      </c>
      <c r="G110" s="41">
        <f aca="true" t="shared" si="8" ref="G110:G115">G111</f>
        <v>350</v>
      </c>
    </row>
    <row r="111" spans="1:7" ht="16.5">
      <c r="A111" s="8">
        <v>13</v>
      </c>
      <c r="B111" s="11" t="s">
        <v>296</v>
      </c>
      <c r="C111" s="66"/>
      <c r="D111" s="48"/>
      <c r="E111" s="48"/>
      <c r="F111" s="12" t="s">
        <v>669</v>
      </c>
      <c r="G111" s="40">
        <f t="shared" si="8"/>
        <v>350</v>
      </c>
    </row>
    <row r="112" spans="1:7" ht="16.5">
      <c r="A112" s="8">
        <v>13</v>
      </c>
      <c r="B112" s="11" t="s">
        <v>296</v>
      </c>
      <c r="C112" s="11" t="s">
        <v>397</v>
      </c>
      <c r="D112" s="48"/>
      <c r="E112" s="48"/>
      <c r="F112" s="12" t="s">
        <v>340</v>
      </c>
      <c r="G112" s="40">
        <f t="shared" si="8"/>
        <v>350</v>
      </c>
    </row>
    <row r="113" spans="1:7" ht="16.5">
      <c r="A113" s="8">
        <v>13</v>
      </c>
      <c r="B113" s="11" t="s">
        <v>296</v>
      </c>
      <c r="C113" s="11" t="s">
        <v>388</v>
      </c>
      <c r="D113" s="48"/>
      <c r="E113" s="48"/>
      <c r="F113" s="12" t="s">
        <v>342</v>
      </c>
      <c r="G113" s="40">
        <f t="shared" si="8"/>
        <v>350</v>
      </c>
    </row>
    <row r="114" spans="1:7" ht="16.5">
      <c r="A114" s="8">
        <v>13</v>
      </c>
      <c r="B114" s="11" t="s">
        <v>296</v>
      </c>
      <c r="C114" s="11" t="s">
        <v>388</v>
      </c>
      <c r="D114" s="11" t="s">
        <v>337</v>
      </c>
      <c r="E114" s="11"/>
      <c r="F114" s="12" t="s">
        <v>471</v>
      </c>
      <c r="G114" s="40">
        <f t="shared" si="8"/>
        <v>350</v>
      </c>
    </row>
    <row r="115" spans="1:7" ht="16.5">
      <c r="A115" s="8">
        <v>13</v>
      </c>
      <c r="B115" s="11" t="s">
        <v>296</v>
      </c>
      <c r="C115" s="11" t="s">
        <v>388</v>
      </c>
      <c r="D115" s="97" t="s">
        <v>618</v>
      </c>
      <c r="E115" s="83"/>
      <c r="F115" s="78" t="s">
        <v>619</v>
      </c>
      <c r="G115" s="40">
        <f t="shared" si="8"/>
        <v>350</v>
      </c>
    </row>
    <row r="116" spans="1:7" ht="16.5">
      <c r="A116" s="8">
        <v>13</v>
      </c>
      <c r="B116" s="11" t="s">
        <v>296</v>
      </c>
      <c r="C116" s="11" t="s">
        <v>388</v>
      </c>
      <c r="D116" s="97" t="s">
        <v>618</v>
      </c>
      <c r="E116" s="83" t="s">
        <v>476</v>
      </c>
      <c r="F116" s="78" t="s">
        <v>477</v>
      </c>
      <c r="G116" s="40">
        <f>4!F134</f>
        <v>350</v>
      </c>
    </row>
    <row r="117" spans="1:7" ht="33">
      <c r="A117" s="9" t="s">
        <v>10</v>
      </c>
      <c r="B117" s="65"/>
      <c r="C117" s="65"/>
      <c r="D117" s="9"/>
      <c r="E117" s="9"/>
      <c r="F117" s="10" t="s">
        <v>617</v>
      </c>
      <c r="G117" s="41">
        <f aca="true" t="shared" si="9" ref="G117:G122">G118</f>
        <v>3700</v>
      </c>
    </row>
    <row r="118" spans="1:7" ht="16.5">
      <c r="A118" s="8">
        <v>14</v>
      </c>
      <c r="B118" s="11" t="s">
        <v>296</v>
      </c>
      <c r="C118" s="66"/>
      <c r="D118" s="48"/>
      <c r="E118" s="48"/>
      <c r="F118" s="12" t="s">
        <v>669</v>
      </c>
      <c r="G118" s="40">
        <f t="shared" si="9"/>
        <v>3700</v>
      </c>
    </row>
    <row r="119" spans="1:7" ht="16.5">
      <c r="A119" s="8">
        <v>14</v>
      </c>
      <c r="B119" s="11" t="s">
        <v>296</v>
      </c>
      <c r="C119" s="11" t="s">
        <v>397</v>
      </c>
      <c r="D119" s="48"/>
      <c r="E119" s="48"/>
      <c r="F119" s="12" t="s">
        <v>340</v>
      </c>
      <c r="G119" s="40">
        <f>G120</f>
        <v>3700</v>
      </c>
    </row>
    <row r="120" spans="1:7" ht="16.5">
      <c r="A120" s="8">
        <v>14</v>
      </c>
      <c r="B120" s="11" t="s">
        <v>296</v>
      </c>
      <c r="C120" s="11" t="s">
        <v>388</v>
      </c>
      <c r="D120" s="48"/>
      <c r="E120" s="48"/>
      <c r="F120" s="12" t="s">
        <v>342</v>
      </c>
      <c r="G120" s="40">
        <f t="shared" si="9"/>
        <v>3700</v>
      </c>
    </row>
    <row r="121" spans="1:7" ht="16.5">
      <c r="A121" s="8">
        <v>14</v>
      </c>
      <c r="B121" s="11" t="s">
        <v>296</v>
      </c>
      <c r="C121" s="11" t="s">
        <v>388</v>
      </c>
      <c r="D121" s="11" t="s">
        <v>337</v>
      </c>
      <c r="E121" s="11"/>
      <c r="F121" s="12" t="s">
        <v>471</v>
      </c>
      <c r="G121" s="40">
        <f t="shared" si="9"/>
        <v>3700</v>
      </c>
    </row>
    <row r="122" spans="1:7" ht="33">
      <c r="A122" s="8">
        <v>14</v>
      </c>
      <c r="B122" s="11" t="s">
        <v>296</v>
      </c>
      <c r="C122" s="11" t="s">
        <v>388</v>
      </c>
      <c r="D122" s="83" t="s">
        <v>616</v>
      </c>
      <c r="E122" s="83"/>
      <c r="F122" s="78" t="s">
        <v>617</v>
      </c>
      <c r="G122" s="40">
        <f t="shared" si="9"/>
        <v>3700</v>
      </c>
    </row>
    <row r="123" spans="1:7" ht="16.5">
      <c r="A123" s="8">
        <v>14</v>
      </c>
      <c r="B123" s="11" t="s">
        <v>296</v>
      </c>
      <c r="C123" s="11" t="s">
        <v>388</v>
      </c>
      <c r="D123" s="83" t="s">
        <v>616</v>
      </c>
      <c r="E123" s="83" t="s">
        <v>476</v>
      </c>
      <c r="F123" s="78" t="s">
        <v>477</v>
      </c>
      <c r="G123" s="40">
        <f>4!F136</f>
        <v>3700</v>
      </c>
    </row>
    <row r="124" spans="1:7" ht="33">
      <c r="A124" s="9">
        <v>15</v>
      </c>
      <c r="B124" s="65"/>
      <c r="C124" s="65"/>
      <c r="D124" s="9"/>
      <c r="E124" s="9"/>
      <c r="F124" s="10" t="s">
        <v>622</v>
      </c>
      <c r="G124" s="41">
        <f aca="true" t="shared" si="10" ref="G124:G129">G125</f>
        <v>527.8</v>
      </c>
    </row>
    <row r="125" spans="1:7" ht="16.5">
      <c r="A125" s="8">
        <v>15</v>
      </c>
      <c r="B125" s="11" t="s">
        <v>296</v>
      </c>
      <c r="C125" s="66"/>
      <c r="D125" s="48"/>
      <c r="E125" s="48"/>
      <c r="F125" s="12" t="s">
        <v>669</v>
      </c>
      <c r="G125" s="40">
        <f t="shared" si="10"/>
        <v>527.8</v>
      </c>
    </row>
    <row r="126" spans="1:7" ht="16.5">
      <c r="A126" s="8">
        <v>15</v>
      </c>
      <c r="B126" s="11" t="s">
        <v>296</v>
      </c>
      <c r="C126" s="11" t="s">
        <v>397</v>
      </c>
      <c r="D126" s="48"/>
      <c r="E126" s="48"/>
      <c r="F126" s="12" t="s">
        <v>340</v>
      </c>
      <c r="G126" s="40">
        <f t="shared" si="10"/>
        <v>527.8</v>
      </c>
    </row>
    <row r="127" spans="1:7" ht="16.5">
      <c r="A127" s="8">
        <v>15</v>
      </c>
      <c r="B127" s="11" t="s">
        <v>296</v>
      </c>
      <c r="C127" s="11" t="s">
        <v>610</v>
      </c>
      <c r="D127" s="48"/>
      <c r="E127" s="48"/>
      <c r="F127" s="78" t="s">
        <v>611</v>
      </c>
      <c r="G127" s="40">
        <f t="shared" si="10"/>
        <v>527.8</v>
      </c>
    </row>
    <row r="128" spans="1:7" ht="16.5">
      <c r="A128" s="8">
        <v>15</v>
      </c>
      <c r="B128" s="11" t="s">
        <v>296</v>
      </c>
      <c r="C128" s="11" t="s">
        <v>610</v>
      </c>
      <c r="D128" s="11" t="s">
        <v>337</v>
      </c>
      <c r="E128" s="11"/>
      <c r="F128" s="12" t="s">
        <v>471</v>
      </c>
      <c r="G128" s="40">
        <f t="shared" si="10"/>
        <v>527.8</v>
      </c>
    </row>
    <row r="129" spans="1:7" ht="33">
      <c r="A129" s="8">
        <v>15</v>
      </c>
      <c r="B129" s="11" t="s">
        <v>296</v>
      </c>
      <c r="C129" s="11" t="s">
        <v>610</v>
      </c>
      <c r="D129" s="97" t="s">
        <v>621</v>
      </c>
      <c r="E129" s="83"/>
      <c r="F129" s="78" t="s">
        <v>622</v>
      </c>
      <c r="G129" s="40">
        <f t="shared" si="10"/>
        <v>527.8</v>
      </c>
    </row>
    <row r="130" spans="1:7" ht="16.5">
      <c r="A130" s="8">
        <v>15</v>
      </c>
      <c r="B130" s="11" t="s">
        <v>296</v>
      </c>
      <c r="C130" s="11" t="s">
        <v>610</v>
      </c>
      <c r="D130" s="97" t="s">
        <v>621</v>
      </c>
      <c r="E130" s="83" t="s">
        <v>476</v>
      </c>
      <c r="F130" s="78" t="s">
        <v>477</v>
      </c>
      <c r="G130" s="40">
        <f>4!F97</f>
        <v>527.8</v>
      </c>
    </row>
    <row r="131" spans="1:7" ht="49.5">
      <c r="A131" s="66">
        <v>16</v>
      </c>
      <c r="B131" s="8"/>
      <c r="C131" s="8"/>
      <c r="D131" s="33"/>
      <c r="E131" s="33"/>
      <c r="F131" s="10" t="s">
        <v>634</v>
      </c>
      <c r="G131" s="41">
        <f aca="true" t="shared" si="11" ref="G131:G136">G132</f>
        <v>87</v>
      </c>
    </row>
    <row r="132" spans="1:7" ht="16.5">
      <c r="A132" s="8">
        <v>16</v>
      </c>
      <c r="B132" s="11" t="s">
        <v>700</v>
      </c>
      <c r="C132" s="8"/>
      <c r="D132" s="33"/>
      <c r="E132" s="33"/>
      <c r="F132" s="12" t="s">
        <v>701</v>
      </c>
      <c r="G132" s="40">
        <f t="shared" si="11"/>
        <v>87</v>
      </c>
    </row>
    <row r="133" spans="1:7" ht="33">
      <c r="A133" s="8">
        <v>16</v>
      </c>
      <c r="B133" s="11" t="s">
        <v>700</v>
      </c>
      <c r="C133" s="15" t="s">
        <v>367</v>
      </c>
      <c r="D133" s="33"/>
      <c r="E133" s="33"/>
      <c r="F133" s="33" t="s">
        <v>346</v>
      </c>
      <c r="G133" s="40">
        <f t="shared" si="11"/>
        <v>87</v>
      </c>
    </row>
    <row r="134" spans="1:7" ht="16.5">
      <c r="A134" s="8">
        <v>16</v>
      </c>
      <c r="B134" s="11" t="s">
        <v>700</v>
      </c>
      <c r="C134" s="11" t="s">
        <v>389</v>
      </c>
      <c r="D134" s="11"/>
      <c r="E134" s="11"/>
      <c r="F134" s="12" t="s">
        <v>702</v>
      </c>
      <c r="G134" s="40">
        <f t="shared" si="11"/>
        <v>87</v>
      </c>
    </row>
    <row r="135" spans="1:7" ht="16.5">
      <c r="A135" s="8">
        <v>16</v>
      </c>
      <c r="B135" s="11" t="s">
        <v>700</v>
      </c>
      <c r="C135" s="11" t="s">
        <v>389</v>
      </c>
      <c r="D135" s="11" t="s">
        <v>337</v>
      </c>
      <c r="E135" s="11"/>
      <c r="F135" s="12" t="s">
        <v>471</v>
      </c>
      <c r="G135" s="40">
        <f t="shared" si="11"/>
        <v>87</v>
      </c>
    </row>
    <row r="136" spans="1:7" ht="33">
      <c r="A136" s="8">
        <v>16</v>
      </c>
      <c r="B136" s="11" t="s">
        <v>700</v>
      </c>
      <c r="C136" s="11" t="s">
        <v>389</v>
      </c>
      <c r="D136" s="11" t="s">
        <v>625</v>
      </c>
      <c r="E136" s="11"/>
      <c r="F136" s="12" t="s">
        <v>634</v>
      </c>
      <c r="G136" s="40">
        <f t="shared" si="11"/>
        <v>87</v>
      </c>
    </row>
    <row r="137" spans="1:7" ht="16.5">
      <c r="A137" s="8">
        <v>16</v>
      </c>
      <c r="B137" s="11" t="s">
        <v>700</v>
      </c>
      <c r="C137" s="11" t="s">
        <v>389</v>
      </c>
      <c r="D137" s="11" t="s">
        <v>625</v>
      </c>
      <c r="E137" s="83" t="s">
        <v>499</v>
      </c>
      <c r="F137" s="78" t="s">
        <v>500</v>
      </c>
      <c r="G137" s="40">
        <f>4!F373</f>
        <v>87</v>
      </c>
    </row>
    <row r="138" spans="1:7" ht="33">
      <c r="A138" s="66">
        <v>17</v>
      </c>
      <c r="B138" s="8"/>
      <c r="C138" s="8"/>
      <c r="D138" s="33"/>
      <c r="E138" s="33"/>
      <c r="F138" s="10" t="s">
        <v>636</v>
      </c>
      <c r="G138" s="41">
        <f aca="true" t="shared" si="12" ref="G138:G143">G139</f>
        <v>1039.4</v>
      </c>
    </row>
    <row r="139" spans="1:7" ht="16.5">
      <c r="A139" s="11">
        <v>17</v>
      </c>
      <c r="B139" s="11" t="s">
        <v>700</v>
      </c>
      <c r="C139" s="8"/>
      <c r="D139" s="33"/>
      <c r="E139" s="33"/>
      <c r="F139" s="12" t="s">
        <v>701</v>
      </c>
      <c r="G139" s="40">
        <f t="shared" si="12"/>
        <v>1039.4</v>
      </c>
    </row>
    <row r="140" spans="1:7" ht="16.5">
      <c r="A140" s="11">
        <v>17</v>
      </c>
      <c r="B140" s="11" t="s">
        <v>700</v>
      </c>
      <c r="C140" s="11" t="s">
        <v>367</v>
      </c>
      <c r="D140" s="33"/>
      <c r="E140" s="33"/>
      <c r="F140" s="12" t="s">
        <v>346</v>
      </c>
      <c r="G140" s="40">
        <f t="shared" si="12"/>
        <v>1039.4</v>
      </c>
    </row>
    <row r="141" spans="1:7" ht="16.5">
      <c r="A141" s="8">
        <v>17</v>
      </c>
      <c r="B141" s="11" t="s">
        <v>700</v>
      </c>
      <c r="C141" s="11" t="s">
        <v>390</v>
      </c>
      <c r="D141" s="11"/>
      <c r="E141" s="11"/>
      <c r="F141" s="12" t="s">
        <v>706</v>
      </c>
      <c r="G141" s="40">
        <f t="shared" si="12"/>
        <v>1039.4</v>
      </c>
    </row>
    <row r="142" spans="1:7" ht="16.5">
      <c r="A142" s="8">
        <v>17</v>
      </c>
      <c r="B142" s="11" t="s">
        <v>700</v>
      </c>
      <c r="C142" s="11" t="s">
        <v>390</v>
      </c>
      <c r="D142" s="11" t="s">
        <v>337</v>
      </c>
      <c r="E142" s="11"/>
      <c r="F142" s="12" t="s">
        <v>471</v>
      </c>
      <c r="G142" s="40">
        <f t="shared" si="12"/>
        <v>1039.4</v>
      </c>
    </row>
    <row r="143" spans="1:7" ht="33">
      <c r="A143" s="11">
        <v>17</v>
      </c>
      <c r="B143" s="11" t="s">
        <v>700</v>
      </c>
      <c r="C143" s="11" t="s">
        <v>390</v>
      </c>
      <c r="D143" s="11" t="s">
        <v>635</v>
      </c>
      <c r="E143" s="11"/>
      <c r="F143" s="19" t="s">
        <v>636</v>
      </c>
      <c r="G143" s="40">
        <f t="shared" si="12"/>
        <v>1039.4</v>
      </c>
    </row>
    <row r="144" spans="1:7" ht="16.5">
      <c r="A144" s="8">
        <v>17</v>
      </c>
      <c r="B144" s="11" t="s">
        <v>700</v>
      </c>
      <c r="C144" s="11" t="s">
        <v>390</v>
      </c>
      <c r="D144" s="11" t="s">
        <v>635</v>
      </c>
      <c r="E144" s="83" t="s">
        <v>499</v>
      </c>
      <c r="F144" s="78" t="s">
        <v>500</v>
      </c>
      <c r="G144" s="40">
        <f>4!F412</f>
        <v>1039.4</v>
      </c>
    </row>
    <row r="145" spans="1:7" ht="16.5">
      <c r="A145" s="66">
        <v>18</v>
      </c>
      <c r="B145" s="8"/>
      <c r="C145" s="8"/>
      <c r="D145" s="33"/>
      <c r="E145" s="33"/>
      <c r="F145" s="10" t="s">
        <v>638</v>
      </c>
      <c r="G145" s="41">
        <f aca="true" t="shared" si="13" ref="G145:G150">G146</f>
        <v>8.3</v>
      </c>
    </row>
    <row r="146" spans="1:7" ht="33">
      <c r="A146" s="11">
        <v>18</v>
      </c>
      <c r="B146" s="11" t="s">
        <v>592</v>
      </c>
      <c r="C146" s="8"/>
      <c r="D146" s="33"/>
      <c r="E146" s="33"/>
      <c r="F146" s="12" t="s">
        <v>667</v>
      </c>
      <c r="G146" s="40">
        <f t="shared" si="13"/>
        <v>8.3</v>
      </c>
    </row>
    <row r="147" spans="1:7" ht="16.5">
      <c r="A147" s="11">
        <v>18</v>
      </c>
      <c r="B147" s="11" t="s">
        <v>592</v>
      </c>
      <c r="C147" s="11" t="s">
        <v>367</v>
      </c>
      <c r="D147" s="33"/>
      <c r="E147" s="33"/>
      <c r="F147" s="12" t="s">
        <v>346</v>
      </c>
      <c r="G147" s="40">
        <f t="shared" si="13"/>
        <v>8.3</v>
      </c>
    </row>
    <row r="148" spans="1:7" ht="16.5">
      <c r="A148" s="11">
        <v>18</v>
      </c>
      <c r="B148" s="11" t="s">
        <v>592</v>
      </c>
      <c r="C148" s="11" t="s">
        <v>368</v>
      </c>
      <c r="D148" s="11"/>
      <c r="E148" s="11"/>
      <c r="F148" s="78" t="s">
        <v>347</v>
      </c>
      <c r="G148" s="40">
        <f t="shared" si="13"/>
        <v>8.3</v>
      </c>
    </row>
    <row r="149" spans="1:7" ht="16.5">
      <c r="A149" s="11">
        <v>18</v>
      </c>
      <c r="B149" s="11" t="s">
        <v>592</v>
      </c>
      <c r="C149" s="11" t="s">
        <v>368</v>
      </c>
      <c r="D149" s="11" t="s">
        <v>337</v>
      </c>
      <c r="E149" s="11"/>
      <c r="F149" s="12" t="s">
        <v>471</v>
      </c>
      <c r="G149" s="40">
        <f t="shared" si="13"/>
        <v>8.3</v>
      </c>
    </row>
    <row r="150" spans="1:7" ht="16.5">
      <c r="A150" s="11">
        <v>18</v>
      </c>
      <c r="B150" s="11" t="s">
        <v>592</v>
      </c>
      <c r="C150" s="11" t="s">
        <v>368</v>
      </c>
      <c r="D150" s="11" t="s">
        <v>637</v>
      </c>
      <c r="E150" s="11"/>
      <c r="F150" s="12" t="s">
        <v>638</v>
      </c>
      <c r="G150" s="40">
        <f t="shared" si="13"/>
        <v>8.3</v>
      </c>
    </row>
    <row r="151" spans="1:7" ht="16.5">
      <c r="A151" s="11">
        <v>18</v>
      </c>
      <c r="B151" s="11" t="s">
        <v>592</v>
      </c>
      <c r="C151" s="11" t="s">
        <v>368</v>
      </c>
      <c r="D151" s="11" t="s">
        <v>637</v>
      </c>
      <c r="E151" s="83" t="s">
        <v>499</v>
      </c>
      <c r="F151" s="78" t="s">
        <v>500</v>
      </c>
      <c r="G151" s="40">
        <f>4!F327</f>
        <v>8.3</v>
      </c>
    </row>
    <row r="152" spans="1:7" ht="49.5">
      <c r="A152" s="31">
        <v>19</v>
      </c>
      <c r="B152" s="8"/>
      <c r="C152" s="8"/>
      <c r="D152" s="33"/>
      <c r="E152" s="33"/>
      <c r="F152" s="10" t="s">
        <v>656</v>
      </c>
      <c r="G152" s="41">
        <f aca="true" t="shared" si="14" ref="G152:G159">G153</f>
        <v>2000.5</v>
      </c>
    </row>
    <row r="153" spans="1:7" ht="16.5">
      <c r="A153" s="6">
        <v>19</v>
      </c>
      <c r="B153" s="11" t="s">
        <v>296</v>
      </c>
      <c r="C153" s="8"/>
      <c r="D153" s="33"/>
      <c r="E153" s="33"/>
      <c r="F153" s="12" t="s">
        <v>669</v>
      </c>
      <c r="G153" s="40">
        <f t="shared" si="14"/>
        <v>2000.5</v>
      </c>
    </row>
    <row r="154" spans="1:7" ht="16.5">
      <c r="A154" s="6">
        <v>19</v>
      </c>
      <c r="B154" s="11" t="s">
        <v>296</v>
      </c>
      <c r="C154" s="11" t="s">
        <v>397</v>
      </c>
      <c r="D154" s="48"/>
      <c r="E154" s="48"/>
      <c r="F154" s="12" t="s">
        <v>340</v>
      </c>
      <c r="G154" s="40">
        <f t="shared" si="14"/>
        <v>2000.5</v>
      </c>
    </row>
    <row r="155" spans="1:7" ht="16.5">
      <c r="A155" s="6">
        <v>19</v>
      </c>
      <c r="B155" s="11" t="s">
        <v>296</v>
      </c>
      <c r="C155" s="11" t="s">
        <v>610</v>
      </c>
      <c r="D155" s="48"/>
      <c r="E155" s="48"/>
      <c r="F155" s="78" t="s">
        <v>611</v>
      </c>
      <c r="G155" s="40">
        <f t="shared" si="14"/>
        <v>2000.5</v>
      </c>
    </row>
    <row r="156" spans="1:7" ht="33">
      <c r="A156" s="6">
        <v>19</v>
      </c>
      <c r="B156" s="11" t="s">
        <v>296</v>
      </c>
      <c r="C156" s="11" t="s">
        <v>610</v>
      </c>
      <c r="D156" s="88" t="s">
        <v>644</v>
      </c>
      <c r="E156" s="88"/>
      <c r="F156" s="78" t="s">
        <v>645</v>
      </c>
      <c r="G156" s="40">
        <f t="shared" si="14"/>
        <v>2000.5</v>
      </c>
    </row>
    <row r="157" spans="1:7" ht="33">
      <c r="A157" s="6">
        <v>19</v>
      </c>
      <c r="B157" s="11" t="s">
        <v>296</v>
      </c>
      <c r="C157" s="11" t="s">
        <v>610</v>
      </c>
      <c r="D157" s="83" t="s">
        <v>650</v>
      </c>
      <c r="E157" s="83"/>
      <c r="F157" s="94" t="s">
        <v>651</v>
      </c>
      <c r="G157" s="40">
        <f t="shared" si="14"/>
        <v>2000.5</v>
      </c>
    </row>
    <row r="158" spans="1:7" ht="49.5">
      <c r="A158" s="6">
        <v>19</v>
      </c>
      <c r="B158" s="11" t="s">
        <v>296</v>
      </c>
      <c r="C158" s="11" t="s">
        <v>610</v>
      </c>
      <c r="D158" s="83" t="s">
        <v>652</v>
      </c>
      <c r="E158" s="83"/>
      <c r="F158" s="94" t="s">
        <v>649</v>
      </c>
      <c r="G158" s="40">
        <f t="shared" si="14"/>
        <v>2000.5</v>
      </c>
    </row>
    <row r="159" spans="1:7" ht="49.5">
      <c r="A159" s="6">
        <v>19</v>
      </c>
      <c r="B159" s="11" t="s">
        <v>296</v>
      </c>
      <c r="C159" s="11" t="s">
        <v>610</v>
      </c>
      <c r="D159" s="83" t="s">
        <v>655</v>
      </c>
      <c r="E159" s="83"/>
      <c r="F159" s="94" t="s">
        <v>656</v>
      </c>
      <c r="G159" s="40">
        <f t="shared" si="14"/>
        <v>2000.5</v>
      </c>
    </row>
    <row r="160" spans="1:7" ht="33">
      <c r="A160" s="6">
        <v>19</v>
      </c>
      <c r="B160" s="11" t="s">
        <v>296</v>
      </c>
      <c r="C160" s="11" t="s">
        <v>610</v>
      </c>
      <c r="D160" s="83" t="s">
        <v>655</v>
      </c>
      <c r="E160" s="83" t="s">
        <v>612</v>
      </c>
      <c r="F160" s="78" t="s">
        <v>613</v>
      </c>
      <c r="G160" s="40">
        <f>4!F89</f>
        <v>2000.5</v>
      </c>
    </row>
    <row r="161" spans="1:7" ht="33">
      <c r="A161" s="31">
        <v>20</v>
      </c>
      <c r="B161" s="8"/>
      <c r="C161" s="8"/>
      <c r="D161" s="33"/>
      <c r="E161" s="33"/>
      <c r="F161" s="10" t="s">
        <v>666</v>
      </c>
      <c r="G161" s="41">
        <f aca="true" t="shared" si="15" ref="G161:G166">G162</f>
        <v>14000</v>
      </c>
    </row>
    <row r="162" spans="1:7" ht="16.5">
      <c r="A162" s="6">
        <v>20</v>
      </c>
      <c r="B162" s="11" t="s">
        <v>296</v>
      </c>
      <c r="C162" s="8"/>
      <c r="D162" s="33"/>
      <c r="E162" s="33"/>
      <c r="F162" s="12" t="s">
        <v>669</v>
      </c>
      <c r="G162" s="40">
        <f t="shared" si="15"/>
        <v>14000</v>
      </c>
    </row>
    <row r="163" spans="1:7" ht="16.5">
      <c r="A163" s="6">
        <v>20</v>
      </c>
      <c r="B163" s="11" t="s">
        <v>296</v>
      </c>
      <c r="C163" s="11" t="s">
        <v>397</v>
      </c>
      <c r="D163" s="48"/>
      <c r="E163" s="48"/>
      <c r="F163" s="12" t="s">
        <v>340</v>
      </c>
      <c r="G163" s="40">
        <f t="shared" si="15"/>
        <v>14000</v>
      </c>
    </row>
    <row r="164" spans="1:7" ht="16.5">
      <c r="A164" s="6">
        <v>20</v>
      </c>
      <c r="B164" s="11" t="s">
        <v>296</v>
      </c>
      <c r="C164" s="83" t="s">
        <v>387</v>
      </c>
      <c r="D164" s="83"/>
      <c r="E164" s="83"/>
      <c r="F164" s="80" t="s">
        <v>341</v>
      </c>
      <c r="G164" s="40">
        <f t="shared" si="15"/>
        <v>14000</v>
      </c>
    </row>
    <row r="165" spans="1:7" ht="16.5">
      <c r="A165" s="6">
        <v>20</v>
      </c>
      <c r="B165" s="11" t="s">
        <v>296</v>
      </c>
      <c r="C165" s="83" t="s">
        <v>387</v>
      </c>
      <c r="D165" s="11" t="s">
        <v>337</v>
      </c>
      <c r="E165" s="11"/>
      <c r="F165" s="12" t="s">
        <v>471</v>
      </c>
      <c r="G165" s="40">
        <f t="shared" si="15"/>
        <v>14000</v>
      </c>
    </row>
    <row r="166" spans="1:7" ht="33">
      <c r="A166" s="6">
        <v>20</v>
      </c>
      <c r="B166" s="11" t="s">
        <v>296</v>
      </c>
      <c r="C166" s="83" t="s">
        <v>387</v>
      </c>
      <c r="D166" s="83" t="s">
        <v>665</v>
      </c>
      <c r="E166" s="83"/>
      <c r="F166" s="12" t="s">
        <v>666</v>
      </c>
      <c r="G166" s="40">
        <f t="shared" si="15"/>
        <v>14000</v>
      </c>
    </row>
    <row r="167" spans="1:7" ht="33">
      <c r="A167" s="6">
        <v>20</v>
      </c>
      <c r="B167" s="11" t="s">
        <v>296</v>
      </c>
      <c r="C167" s="83" t="s">
        <v>387</v>
      </c>
      <c r="D167" s="83" t="s">
        <v>665</v>
      </c>
      <c r="E167" s="83" t="s">
        <v>486</v>
      </c>
      <c r="F167" s="78" t="s">
        <v>487</v>
      </c>
      <c r="G167" s="40">
        <f>4!F116</f>
        <v>14000</v>
      </c>
    </row>
    <row r="168" spans="1:7" ht="33">
      <c r="A168" s="31">
        <v>21</v>
      </c>
      <c r="B168" s="8"/>
      <c r="C168" s="8"/>
      <c r="D168" s="33"/>
      <c r="E168" s="33"/>
      <c r="F168" s="10" t="s">
        <v>20</v>
      </c>
      <c r="G168" s="41">
        <f aca="true" t="shared" si="16" ref="G168:G173">G169</f>
        <v>414.6</v>
      </c>
    </row>
    <row r="169" spans="1:7" ht="16.5">
      <c r="A169" s="8">
        <v>21</v>
      </c>
      <c r="B169" s="11" t="s">
        <v>296</v>
      </c>
      <c r="C169" s="8"/>
      <c r="D169" s="33"/>
      <c r="E169" s="33"/>
      <c r="F169" s="12" t="s">
        <v>669</v>
      </c>
      <c r="G169" s="40">
        <f t="shared" si="16"/>
        <v>414.6</v>
      </c>
    </row>
    <row r="170" spans="1:7" ht="16.5">
      <c r="A170" s="8">
        <v>21</v>
      </c>
      <c r="B170" s="11" t="s">
        <v>296</v>
      </c>
      <c r="C170" s="11" t="s">
        <v>369</v>
      </c>
      <c r="D170" s="11"/>
      <c r="E170" s="11"/>
      <c r="F170" s="12" t="s">
        <v>351</v>
      </c>
      <c r="G170" s="40">
        <f t="shared" si="16"/>
        <v>414.6</v>
      </c>
    </row>
    <row r="171" spans="1:7" ht="16.5">
      <c r="A171" s="8">
        <v>21</v>
      </c>
      <c r="B171" s="11" t="s">
        <v>296</v>
      </c>
      <c r="C171" s="11" t="s">
        <v>370</v>
      </c>
      <c r="D171" s="11"/>
      <c r="E171" s="11"/>
      <c r="F171" s="12" t="s">
        <v>358</v>
      </c>
      <c r="G171" s="40">
        <f t="shared" si="16"/>
        <v>414.6</v>
      </c>
    </row>
    <row r="172" spans="1:7" ht="16.5">
      <c r="A172" s="8">
        <v>21</v>
      </c>
      <c r="B172" s="11" t="s">
        <v>296</v>
      </c>
      <c r="C172" s="8">
        <v>1003</v>
      </c>
      <c r="D172" s="97" t="s">
        <v>630</v>
      </c>
      <c r="E172" s="97"/>
      <c r="F172" s="78" t="s">
        <v>631</v>
      </c>
      <c r="G172" s="40">
        <f t="shared" si="16"/>
        <v>414.6</v>
      </c>
    </row>
    <row r="173" spans="1:7" ht="16.5">
      <c r="A173" s="8">
        <v>21</v>
      </c>
      <c r="B173" s="11" t="s">
        <v>296</v>
      </c>
      <c r="C173" s="8">
        <v>1003</v>
      </c>
      <c r="D173" s="97" t="s">
        <v>19</v>
      </c>
      <c r="E173" s="97"/>
      <c r="F173" s="78" t="s">
        <v>20</v>
      </c>
      <c r="G173" s="40">
        <f t="shared" si="16"/>
        <v>414.6</v>
      </c>
    </row>
    <row r="174" spans="1:7" ht="16.5">
      <c r="A174" s="8">
        <v>21</v>
      </c>
      <c r="B174" s="11" t="s">
        <v>296</v>
      </c>
      <c r="C174" s="8">
        <v>1003</v>
      </c>
      <c r="D174" s="97" t="s">
        <v>19</v>
      </c>
      <c r="E174" s="97" t="s">
        <v>499</v>
      </c>
      <c r="F174" s="78" t="s">
        <v>500</v>
      </c>
      <c r="G174" s="40">
        <f>4!F191</f>
        <v>414.6</v>
      </c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9.125" style="4" customWidth="1"/>
    <col min="2" max="2" width="6.875" style="4" customWidth="1"/>
    <col min="3" max="3" width="11.00390625" style="4" customWidth="1"/>
    <col min="4" max="4" width="6.625" style="4" customWidth="1"/>
    <col min="5" max="5" width="71.875" style="5" customWidth="1"/>
    <col min="6" max="6" width="11.00390625" style="13" customWidth="1"/>
    <col min="7" max="7" width="0.12890625" style="5" customWidth="1"/>
    <col min="8" max="8" width="9.125" style="5" customWidth="1"/>
    <col min="9" max="9" width="10.875" style="5" bestFit="1" customWidth="1"/>
    <col min="10" max="16384" width="9.125" style="5" customWidth="1"/>
  </cols>
  <sheetData>
    <row r="1" spans="5:6" ht="16.5">
      <c r="E1" s="151" t="s">
        <v>559</v>
      </c>
      <c r="F1" s="151"/>
    </row>
    <row r="2" spans="5:6" ht="16.5">
      <c r="E2" s="151" t="s">
        <v>273</v>
      </c>
      <c r="F2" s="151"/>
    </row>
    <row r="3" spans="5:8" ht="16.5">
      <c r="E3" s="151" t="s">
        <v>44</v>
      </c>
      <c r="F3" s="151"/>
      <c r="H3" s="138"/>
    </row>
    <row r="5" spans="1:6" ht="33" customHeight="1">
      <c r="A5" s="158" t="s">
        <v>555</v>
      </c>
      <c r="B5" s="158"/>
      <c r="C5" s="158"/>
      <c r="D5" s="158"/>
      <c r="E5" s="158"/>
      <c r="F5" s="158"/>
    </row>
    <row r="6" spans="1:6" ht="33">
      <c r="A6" s="6" t="s">
        <v>291</v>
      </c>
      <c r="B6" s="22" t="s">
        <v>366</v>
      </c>
      <c r="C6" s="22" t="s">
        <v>293</v>
      </c>
      <c r="D6" s="22" t="s">
        <v>294</v>
      </c>
      <c r="E6" s="51" t="s">
        <v>295</v>
      </c>
      <c r="F6" s="52" t="s">
        <v>399</v>
      </c>
    </row>
    <row r="7" spans="1:6" s="20" customFormat="1" ht="99">
      <c r="A7" s="31">
        <v>1</v>
      </c>
      <c r="B7" s="31"/>
      <c r="C7" s="31"/>
      <c r="D7" s="31"/>
      <c r="E7" s="10" t="s">
        <v>537</v>
      </c>
      <c r="F7" s="47">
        <f>F8</f>
        <v>125159.1</v>
      </c>
    </row>
    <row r="8" spans="1:9" ht="33">
      <c r="A8" s="6"/>
      <c r="B8" s="11"/>
      <c r="C8" s="15"/>
      <c r="D8" s="11"/>
      <c r="E8" s="12" t="s">
        <v>520</v>
      </c>
      <c r="F8" s="39">
        <f>4!F405</f>
        <v>125159.1</v>
      </c>
      <c r="I8" s="68"/>
    </row>
    <row r="9" spans="1:6" ht="33">
      <c r="A9" s="6"/>
      <c r="B9" s="11" t="s">
        <v>390</v>
      </c>
      <c r="C9" s="15" t="s">
        <v>533</v>
      </c>
      <c r="D9" s="11" t="s">
        <v>473</v>
      </c>
      <c r="E9" s="54" t="s">
        <v>521</v>
      </c>
      <c r="F9" s="55">
        <f>108205+11916</f>
        <v>120121</v>
      </c>
    </row>
    <row r="10" spans="1:6" ht="16.5">
      <c r="A10" s="6"/>
      <c r="B10" s="11" t="s">
        <v>390</v>
      </c>
      <c r="C10" s="15" t="s">
        <v>533</v>
      </c>
      <c r="D10" s="11" t="s">
        <v>473</v>
      </c>
      <c r="E10" s="54" t="s">
        <v>18</v>
      </c>
      <c r="F10" s="55">
        <v>5038.1</v>
      </c>
    </row>
    <row r="11" spans="1:6" s="20" customFormat="1" ht="25.5" customHeight="1">
      <c r="A11" s="31">
        <v>2</v>
      </c>
      <c r="B11" s="31"/>
      <c r="C11" s="31"/>
      <c r="D11" s="31"/>
      <c r="E11" s="10" t="s">
        <v>602</v>
      </c>
      <c r="F11" s="47">
        <f>F12+F13</f>
        <v>10978.9</v>
      </c>
    </row>
    <row r="12" spans="1:6" ht="33">
      <c r="A12" s="6"/>
      <c r="B12" s="11" t="s">
        <v>390</v>
      </c>
      <c r="C12" s="11" t="s">
        <v>601</v>
      </c>
      <c r="D12" s="11" t="s">
        <v>476</v>
      </c>
      <c r="E12" s="107" t="s">
        <v>701</v>
      </c>
      <c r="F12" s="39">
        <f>4!F397</f>
        <v>5457.9</v>
      </c>
    </row>
    <row r="13" spans="1:6" ht="33">
      <c r="A13" s="6"/>
      <c r="B13" s="11" t="s">
        <v>390</v>
      </c>
      <c r="C13" s="11" t="s">
        <v>601</v>
      </c>
      <c r="D13" s="97" t="s">
        <v>499</v>
      </c>
      <c r="E13" s="107" t="s">
        <v>701</v>
      </c>
      <c r="F13" s="39">
        <f>5!E225</f>
        <v>5521</v>
      </c>
    </row>
    <row r="14" spans="1:6" s="20" customFormat="1" ht="66.75" customHeight="1">
      <c r="A14" s="31">
        <v>3</v>
      </c>
      <c r="B14" s="31"/>
      <c r="C14" s="31"/>
      <c r="D14" s="31"/>
      <c r="E14" s="10" t="s">
        <v>538</v>
      </c>
      <c r="F14" s="47">
        <f>F15</f>
        <v>4706.2</v>
      </c>
    </row>
    <row r="15" spans="1:6" s="20" customFormat="1" ht="33">
      <c r="A15" s="31"/>
      <c r="B15" s="11" t="s">
        <v>522</v>
      </c>
      <c r="C15" s="15" t="s">
        <v>523</v>
      </c>
      <c r="D15" s="15" t="s">
        <v>482</v>
      </c>
      <c r="E15" s="12" t="s">
        <v>701</v>
      </c>
      <c r="F15" s="22">
        <f>4!F446</f>
        <v>4706.2</v>
      </c>
    </row>
    <row r="16" spans="1:6" s="20" customFormat="1" ht="54.75" customHeight="1">
      <c r="A16" s="31">
        <v>4</v>
      </c>
      <c r="B16" s="31"/>
      <c r="C16" s="31"/>
      <c r="D16" s="31"/>
      <c r="E16" s="10" t="s">
        <v>539</v>
      </c>
      <c r="F16" s="47">
        <f>F17</f>
        <v>648</v>
      </c>
    </row>
    <row r="17" spans="1:6" s="20" customFormat="1" ht="16.5">
      <c r="A17" s="31"/>
      <c r="B17" s="11" t="s">
        <v>382</v>
      </c>
      <c r="C17" s="11" t="s">
        <v>528</v>
      </c>
      <c r="D17" s="11" t="s">
        <v>328</v>
      </c>
      <c r="E17" s="12" t="s">
        <v>669</v>
      </c>
      <c r="F17" s="39">
        <f>4!F25</f>
        <v>648</v>
      </c>
    </row>
    <row r="18" spans="1:6" s="20" customFormat="1" ht="24.75" customHeight="1">
      <c r="A18" s="31">
        <v>5</v>
      </c>
      <c r="B18" s="31"/>
      <c r="C18" s="31"/>
      <c r="D18" s="31"/>
      <c r="E18" s="10" t="s">
        <v>642</v>
      </c>
      <c r="F18" s="47">
        <f>F19</f>
        <v>1304</v>
      </c>
    </row>
    <row r="19" spans="1:6" s="20" customFormat="1" ht="16.5">
      <c r="A19" s="31"/>
      <c r="B19" s="11" t="s">
        <v>545</v>
      </c>
      <c r="C19" s="11" t="s">
        <v>524</v>
      </c>
      <c r="D19" s="11" t="s">
        <v>328</v>
      </c>
      <c r="E19" s="12" t="s">
        <v>669</v>
      </c>
      <c r="F19" s="39">
        <f>4!F44</f>
        <v>1304</v>
      </c>
    </row>
    <row r="20" spans="1:6" s="20" customFormat="1" ht="35.25" customHeight="1">
      <c r="A20" s="31">
        <v>6</v>
      </c>
      <c r="B20" s="31"/>
      <c r="C20" s="31"/>
      <c r="D20" s="31"/>
      <c r="E20" s="10" t="s">
        <v>540</v>
      </c>
      <c r="F20" s="47">
        <f>F21</f>
        <v>2492.6000000000004</v>
      </c>
    </row>
    <row r="21" spans="1:6" s="20" customFormat="1" ht="33">
      <c r="A21" s="31"/>
      <c r="B21" s="11" t="s">
        <v>390</v>
      </c>
      <c r="C21" s="15" t="s">
        <v>525</v>
      </c>
      <c r="D21" s="11" t="s">
        <v>499</v>
      </c>
      <c r="E21" s="12" t="s">
        <v>701</v>
      </c>
      <c r="F21" s="22">
        <f>4!F401</f>
        <v>2492.6000000000004</v>
      </c>
    </row>
    <row r="22" spans="1:6" s="20" customFormat="1" ht="63.75" customHeight="1">
      <c r="A22" s="31">
        <v>7</v>
      </c>
      <c r="B22" s="31"/>
      <c r="C22" s="31"/>
      <c r="D22" s="31"/>
      <c r="E22" s="10" t="s">
        <v>548</v>
      </c>
      <c r="F22" s="47">
        <f>F23</f>
        <v>357.7</v>
      </c>
    </row>
    <row r="23" spans="1:6" s="20" customFormat="1" ht="16.5">
      <c r="A23" s="31"/>
      <c r="B23" s="11" t="s">
        <v>403</v>
      </c>
      <c r="C23" s="11" t="s">
        <v>549</v>
      </c>
      <c r="D23" s="11" t="s">
        <v>328</v>
      </c>
      <c r="E23" s="12" t="s">
        <v>669</v>
      </c>
      <c r="F23" s="22">
        <f>4!F36</f>
        <v>357.7</v>
      </c>
    </row>
    <row r="24" spans="1:6" s="20" customFormat="1" ht="82.5">
      <c r="A24" s="31">
        <v>8</v>
      </c>
      <c r="B24" s="31"/>
      <c r="C24" s="31"/>
      <c r="D24" s="31"/>
      <c r="E24" s="10" t="s">
        <v>551</v>
      </c>
      <c r="F24" s="47">
        <f>F25</f>
        <v>5146.1</v>
      </c>
    </row>
    <row r="25" spans="1:7" s="20" customFormat="1" ht="33">
      <c r="A25" s="31"/>
      <c r="B25" s="11" t="s">
        <v>522</v>
      </c>
      <c r="C25" s="11" t="s">
        <v>552</v>
      </c>
      <c r="D25" s="11" t="s">
        <v>490</v>
      </c>
      <c r="E25" s="12" t="s">
        <v>668</v>
      </c>
      <c r="F25" s="39">
        <f>4!F285</f>
        <v>5146.1</v>
      </c>
      <c r="G25" s="53"/>
    </row>
    <row r="26" spans="1:6" s="20" customFormat="1" ht="51.75" customHeight="1">
      <c r="A26" s="31">
        <v>9</v>
      </c>
      <c r="B26" s="31"/>
      <c r="C26" s="31"/>
      <c r="D26" s="31"/>
      <c r="E26" s="10" t="s">
        <v>544</v>
      </c>
      <c r="F26" s="47">
        <f>F27</f>
        <v>57.4</v>
      </c>
    </row>
    <row r="27" spans="1:6" s="20" customFormat="1" ht="16.5">
      <c r="A27" s="31"/>
      <c r="B27" s="11" t="s">
        <v>541</v>
      </c>
      <c r="C27" s="11" t="s">
        <v>543</v>
      </c>
      <c r="D27" s="11" t="s">
        <v>328</v>
      </c>
      <c r="E27" s="12" t="s">
        <v>669</v>
      </c>
      <c r="F27" s="22">
        <f>4!F27</f>
        <v>57.4</v>
      </c>
    </row>
    <row r="28" spans="1:6" s="20" customFormat="1" ht="37.5" customHeight="1">
      <c r="A28" s="31">
        <v>10</v>
      </c>
      <c r="B28" s="31"/>
      <c r="C28" s="31"/>
      <c r="D28" s="31"/>
      <c r="E28" s="10" t="s">
        <v>579</v>
      </c>
      <c r="F28" s="47">
        <f>F29</f>
        <v>1400.2</v>
      </c>
    </row>
    <row r="29" spans="1:6" s="20" customFormat="1" ht="33">
      <c r="A29" s="31"/>
      <c r="B29" s="11" t="s">
        <v>370</v>
      </c>
      <c r="C29" s="11" t="s">
        <v>570</v>
      </c>
      <c r="D29" s="15" t="s">
        <v>493</v>
      </c>
      <c r="E29" s="19" t="s">
        <v>667</v>
      </c>
      <c r="F29" s="22">
        <f>4!F333</f>
        <v>1400.2</v>
      </c>
    </row>
    <row r="30" spans="1:6" s="20" customFormat="1" ht="82.5">
      <c r="A30" s="31">
        <v>11</v>
      </c>
      <c r="B30" s="11"/>
      <c r="C30" s="11"/>
      <c r="D30" s="11"/>
      <c r="E30" s="10" t="s">
        <v>580</v>
      </c>
      <c r="F30" s="47">
        <f>F31+F32</f>
        <v>1476.9</v>
      </c>
    </row>
    <row r="31" spans="1:6" s="20" customFormat="1" ht="16.5">
      <c r="A31" s="31"/>
      <c r="B31" s="11" t="s">
        <v>370</v>
      </c>
      <c r="C31" s="11" t="s">
        <v>577</v>
      </c>
      <c r="D31" s="15" t="s">
        <v>493</v>
      </c>
      <c r="E31" s="12" t="s">
        <v>669</v>
      </c>
      <c r="F31" s="22">
        <f>4!F195</f>
        <v>276.9000000000001</v>
      </c>
    </row>
    <row r="32" spans="1:6" s="20" customFormat="1" ht="33">
      <c r="A32" s="31"/>
      <c r="B32" s="11" t="s">
        <v>370</v>
      </c>
      <c r="C32" s="11" t="s">
        <v>577</v>
      </c>
      <c r="D32" s="15" t="s">
        <v>493</v>
      </c>
      <c r="E32" s="19" t="s">
        <v>667</v>
      </c>
      <c r="F32" s="39">
        <f>4!F337</f>
        <v>1200</v>
      </c>
    </row>
    <row r="33" spans="1:6" s="20" customFormat="1" ht="148.5">
      <c r="A33" s="31">
        <v>12</v>
      </c>
      <c r="B33" s="11"/>
      <c r="C33" s="11"/>
      <c r="D33" s="11"/>
      <c r="E33" s="10" t="s">
        <v>587</v>
      </c>
      <c r="F33" s="60">
        <f>F34</f>
        <v>106.9</v>
      </c>
    </row>
    <row r="34" spans="1:6" s="20" customFormat="1" ht="33">
      <c r="A34" s="31"/>
      <c r="B34" s="11">
        <v>1003</v>
      </c>
      <c r="C34" s="11">
        <v>5207800</v>
      </c>
      <c r="D34" s="15" t="s">
        <v>490</v>
      </c>
      <c r="E34" s="12" t="s">
        <v>701</v>
      </c>
      <c r="F34" s="22">
        <f>4!F442</f>
        <v>106.9</v>
      </c>
    </row>
    <row r="35" spans="1:6" s="20" customFormat="1" ht="54" customHeight="1">
      <c r="A35" s="31">
        <v>13</v>
      </c>
      <c r="B35" s="11"/>
      <c r="C35" s="11"/>
      <c r="D35" s="11"/>
      <c r="E35" s="10" t="s">
        <v>588</v>
      </c>
      <c r="F35" s="47">
        <f>F36</f>
        <v>4613</v>
      </c>
    </row>
    <row r="36" spans="1:6" s="20" customFormat="1" ht="33">
      <c r="A36" s="31"/>
      <c r="B36" s="11" t="s">
        <v>390</v>
      </c>
      <c r="C36" s="11" t="s">
        <v>589</v>
      </c>
      <c r="D36" s="15" t="s">
        <v>499</v>
      </c>
      <c r="E36" s="12" t="s">
        <v>701</v>
      </c>
      <c r="F36" s="39">
        <f>4!F403</f>
        <v>4613</v>
      </c>
    </row>
    <row r="37" spans="1:6" s="20" customFormat="1" ht="54" customHeight="1">
      <c r="A37" s="31">
        <v>14</v>
      </c>
      <c r="B37" s="11"/>
      <c r="C37" s="11"/>
      <c r="D37" s="11"/>
      <c r="E37" s="10" t="s">
        <v>670</v>
      </c>
      <c r="F37" s="60">
        <f>F38+F39</f>
        <v>970.1999999999999</v>
      </c>
    </row>
    <row r="38" spans="1:6" s="20" customFormat="1" ht="33">
      <c r="A38" s="31"/>
      <c r="B38" s="11" t="s">
        <v>389</v>
      </c>
      <c r="C38" s="11" t="s">
        <v>510</v>
      </c>
      <c r="D38" s="15" t="s">
        <v>499</v>
      </c>
      <c r="E38" s="107" t="s">
        <v>701</v>
      </c>
      <c r="F38" s="22">
        <v>917.9</v>
      </c>
    </row>
    <row r="39" spans="1:6" s="20" customFormat="1" ht="33">
      <c r="A39" s="31"/>
      <c r="B39" s="11" t="s">
        <v>390</v>
      </c>
      <c r="C39" s="11" t="s">
        <v>509</v>
      </c>
      <c r="D39" s="11" t="s">
        <v>499</v>
      </c>
      <c r="E39" s="107" t="s">
        <v>701</v>
      </c>
      <c r="F39" s="22">
        <v>52.3</v>
      </c>
    </row>
    <row r="40" spans="1:6" s="20" customFormat="1" ht="49.5">
      <c r="A40" s="31">
        <v>15</v>
      </c>
      <c r="B40" s="11"/>
      <c r="C40" s="11"/>
      <c r="D40" s="11"/>
      <c r="E40" s="10" t="s">
        <v>607</v>
      </c>
      <c r="F40" s="60">
        <f>F41+F42</f>
        <v>72563.29999999999</v>
      </c>
    </row>
    <row r="41" spans="1:6" s="20" customFormat="1" ht="20.25" customHeight="1">
      <c r="A41" s="31"/>
      <c r="B41" s="11" t="s">
        <v>389</v>
      </c>
      <c r="C41" s="11" t="s">
        <v>605</v>
      </c>
      <c r="D41" s="11" t="s">
        <v>612</v>
      </c>
      <c r="E41" s="12" t="s">
        <v>669</v>
      </c>
      <c r="F41" s="22">
        <f>4!F142</f>
        <v>71737.9</v>
      </c>
    </row>
    <row r="42" spans="1:6" s="20" customFormat="1" ht="33">
      <c r="A42" s="31"/>
      <c r="B42" s="11" t="s">
        <v>390</v>
      </c>
      <c r="C42" s="11" t="s">
        <v>605</v>
      </c>
      <c r="D42" s="11" t="s">
        <v>499</v>
      </c>
      <c r="E42" s="12" t="s">
        <v>701</v>
      </c>
      <c r="F42" s="22">
        <f>4!F409</f>
        <v>825.4</v>
      </c>
    </row>
    <row r="43" spans="1:6" s="20" customFormat="1" ht="27" customHeight="1">
      <c r="A43" s="31">
        <v>16</v>
      </c>
      <c r="B43" s="11"/>
      <c r="C43" s="11"/>
      <c r="D43" s="11"/>
      <c r="E43" s="10" t="s">
        <v>689</v>
      </c>
      <c r="F43" s="60">
        <f>F44+F45+F46</f>
        <v>2868.3</v>
      </c>
    </row>
    <row r="44" spans="1:6" s="20" customFormat="1" ht="33">
      <c r="A44" s="31"/>
      <c r="B44" s="11" t="s">
        <v>368</v>
      </c>
      <c r="C44" s="11" t="s">
        <v>690</v>
      </c>
      <c r="D44" s="11" t="s">
        <v>476</v>
      </c>
      <c r="E44" s="107" t="s">
        <v>701</v>
      </c>
      <c r="F44" s="22">
        <f>4!F420</f>
        <v>596.4</v>
      </c>
    </row>
    <row r="45" spans="1:6" s="20" customFormat="1" ht="33">
      <c r="A45" s="31"/>
      <c r="B45" s="11" t="s">
        <v>368</v>
      </c>
      <c r="C45" s="11" t="s">
        <v>690</v>
      </c>
      <c r="D45" s="11" t="s">
        <v>499</v>
      </c>
      <c r="E45" s="107" t="s">
        <v>701</v>
      </c>
      <c r="F45" s="22">
        <f>4!F421</f>
        <v>2093.4</v>
      </c>
    </row>
    <row r="46" spans="1:6" s="20" customFormat="1" ht="33">
      <c r="A46" s="31"/>
      <c r="B46" s="11" t="s">
        <v>368</v>
      </c>
      <c r="C46" s="11" t="s">
        <v>690</v>
      </c>
      <c r="D46" s="11" t="s">
        <v>499</v>
      </c>
      <c r="E46" s="19" t="s">
        <v>667</v>
      </c>
      <c r="F46" s="22">
        <f>4!F324</f>
        <v>178.5</v>
      </c>
    </row>
    <row r="47" spans="1:6" s="20" customFormat="1" ht="64.5" customHeight="1">
      <c r="A47" s="31">
        <v>17</v>
      </c>
      <c r="B47" s="11"/>
      <c r="C47" s="11"/>
      <c r="D47" s="11"/>
      <c r="E47" s="10" t="s">
        <v>694</v>
      </c>
      <c r="F47" s="60">
        <f>F48</f>
        <v>2958.4</v>
      </c>
    </row>
    <row r="48" spans="1:6" s="20" customFormat="1" ht="33">
      <c r="A48" s="31"/>
      <c r="B48" s="11" t="s">
        <v>389</v>
      </c>
      <c r="C48" s="11" t="s">
        <v>693</v>
      </c>
      <c r="D48" s="97" t="s">
        <v>499</v>
      </c>
      <c r="E48" s="12" t="s">
        <v>701</v>
      </c>
      <c r="F48" s="22">
        <f>4!F370</f>
        <v>2958.4</v>
      </c>
    </row>
    <row r="49" spans="1:6" s="20" customFormat="1" ht="64.5" customHeight="1">
      <c r="A49" s="31">
        <v>18</v>
      </c>
      <c r="B49" s="11"/>
      <c r="C49" s="11"/>
      <c r="D49" s="11"/>
      <c r="E49" s="10" t="s">
        <v>643</v>
      </c>
      <c r="F49" s="60">
        <f>F50</f>
        <v>31362.4</v>
      </c>
    </row>
    <row r="50" spans="1:6" s="20" customFormat="1" ht="16.5">
      <c r="A50" s="31"/>
      <c r="B50" s="83" t="s">
        <v>614</v>
      </c>
      <c r="C50" s="83" t="s">
        <v>641</v>
      </c>
      <c r="D50" s="97" t="s">
        <v>476</v>
      </c>
      <c r="E50" s="12" t="s">
        <v>669</v>
      </c>
      <c r="F50" s="22">
        <f>4!F59</f>
        <v>31362.4</v>
      </c>
    </row>
    <row r="51" spans="1:6" s="20" customFormat="1" ht="82.5">
      <c r="A51" s="31">
        <v>19</v>
      </c>
      <c r="B51" s="11"/>
      <c r="C51" s="11"/>
      <c r="D51" s="11"/>
      <c r="E51" s="10" t="s">
        <v>647</v>
      </c>
      <c r="F51" s="60">
        <f>F52</f>
        <v>8240.1</v>
      </c>
    </row>
    <row r="52" spans="1:6" s="20" customFormat="1" ht="16.5">
      <c r="A52" s="31"/>
      <c r="B52" s="83" t="s">
        <v>610</v>
      </c>
      <c r="C52" s="83" t="s">
        <v>648</v>
      </c>
      <c r="D52" s="97" t="s">
        <v>612</v>
      </c>
      <c r="E52" s="12" t="s">
        <v>669</v>
      </c>
      <c r="F52" s="22">
        <f>5!E119</f>
        <v>8240.1</v>
      </c>
    </row>
    <row r="53" spans="1:6" s="20" customFormat="1" ht="66">
      <c r="A53" s="31">
        <v>20</v>
      </c>
      <c r="B53" s="11"/>
      <c r="C53" s="11"/>
      <c r="D53" s="11"/>
      <c r="E53" s="10" t="s">
        <v>654</v>
      </c>
      <c r="F53" s="60">
        <f>F54</f>
        <v>2776.3999999999996</v>
      </c>
    </row>
    <row r="54" spans="1:6" s="20" customFormat="1" ht="16.5">
      <c r="A54" s="31"/>
      <c r="B54" s="83" t="s">
        <v>610</v>
      </c>
      <c r="C54" s="83" t="s">
        <v>653</v>
      </c>
      <c r="D54" s="97" t="s">
        <v>612</v>
      </c>
      <c r="E54" s="12" t="s">
        <v>669</v>
      </c>
      <c r="F54" s="22">
        <f>5!E123</f>
        <v>2776.3999999999996</v>
      </c>
    </row>
    <row r="55" spans="1:6" s="20" customFormat="1" ht="21" customHeight="1">
      <c r="A55" s="31">
        <v>21</v>
      </c>
      <c r="B55" s="11"/>
      <c r="C55" s="11"/>
      <c r="D55" s="11"/>
      <c r="E55" s="10" t="s">
        <v>659</v>
      </c>
      <c r="F55" s="60">
        <f>F56</f>
        <v>456.4</v>
      </c>
    </row>
    <row r="56" spans="1:6" s="20" customFormat="1" ht="16.5">
      <c r="A56" s="31"/>
      <c r="B56" s="81" t="s">
        <v>442</v>
      </c>
      <c r="C56" s="81" t="s">
        <v>660</v>
      </c>
      <c r="D56" s="97" t="s">
        <v>486</v>
      </c>
      <c r="E56" s="12" t="s">
        <v>669</v>
      </c>
      <c r="F56" s="22">
        <f>4!F230</f>
        <v>456.4</v>
      </c>
    </row>
    <row r="57" spans="1:6" s="20" customFormat="1" ht="33">
      <c r="A57" s="31">
        <v>22</v>
      </c>
      <c r="B57" s="11"/>
      <c r="C57" s="11"/>
      <c r="D57" s="11"/>
      <c r="E57" s="10" t="s">
        <v>633</v>
      </c>
      <c r="F57" s="60">
        <f>F58</f>
        <v>2568.6</v>
      </c>
    </row>
    <row r="58" spans="1:6" s="20" customFormat="1" ht="33">
      <c r="A58" s="31"/>
      <c r="B58" s="11" t="s">
        <v>390</v>
      </c>
      <c r="C58" s="11" t="s">
        <v>632</v>
      </c>
      <c r="D58" s="97" t="s">
        <v>499</v>
      </c>
      <c r="E58" s="12" t="s">
        <v>701</v>
      </c>
      <c r="F58" s="22">
        <f>5!E199</f>
        <v>2568.6</v>
      </c>
    </row>
    <row r="59" spans="1:6" s="20" customFormat="1" ht="49.5">
      <c r="A59" s="31">
        <v>23</v>
      </c>
      <c r="B59" s="11"/>
      <c r="C59" s="11"/>
      <c r="D59" s="11"/>
      <c r="E59" s="10" t="s">
        <v>15</v>
      </c>
      <c r="F59" s="60">
        <f>F60</f>
        <v>22505.3</v>
      </c>
    </row>
    <row r="60" spans="1:6" s="20" customFormat="1" ht="16.5">
      <c r="A60" s="31"/>
      <c r="B60" s="11"/>
      <c r="C60" s="11"/>
      <c r="D60" s="97"/>
      <c r="E60" s="12" t="s">
        <v>669</v>
      </c>
      <c r="F60" s="22">
        <f>4!F61</f>
        <v>22505.3</v>
      </c>
    </row>
    <row r="61" spans="1:6" s="20" customFormat="1" ht="49.5">
      <c r="A61" s="31">
        <v>24</v>
      </c>
      <c r="B61" s="11"/>
      <c r="C61" s="11"/>
      <c r="D61" s="11"/>
      <c r="E61" s="10" t="s">
        <v>17</v>
      </c>
      <c r="F61" s="47">
        <f>F62+F63+F64+F65</f>
        <v>695</v>
      </c>
    </row>
    <row r="62" spans="1:6" s="20" customFormat="1" ht="33">
      <c r="A62" s="31"/>
      <c r="B62" s="11" t="s">
        <v>389</v>
      </c>
      <c r="C62" s="11" t="s">
        <v>16</v>
      </c>
      <c r="D62" s="83" t="s">
        <v>499</v>
      </c>
      <c r="E62" s="12" t="s">
        <v>701</v>
      </c>
      <c r="F62" s="39">
        <f>4!F375</f>
        <v>120</v>
      </c>
    </row>
    <row r="63" spans="1:6" s="20" customFormat="1" ht="16.5">
      <c r="A63" s="31"/>
      <c r="B63" s="101" t="s">
        <v>372</v>
      </c>
      <c r="C63" s="101" t="s">
        <v>16</v>
      </c>
      <c r="D63" s="106" t="s">
        <v>476</v>
      </c>
      <c r="E63" s="12" t="s">
        <v>669</v>
      </c>
      <c r="F63" s="39">
        <f>4!F181</f>
        <v>25</v>
      </c>
    </row>
    <row r="64" spans="1:6" s="20" customFormat="1" ht="16.5">
      <c r="A64" s="31"/>
      <c r="B64" s="101" t="s">
        <v>372</v>
      </c>
      <c r="C64" s="101" t="s">
        <v>16</v>
      </c>
      <c r="D64" s="97" t="s">
        <v>499</v>
      </c>
      <c r="E64" s="12" t="s">
        <v>669</v>
      </c>
      <c r="F64" s="39">
        <f>4!F182</f>
        <v>50</v>
      </c>
    </row>
    <row r="65" spans="1:6" s="20" customFormat="1" ht="33">
      <c r="A65" s="31"/>
      <c r="B65" s="101" t="s">
        <v>410</v>
      </c>
      <c r="C65" s="11" t="s">
        <v>16</v>
      </c>
      <c r="D65" s="97" t="s">
        <v>504</v>
      </c>
      <c r="E65" s="12" t="s">
        <v>667</v>
      </c>
      <c r="F65" s="39">
        <f>4!F353</f>
        <v>500</v>
      </c>
    </row>
    <row r="66" spans="1:6" s="20" customFormat="1" ht="49.5">
      <c r="A66" s="31">
        <v>25</v>
      </c>
      <c r="B66" s="101"/>
      <c r="C66" s="11"/>
      <c r="D66" s="97"/>
      <c r="E66" s="10" t="s">
        <v>25</v>
      </c>
      <c r="F66" s="47">
        <f>F67</f>
        <v>3352</v>
      </c>
    </row>
    <row r="67" spans="1:6" s="20" customFormat="1" ht="16.5">
      <c r="A67" s="31"/>
      <c r="B67" s="97" t="s">
        <v>387</v>
      </c>
      <c r="C67" s="97" t="s">
        <v>24</v>
      </c>
      <c r="D67" s="97" t="s">
        <v>612</v>
      </c>
      <c r="E67" s="12" t="s">
        <v>669</v>
      </c>
      <c r="F67" s="39">
        <f>4!F111</f>
        <v>3352</v>
      </c>
    </row>
    <row r="68" spans="1:6" s="20" customFormat="1" ht="16.5">
      <c r="A68" s="31"/>
      <c r="B68" s="31"/>
      <c r="C68" s="31"/>
      <c r="D68" s="31"/>
      <c r="E68" s="48" t="s">
        <v>492</v>
      </c>
      <c r="F68" s="43">
        <f>F26+F24+F22+F20+F18+F16+F14+F7+F28+F30+F35+F33+F37+F40+F43+F47+F49+F51+F53+F55+F57+F11+F59+F61+F66</f>
        <v>309763.4</v>
      </c>
    </row>
  </sheetData>
  <sheetProtection/>
  <mergeCells count="4">
    <mergeCell ref="E1:F1"/>
    <mergeCell ref="E2:F2"/>
    <mergeCell ref="E3:F3"/>
    <mergeCell ref="A5:F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2012-08-30T08:26:16Z</cp:lastPrinted>
  <dcterms:created xsi:type="dcterms:W3CDTF">2007-11-30T05:39:28Z</dcterms:created>
  <dcterms:modified xsi:type="dcterms:W3CDTF">2012-09-05T06:07:08Z</dcterms:modified>
  <cp:category/>
  <cp:version/>
  <cp:contentType/>
  <cp:contentStatus/>
</cp:coreProperties>
</file>