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activeTab="12"/>
  </bookViews>
  <sheets>
    <sheet name="№ 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  <sheet name="№12" sheetId="12" r:id="rId12"/>
    <sheet name="№13" sheetId="13" r:id="rId13"/>
  </sheets>
  <externalReferences>
    <externalReference r:id="rId16"/>
  </externalReferences>
  <definedNames>
    <definedName name="_xlnm.Print_Area" localSheetId="3">'№4'!$A$1:$C$49</definedName>
  </definedNames>
  <calcPr fullCalcOnLoad="1"/>
</workbook>
</file>

<file path=xl/sharedStrings.xml><?xml version="1.0" encoding="utf-8"?>
<sst xmlns="http://schemas.openxmlformats.org/spreadsheetml/2006/main" count="11402" uniqueCount="797">
  <si>
    <t>Межбюджетные трансферты, за исключением субсидий, предоставляемых на софинансирование строительства, реконструкции и капитального ремонта объектов муниципальной собственности</t>
  </si>
  <si>
    <t>АЕ57310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</si>
  <si>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</si>
  <si>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АШ00000</t>
  </si>
  <si>
    <t>Государственная программа Тверской области "Обеспечение государственного надзора и контроля в Тверской области" на 2013-2018 годы</t>
  </si>
  <si>
    <t>АШ10000</t>
  </si>
  <si>
    <t xml:space="preserve">Подпрограмма "Содействие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надзора" </t>
  </si>
  <si>
    <t>АШ17000</t>
  </si>
  <si>
    <t>АШ17310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</si>
  <si>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</si>
  <si>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Государственная программа Тверской области "Развитие образования Тверской области" на 2013 - 2018 годы</t>
  </si>
  <si>
    <t>АБ00000</t>
  </si>
  <si>
    <t>Подпрограмма "Модернизация дошкольного и общего образования как института социального развития"</t>
  </si>
  <si>
    <t>АБ10000</t>
  </si>
  <si>
    <t>АБ17000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</si>
  <si>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</si>
  <si>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АБ17410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</si>
  <si>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</si>
  <si>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</si>
  <si>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</si>
  <si>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</si>
  <si>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</si>
  <si>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АБ17320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</si>
  <si>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</si>
  <si>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</si>
  <si>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</si>
  <si>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</si>
  <si>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АБ17330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</si>
  <si>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</si>
  <si>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</si>
  <si>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</si>
  <si>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1008820</t>
  </si>
  <si>
    <t>Распределение целевых безвозмездных поступлений от других бюджетов бюджетной системы                                    Российской  Федерации  между распорядителями бюджетных средств на  2013 год</t>
  </si>
  <si>
    <t>АБ16000</t>
  </si>
  <si>
    <t>Капитальные вложения и капитальный ремонт</t>
  </si>
  <si>
    <t>АБ16210</t>
  </si>
  <si>
    <t>Строительство, реконструкция муниципальных объектов дошкольного образования</t>
  </si>
  <si>
    <t>Подпрограмма «Поддержка  муниципальных образований Тверской области по проведению мероприятий, направленных на сохранение и улучшение транспортно-эксплуатационного состояния автомобильных дорог общего пользования местного значения»</t>
  </si>
  <si>
    <t>АН20000</t>
  </si>
  <si>
    <t>АН26000</t>
  </si>
  <si>
    <t>Софинансирование расходов муниципальных образований на осуществление капитального ремонта объектов муниципальной собственности</t>
  </si>
  <si>
    <t>АН26400</t>
  </si>
  <si>
    <t>Капитальный ремонт и ремонт автомобильных дорог местного значения</t>
  </si>
  <si>
    <t>АН26410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</si>
  <si>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</si>
  <si>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АН26420</t>
  </si>
  <si>
    <t>АН00000</t>
  </si>
  <si>
    <t>Государственная программа Тверской области "Развитие транспортного комплекса и дорожного хозяйства Тверской области" на 2013 - 2018 годы</t>
  </si>
  <si>
    <t>7954400</t>
  </si>
  <si>
    <t>Ведомственная целевая программа "Развитие муниципальной системы образования города Торжка Тверской области на 2010-2013 годы"</t>
  </si>
  <si>
    <t>7954420</t>
  </si>
  <si>
    <t>Дошкольные образовательные учреждения</t>
  </si>
  <si>
    <t>7954421</t>
  </si>
  <si>
    <t>Общеобразовательные учреждения</t>
  </si>
  <si>
    <t>7954407</t>
  </si>
  <si>
    <t>Обеспечение учащихся начальных классов горячим питанием</t>
  </si>
  <si>
    <t>7954423</t>
  </si>
  <si>
    <t>Учреждения  дополнительного образования детей</t>
  </si>
  <si>
    <t>7954401</t>
  </si>
  <si>
    <t>Аппарат управления</t>
  </si>
  <si>
    <t>7954411</t>
  </si>
  <si>
    <t>7954413</t>
  </si>
  <si>
    <t>1000000</t>
  </si>
  <si>
    <t>Федеральные целевые программы</t>
  </si>
  <si>
    <t>1008800</t>
  </si>
  <si>
    <t>Федеральная целевая программа "Жилище" на 2011-2015 годы"</t>
  </si>
  <si>
    <t>"Подпрограмма "Обеспечение жильем молодых семей"</t>
  </si>
  <si>
    <t>Государственная программа Тверской области "Молодежь Верхневолжья" на 2013 - 2018 годы</t>
  </si>
  <si>
    <t xml:space="preserve">АД00000    </t>
  </si>
  <si>
    <t xml:space="preserve">к решению Торжокской городской                  
</t>
  </si>
  <si>
    <t xml:space="preserve">ПРОГРАММА
  внутренних заимствований муниципального образования город Торжок на 2013 год  
</t>
  </si>
  <si>
    <t>РАЗДЕЛ 1. Привлечение и погашение заёмных средств по кредитным договорам и соглашениям</t>
  </si>
  <si>
    <t>1.1. 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</si>
  <si>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</si>
  <si>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</si>
  <si>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</si>
  <si>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</si>
  <si>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Кредиты кредитных организаций в валюте Российской Федерации</t>
  </si>
  <si>
    <t>ИТОГО:</t>
  </si>
  <si>
    <t xml:space="preserve">1.2. Погашение долговых обязательств: </t>
  </si>
  <si>
    <t>№ 
п/п</t>
  </si>
  <si>
    <t>долговые обязательства</t>
  </si>
  <si>
    <t>объём погашения 
в 2013году</t>
  </si>
  <si>
    <t>Кредитные соглашения и договоры  заключённые от имени муниципального образования</t>
  </si>
  <si>
    <t>в том числе:</t>
  </si>
  <si>
    <t>с Министерством финансов Тверской области</t>
  </si>
  <si>
    <t>Подпрограмма "Содействие в обеспечении жильем молодых семей"</t>
  </si>
  <si>
    <t xml:space="preserve">АД30000    </t>
  </si>
  <si>
    <t xml:space="preserve">АД37000    </t>
  </si>
  <si>
    <t>Субсидии на обеспечение жильем молодых семей</t>
  </si>
  <si>
    <t xml:space="preserve">АД37210    </t>
  </si>
  <si>
    <t>Федеральная целевая программа "Жилище" на 2011-2015 годы". "Подпрограмма "Обеспечение жильем молодых семей"</t>
  </si>
  <si>
    <t>Государственная программа Тверской области "Молодежь Верхневолжья" на 2013 - 2018 годы. Подпрограмма "Содействие в обеспечении жильем молодых семей".</t>
  </si>
  <si>
    <t>Государственная программа Тверской области "Развитие образования Тверской области" на 2013 - 2018 годы. Строительство, реконструкция муниципальных объектов дошкольного образования</t>
  </si>
  <si>
    <t>Государственная программа Тверской области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области» на 2013-2018 годы</t>
  </si>
  <si>
    <t>АС00000</t>
  </si>
  <si>
    <t>Подпрограмма  "Повышение энергетической эффективности региональной экономики и сокращение энергетических издержек в бюджетном секторе Тверской области"</t>
  </si>
  <si>
    <t>АС10000</t>
  </si>
  <si>
    <t>АС17000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</si>
  <si>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</si>
  <si>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АС17210</t>
  </si>
  <si>
    <t xml:space="preserve"> расходы на обеспечение образовательного процесса 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</si>
  <si>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</si>
  <si>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</si>
  <si>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</si>
  <si>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</si>
  <si>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</si>
  <si>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</si>
  <si>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</si>
  <si>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</si>
  <si>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Субсидии на выравнивание обеспеченности муниципальных образований Тверской области по реализации ими их отдельных расходных обязательств</t>
  </si>
  <si>
    <t>9200000</t>
  </si>
  <si>
    <t>Средства на реализацию мероприятий по обращениям, поступающим к депутатам Торжокской городской Думы</t>
  </si>
  <si>
    <t>4429900</t>
  </si>
  <si>
    <t>АБ17250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</si>
  <si>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</si>
  <si>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Подпрограмма "Социальная поддержка семей с детьми"</t>
  </si>
  <si>
    <t>АЕ10000</t>
  </si>
  <si>
    <t>АЕ17000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</si>
  <si>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</si>
  <si>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АЕ17210</t>
  </si>
  <si>
    <t xml:space="preserve">  Торжокская городская Дума</t>
  </si>
  <si>
    <t>АБ16400</t>
  </si>
  <si>
    <t>АБ16410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</si>
  <si>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</si>
  <si>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АБ17280</t>
  </si>
  <si>
    <t>Обеспечение комплексной безопасности  зданий и помещений, находящихся в муниципальной собственности и используемых для размещения образовательных учреждений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</si>
  <si>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</si>
  <si>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</si>
  <si>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</si>
  <si>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</si>
  <si>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0980101</t>
  </si>
  <si>
    <t>0980201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</si>
  <si>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</si>
  <si>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</si>
  <si>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 xml:space="preserve">Обеспечение   мероприятий   по   капитальному ремонту многоквартирных домов  </t>
  </si>
  <si>
    <t>Обеспечение   мероприятий   по   капитальному ремонту многоквартирных домов  за счет средств областного бюджета</t>
  </si>
  <si>
    <t>0980211</t>
  </si>
  <si>
    <t>0980221</t>
  </si>
  <si>
    <t xml:space="preserve">Обеспечение   мероприятий   по   капитальному ремонту многоквартирных домов  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</si>
  <si>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АБ17260</t>
  </si>
  <si>
    <t>Организация отдыха детей в каникулярное время</t>
  </si>
  <si>
    <t>АД00000</t>
  </si>
  <si>
    <t>Государственная программа Тверской области "Молодежь Верхневолжья" на 2013-2018 годы</t>
  </si>
  <si>
    <t>АД10000</t>
  </si>
  <si>
    <t>Подпрограмма "Патриотическое и гражданское воспитание молодых граждан"</t>
  </si>
  <si>
    <t>АД17000</t>
  </si>
  <si>
    <t>АД17010</t>
  </si>
  <si>
    <t>Субсидии на проведение работ по восстановлению воинских захоронений</t>
  </si>
  <si>
    <t>Прогнозируемые доходы  бюджета муниципального образования город Торжок по группам, подгруппам, статьям, подстатьям и элементам доходов классификации доходов бюджетов  Российской Федерации на 2013  год</t>
  </si>
  <si>
    <t>Код БК</t>
  </si>
  <si>
    <t>2013 год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</si>
  <si>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</si>
  <si>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</si>
  <si>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</si>
  <si>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</si>
  <si>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</si>
  <si>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</si>
  <si>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</si>
  <si>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</si>
  <si>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</si>
  <si>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</si>
  <si>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</si>
  <si>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</si>
  <si>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</si>
  <si>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</si>
  <si>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</si>
  <si>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</si>
  <si>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</si>
  <si>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</si>
  <si>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</si>
  <si>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</si>
  <si>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Приложение  2</t>
  </si>
  <si>
    <t>муниципального образования город Торжок на плановый период 2014 и 2015 годов</t>
  </si>
  <si>
    <t>2014 год</t>
  </si>
  <si>
    <t>2015 год</t>
  </si>
  <si>
    <t>подразделам классификации расходов бюджетов на плановый период 2014 и 2015 годов</t>
  </si>
  <si>
    <t>0107</t>
  </si>
  <si>
    <t>Обеспечение проведения выборов и референдумов</t>
  </si>
  <si>
    <t xml:space="preserve">Культура и  кинематография </t>
  </si>
  <si>
    <t xml:space="preserve"> муниципального образования город Торжок  на плановый период 2014 и 2015 годов 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</si>
  <si>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</si>
  <si>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</si>
  <si>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</si>
  <si>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</si>
  <si>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>003</t>
  </si>
  <si>
    <t>Территориальная избирательная комиссия города  Торжка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</si>
  <si>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</si>
  <si>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</si>
  <si>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</si>
  <si>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</si>
  <si>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</si>
  <si>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</si>
  <si>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</si>
  <si>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>Муниципальное учреждение  Торжокская городская Дума</t>
  </si>
  <si>
    <t>4219907</t>
  </si>
  <si>
    <t>Организация обеспечения учащихся начальных классов муниципальных общеобразовательных учреждений горячим питанием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</si>
  <si>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</si>
  <si>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</si>
  <si>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</si>
  <si>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4529901</t>
  </si>
  <si>
    <t>4529913</t>
  </si>
  <si>
    <t xml:space="preserve">   целевым статьям и видам расходов классификации расходов бюджетов на  плановый период 2014 и 2015 годов</t>
  </si>
  <si>
    <t>Приложение 4</t>
  </si>
  <si>
    <t>Приложение 5</t>
  </si>
  <si>
    <t>Приложение  6</t>
  </si>
  <si>
    <t>Приложение  7</t>
  </si>
  <si>
    <t>Приложение  8</t>
  </si>
  <si>
    <t>Приложение  9</t>
  </si>
  <si>
    <t>Приложение 10</t>
  </si>
  <si>
    <t>Приложение 11</t>
  </si>
  <si>
    <t>Приложение 12</t>
  </si>
  <si>
    <t xml:space="preserve">ПРОГРАММА
  внутренних заимствований муниципального образования город Торжок на  плановый период 2014 и 2015 годов  
</t>
  </si>
  <si>
    <t xml:space="preserve">        Программа муниципальных внутренних заимствований не   предусматривает  привлечение долговых обязательств в 2014 - 2015 годах.
        </t>
  </si>
  <si>
    <t>объём погашения 
в 2014году</t>
  </si>
  <si>
    <t>объём погашения 
в 2015году</t>
  </si>
  <si>
    <t>Кредитные соглашения и договоры заключённые от имени муниципального образования</t>
  </si>
  <si>
    <t>Приложение 13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</si>
  <si>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</si>
  <si>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</si>
  <si>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</si>
  <si>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</si>
  <si>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</si>
  <si>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</si>
  <si>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</si>
  <si>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</si>
  <si>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</si>
  <si>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</si>
  <si>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</si>
  <si>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</si>
  <si>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</si>
  <si>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</si>
  <si>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</si>
  <si>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</si>
  <si>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</si>
  <si>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</si>
  <si>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</si>
  <si>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</si>
  <si>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</si>
  <si>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</si>
  <si>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</si>
  <si>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Думы  от   30.05.2013  № 174</t>
  </si>
  <si>
    <t xml:space="preserve"> Думы от  30.05.2013 № 174</t>
  </si>
  <si>
    <t>Думы  от  30.05.2013  № 174</t>
  </si>
  <si>
    <t>Думы  от 30.05.2013  № 174</t>
  </si>
  <si>
    <t>Думы  от   30.05.2013   № 174</t>
  </si>
  <si>
    <t xml:space="preserve">Думы  от  30.05.2013   № 174 </t>
  </si>
  <si>
    <t>Думы  от  30.05.2013   № 174</t>
  </si>
  <si>
    <t>Думы  от  30.05.2013 № 174</t>
  </si>
  <si>
    <t>Думы   от  30.05.2013 № 174</t>
  </si>
  <si>
    <t>Думы от   30.05.2013 № 174</t>
  </si>
  <si>
    <t>Думы от  30.05.2013 № 174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</si>
  <si>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</si>
  <si>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</si>
  <si>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</si>
  <si>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</si>
  <si>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</si>
  <si>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</si>
  <si>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</si>
  <si>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</si>
  <si>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</si>
  <si>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</si>
  <si>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</si>
  <si>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</si>
  <si>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</si>
  <si>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</si>
  <si>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</si>
  <si>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000  1 11  05070 00  0000  120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</si>
  <si>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</si>
  <si>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000  1 11  05074 04  0000  120</t>
  </si>
  <si>
    <t>Доходы от сдачи в аренду имущества, составляющего  казну городских округов (за исключением земельных участков)</t>
  </si>
  <si>
    <t>000  1 11  07000  00  0000  120</t>
  </si>
  <si>
    <t>Платежи от государственных и муниципальных унитарных предприятий</t>
  </si>
  <si>
    <t>000  1 11  07014  04  0000  120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</si>
  <si>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</si>
  <si>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</si>
  <si>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</si>
  <si>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</si>
  <si>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</si>
  <si>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</si>
  <si>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</si>
  <si>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</si>
  <si>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</si>
  <si>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</si>
  <si>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</si>
  <si>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</si>
  <si>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</si>
  <si>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</si>
  <si>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</si>
  <si>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</si>
  <si>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</si>
  <si>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</si>
  <si>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</si>
  <si>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</si>
  <si>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</si>
  <si>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</si>
  <si>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</si>
  <si>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</si>
  <si>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</si>
  <si>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</si>
  <si>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</si>
  <si>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</si>
  <si>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</si>
  <si>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</si>
  <si>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</si>
  <si>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</si>
  <si>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</si>
  <si>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</si>
  <si>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</si>
  <si>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</si>
  <si>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</si>
  <si>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</si>
  <si>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</si>
  <si>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</si>
  <si>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</si>
  <si>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</si>
  <si>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000 116 25010 01 0000 140</t>
  </si>
  <si>
    <t>Денежные взыскания (штрафы) за нарушение законодательства Российской Федерации о недрах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</si>
  <si>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</si>
  <si>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</si>
  <si>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</si>
  <si>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</si>
  <si>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</si>
  <si>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</si>
  <si>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</si>
  <si>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</si>
  <si>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</si>
  <si>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</si>
  <si>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</si>
  <si>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</si>
  <si>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</si>
  <si>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</si>
  <si>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</si>
  <si>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</si>
  <si>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</si>
  <si>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</si>
  <si>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</si>
  <si>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</si>
  <si>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000 2 02 02041 04  0000 151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</si>
  <si>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</si>
  <si>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</si>
  <si>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</si>
  <si>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000 2 02 02088 04  0001 151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</si>
  <si>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</si>
  <si>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000 2 02 02089 04  0001 151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</si>
  <si>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</si>
  <si>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000 2 02 02999 04  0000 151</t>
  </si>
  <si>
    <t>Прочие субсидии бюджетам городских округов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</si>
  <si>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домов;</t>
  </si>
  <si>
    <t xml:space="preserve"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</t>
  </si>
  <si>
    <t>Субсидии на поддержку редакций районных и городских газет</t>
  </si>
  <si>
    <t>Субсидии  на организацию отдыха детей в каникулярное время</t>
  </si>
  <si>
    <t>Субсидии на обеспечение комплексной безопасности зданий и помещений  общеобразовательных учреждений</t>
  </si>
  <si>
    <t>Субсидии    на 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</si>
  <si>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</si>
  <si>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</si>
  <si>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</si>
  <si>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</si>
  <si>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</si>
  <si>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</si>
  <si>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</si>
  <si>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</si>
  <si>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000 2 02 03029 04 0000 151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</si>
  <si>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</si>
  <si>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</si>
  <si>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</si>
  <si>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</si>
  <si>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</si>
  <si>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</si>
  <si>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r>
      <t xml:space="preserve">        Программа муниципальных внутренних заимствований   предусматривает общий объём привлечения долговых обязательств в 2013 году в сумме 23000,0 тыс. руб.
       Муниципальные  внутренние заимствования   используются для частичного покрытия дефицита местного бюджета, на покрытие временных  кассовых разрывов, возникающих при исполнении бюджета в течение финансового года,</t>
    </r>
    <r>
      <rPr>
        <sz val="13"/>
        <rFont val="Times New Roman Cyr"/>
        <family val="0"/>
      </rPr>
      <t xml:space="preserve"> а также для рефинансирования ранее полученного из областного бюджета бюджетного кредита.</t>
    </r>
  </si>
  <si>
    <t>Субвенции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помещений, за счет средств областного бюджета</t>
  </si>
  <si>
    <t>000 2 02 04000 04 0000 151</t>
  </si>
  <si>
    <t>Иные межбюджетные трансферты</t>
  </si>
  <si>
    <t>000 2 02 04999 04 0000 151</t>
  </si>
  <si>
    <t>Прочие межбюджетные трансферты, передаваемые бюджетам городских округов. Средства на  реализацию мероприятий по обращениям, поступающим к депутатам Законодательного Собрания Тверской области.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</si>
  <si>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</si>
  <si>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</si>
  <si>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</si>
  <si>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</si>
  <si>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к   решению Торжокской городской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</si>
  <si>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 пунктами 1 и 2 статьи 120, статьями 125, 126, 128, 129, 129.1,статьями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</si>
  <si>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Расходы, не включенные в государственные программы Тверской области</t>
  </si>
  <si>
    <t>ЯА 00000</t>
  </si>
  <si>
    <t>Средства на реализацию мероприятий по обращениям, поступающим к депутатам Законодательного Собрания Тверской области</t>
  </si>
  <si>
    <t>ЯА 10000</t>
  </si>
  <si>
    <t>7954432</t>
  </si>
  <si>
    <t>Мероприятия  по оздоровлению детей</t>
  </si>
  <si>
    <t>Распределение бюджетных ассигнований на реализацию городских целевых программ, предусмотренных</t>
  </si>
  <si>
    <t>к финансированию   из бюджета  муниципального образования город Торжок, в разрезе  главных</t>
  </si>
  <si>
    <t>распорядителей  средств бюджета на 2013  год</t>
  </si>
  <si>
    <t>ВСЕГО:</t>
  </si>
  <si>
    <t>1</t>
  </si>
  <si>
    <t>Целевые программы муниципальных образований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</si>
  <si>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</si>
  <si>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</si>
  <si>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</si>
  <si>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</si>
  <si>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</si>
  <si>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</si>
  <si>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</si>
  <si>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</si>
  <si>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</si>
  <si>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</si>
  <si>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</si>
  <si>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</si>
  <si>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</si>
  <si>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</si>
  <si>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</si>
  <si>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Приложение 3</t>
  </si>
  <si>
    <t>008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</si>
  <si>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</si>
  <si>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</si>
  <si>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</si>
  <si>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870</t>
  </si>
  <si>
    <t>Резервные средства</t>
  </si>
  <si>
    <t>0501</t>
  </si>
  <si>
    <t>Жилищное хозяйство</t>
  </si>
  <si>
    <t>0409</t>
  </si>
  <si>
    <t xml:space="preserve">Дорожное хозяйство (дорожные фонды)          </t>
  </si>
  <si>
    <t>7953000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</si>
  <si>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</si>
  <si>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муниципального образования город Торжок на 2013 год</t>
  </si>
  <si>
    <t>3600200</t>
  </si>
  <si>
    <t>Капитальный ремонт  муниципального жилищного фонда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</si>
  <si>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</si>
  <si>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</si>
  <si>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</si>
  <si>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Муниципальная программа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</si>
  <si>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>Наименование показателя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</si>
  <si>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</si>
  <si>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</si>
  <si>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</si>
  <si>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</si>
  <si>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</si>
  <si>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       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</si>
  <si>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</si>
  <si>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</si>
  <si>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</si>
  <si>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</si>
  <si>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</si>
  <si>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</si>
  <si>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</si>
  <si>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</si>
  <si>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</si>
  <si>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</si>
  <si>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</si>
  <si>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</si>
  <si>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</si>
  <si>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</si>
  <si>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</si>
  <si>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</si>
  <si>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</si>
  <si>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</si>
  <si>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</si>
  <si>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</si>
  <si>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</si>
  <si>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</si>
  <si>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</si>
  <si>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</si>
  <si>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</si>
  <si>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</si>
  <si>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</si>
  <si>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</si>
  <si>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</si>
  <si>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</si>
  <si>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</si>
  <si>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</si>
  <si>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</si>
  <si>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</si>
  <si>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</si>
  <si>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</si>
  <si>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</si>
  <si>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</si>
  <si>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</si>
  <si>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</si>
  <si>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Культура</t>
  </si>
  <si>
    <t>4400000</t>
  </si>
  <si>
    <t>4409900</t>
  </si>
  <si>
    <t>Поддержка коммунального хозяйства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</si>
  <si>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</si>
  <si>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</si>
  <si>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</si>
  <si>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</si>
  <si>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</si>
  <si>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Мероприятия в области социальной политики</t>
  </si>
  <si>
    <t>Социальная помощь</t>
  </si>
  <si>
    <t>5050000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</si>
  <si>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</si>
  <si>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</si>
  <si>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</si>
  <si>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</si>
  <si>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</si>
  <si>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</si>
  <si>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</si>
  <si>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</si>
  <si>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</si>
  <si>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</si>
  <si>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</si>
  <si>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</si>
  <si>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</si>
  <si>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</si>
  <si>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</si>
  <si>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</si>
  <si>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</si>
  <si>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</si>
  <si>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</si>
  <si>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</si>
  <si>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</si>
  <si>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</si>
  <si>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</si>
  <si>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</si>
  <si>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</si>
  <si>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</si>
  <si>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</si>
  <si>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</si>
  <si>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</si>
  <si>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</si>
  <si>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</si>
  <si>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</si>
  <si>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</si>
  <si>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</si>
  <si>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</si>
  <si>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</si>
  <si>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</si>
  <si>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</si>
  <si>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</si>
  <si>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</si>
  <si>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</si>
  <si>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</si>
  <si>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</si>
  <si>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</si>
  <si>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</si>
  <si>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</si>
  <si>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</si>
  <si>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</si>
  <si>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</si>
  <si>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</si>
  <si>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</si>
  <si>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</si>
  <si>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</si>
  <si>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</si>
  <si>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</si>
  <si>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</si>
  <si>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</si>
  <si>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</si>
  <si>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</si>
  <si>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</si>
  <si>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</si>
  <si>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</si>
  <si>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</si>
  <si>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</si>
  <si>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</si>
  <si>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</si>
  <si>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</si>
  <si>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</si>
  <si>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</si>
  <si>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</si>
  <si>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</si>
  <si>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</si>
  <si>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</si>
  <si>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</si>
  <si>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</si>
  <si>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</si>
  <si>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</si>
  <si>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</si>
  <si>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</si>
  <si>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</si>
  <si>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</si>
  <si>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</si>
  <si>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</si>
  <si>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</si>
  <si>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</si>
  <si>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</si>
  <si>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</si>
  <si>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</si>
  <si>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</si>
  <si>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</si>
  <si>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</si>
  <si>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</si>
  <si>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</si>
  <si>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</si>
  <si>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</si>
  <si>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</si>
  <si>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</si>
  <si>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</si>
  <si>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</si>
  <si>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</si>
  <si>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Ведомственная структура расходов бюджета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</si>
  <si>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</si>
  <si>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</si>
  <si>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</si>
  <si>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</si>
  <si>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</si>
  <si>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</si>
  <si>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</si>
  <si>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Государственная программа Тверской области "Государственное управление и гражданское общество Тверской области" на 2013 – 2018 годы</t>
  </si>
  <si>
    <t>АТ00000</t>
  </si>
  <si>
    <t>Подпрограмма "Поддержка общественного сектора и обеспечение информационной открытости исполнительных органов государственной власти Тверской области"</t>
  </si>
  <si>
    <t>АТ30000</t>
  </si>
  <si>
    <t>АТ37000</t>
  </si>
  <si>
    <t>АТ37210</t>
  </si>
  <si>
    <t>Поддержка редакций районных и городских газет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</si>
  <si>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</si>
  <si>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</si>
  <si>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</si>
  <si>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</si>
  <si>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</si>
  <si>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</si>
  <si>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</si>
  <si>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>0020401</t>
  </si>
  <si>
    <t>6000300</t>
  </si>
  <si>
    <t>Озеленение</t>
  </si>
  <si>
    <t>6000401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</si>
  <si>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</si>
  <si>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</si>
  <si>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</si>
  <si>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</si>
  <si>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</si>
  <si>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</si>
  <si>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</si>
  <si>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</si>
  <si>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</si>
  <si>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</si>
  <si>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</si>
  <si>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</si>
  <si>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Организация и содержание мест захоронения за счет средств местного бюджета</t>
  </si>
  <si>
    <t>7951000</t>
  </si>
  <si>
    <t>0021200</t>
  </si>
  <si>
    <t>Депутаты  представительного органа муниципального образования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</si>
  <si>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</si>
  <si>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</si>
  <si>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</si>
  <si>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</si>
  <si>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</si>
  <si>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7952700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</si>
  <si>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</si>
  <si>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</si>
  <si>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</si>
  <si>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</si>
  <si>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</si>
  <si>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</si>
  <si>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</si>
  <si>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</si>
  <si>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</si>
  <si>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</si>
  <si>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</si>
  <si>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</si>
  <si>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</si>
  <si>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</si>
  <si>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</si>
  <si>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</si>
  <si>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</si>
  <si>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</si>
  <si>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</si>
  <si>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</si>
  <si>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</si>
  <si>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</si>
  <si>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</si>
  <si>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</si>
  <si>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</si>
  <si>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</si>
  <si>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</si>
  <si>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</si>
  <si>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</si>
  <si>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</si>
  <si>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</si>
  <si>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"Развитие малого и среднего предпринимательства в муниципальном образовании город Торжок на 2011-2013 годы"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</si>
  <si>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</si>
  <si>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</si>
  <si>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</si>
  <si>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</si>
  <si>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</si>
  <si>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</si>
  <si>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</si>
  <si>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</si>
  <si>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</si>
  <si>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Обеспечение деятельности подведомственных учреждений за счет средств местного бюджета</t>
  </si>
  <si>
    <t>4209901</t>
  </si>
  <si>
    <t>4879901</t>
  </si>
  <si>
    <t>4319901</t>
  </si>
  <si>
    <t>подразделам классификации расходов бюджетов на 2013 год</t>
  </si>
  <si>
    <t xml:space="preserve"> муниципального образования город Торжок  на 2013 год</t>
  </si>
  <si>
    <t xml:space="preserve">   целевым статьям и видам расходов классификации расходов бюджетов на 2013 год</t>
  </si>
  <si>
    <t xml:space="preserve">Библиотеки                                   </t>
  </si>
  <si>
    <t xml:space="preserve">Обеспечение  деятельности  (оказание   услуг) подведомственных учреждений 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</si>
  <si>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</si>
  <si>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0401</t>
  </si>
  <si>
    <t>5100000</t>
  </si>
  <si>
    <t>Реализация государственной политики занятости населения</t>
  </si>
  <si>
    <t>Организация временного трудоустройства несовершеннолетних граждан в возрасте от 14 до 18 лет в свободное от учебы время</t>
  </si>
  <si>
    <t>5100400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</si>
  <si>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</si>
  <si>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</si>
  <si>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</si>
  <si>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</si>
  <si>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</si>
  <si>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</si>
  <si>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</si>
  <si>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</si>
  <si>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</si>
  <si>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</si>
  <si>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</si>
  <si>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</si>
  <si>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0980104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</si>
  <si>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        </t>
  </si>
  <si>
    <t>0980204</t>
  </si>
  <si>
    <t>0980214</t>
  </si>
  <si>
    <t xml:space="preserve">Обеспечение  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       </t>
  </si>
  <si>
    <t>0980224</t>
  </si>
  <si>
    <t xml:space="preserve"> "Адресная программа по переселению граждан из аварийного жилищного фонда с учётом необходимости развития малоэтажного жилищного строительства в муниципальном образовании город Торжок на 2013-2015 годы"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</si>
  <si>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</si>
  <si>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</si>
  <si>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</si>
  <si>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</si>
  <si>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</si>
  <si>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</si>
  <si>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</si>
  <si>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</si>
  <si>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</si>
  <si>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Общеэкономические вопросы</t>
  </si>
  <si>
    <t>400</t>
  </si>
  <si>
    <t>Бюджетные инвестиции</t>
  </si>
  <si>
    <t>410</t>
  </si>
  <si>
    <t>Бюджетные инвестиции в объекты государственной (муниципальной) собственности государственным (муниципальным)  учреждениям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</si>
  <si>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</si>
  <si>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</si>
  <si>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</si>
  <si>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</si>
  <si>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</si>
  <si>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</si>
  <si>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111</t>
  </si>
  <si>
    <t>112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</si>
  <si>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</si>
  <si>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</si>
  <si>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</si>
  <si>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</si>
  <si>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</si>
  <si>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</si>
  <si>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700</t>
  </si>
  <si>
    <t>Обслуживание государственного (муниципального) долга</t>
  </si>
  <si>
    <t>340</t>
  </si>
  <si>
    <t>Стипендии</t>
  </si>
  <si>
    <t>350</t>
  </si>
  <si>
    <t>Премии и гранты</t>
  </si>
  <si>
    <t>Обеспечение деятельности муниципального казенного учреждения  "Централизованная бухгалтерия"</t>
  </si>
  <si>
    <t>7953600</t>
  </si>
  <si>
    <t>ДЦП «Ремонт зданий и помещений муниципальных  бюджетных образовательных учреждений города Торжка на 2013-2015 годы»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</si>
  <si>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</si>
  <si>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</si>
  <si>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</si>
  <si>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</si>
  <si>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830</t>
  </si>
  <si>
    <t>Исполнение судебных актов</t>
  </si>
  <si>
    <t>7954100</t>
  </si>
  <si>
    <t>ДЦП "Повышение безопасности дорожного движения на территории муниципального образования город  Торжок на 2013-2015 годы"</t>
  </si>
  <si>
    <t>7951800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</si>
  <si>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</si>
  <si>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</si>
  <si>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</si>
  <si>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</si>
  <si>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</si>
  <si>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ДЦП "Поддержка социально ориентированных некоммерческих организаций города Торжка на 2013-2015 годы"</t>
  </si>
  <si>
    <t>7953900</t>
  </si>
  <si>
    <t>7953800</t>
  </si>
  <si>
    <t>ДЦП "Социальная поддержка населения города Торжка на 2013-2015 годы"</t>
  </si>
  <si>
    <t>4910101</t>
  </si>
  <si>
    <t>Решение Торжокской городской Думы от 03.03.2010 № 278 "О внесении изменений в Положение о звании "Почетный гражданин города Торжка"</t>
  </si>
  <si>
    <t>Обеспечение мер социальной поддержки для лиц, удостоенных  звания "Почетный гражданин города Торжка"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</si>
  <si>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</si>
  <si>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</si>
  <si>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Решение Торжокской городской Думы от 23.09.2010 № 334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</si>
  <si>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7953500</t>
  </si>
  <si>
    <t>ДЦП "Комплексная безопасность муниципальных бюджетных образовательных учреждений города Торжка на 2013-2015 годы"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</si>
  <si>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</si>
  <si>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 xml:space="preserve">Культура,  кинематография </t>
  </si>
  <si>
    <t>администрация муниципального образования город Торжок</t>
  </si>
  <si>
    <t>025</t>
  </si>
  <si>
    <t>Управление по делам гражданской обороны и чрезвычайным ситуациям города Торжка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</si>
  <si>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</si>
  <si>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242</t>
  </si>
  <si>
    <t>Закупка товаров, работ, услуг в сфере информационно-коммуникационных технологий</t>
  </si>
  <si>
    <t>4429901</t>
  </si>
  <si>
    <t>Комплектование библиотечных фондов</t>
  </si>
  <si>
    <t>243</t>
  </si>
  <si>
    <t>Закупка товаров, работ, услуг в целях капитального ремонта государственного (муниципального) имущества</t>
  </si>
  <si>
    <t>5050010</t>
  </si>
  <si>
    <t>5050011</t>
  </si>
  <si>
    <t>1004</t>
  </si>
  <si>
    <t>Охрана семьи и детства</t>
  </si>
  <si>
    <t>АЕ00000</t>
  </si>
  <si>
    <t>ВЦП муниципального образования город Торжок "Адресная программа по проведению капитального ремонта многоквартирных домов в 2013 году"</t>
  </si>
  <si>
    <t>17</t>
  </si>
  <si>
    <t>18</t>
  </si>
  <si>
    <t>Государственная программа Тверской области "Социальная поддержка и защита населения Тверской области" на 2013-2018 годы</t>
  </si>
  <si>
    <t>АЕ50000</t>
  </si>
  <si>
    <t>Подпрограмма "Профилактика социальной исключенности"</t>
  </si>
  <si>
    <t>АЕ57000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</si>
</sst>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name val="Times New Roman Cyr"/>
      <family val="1"/>
    </font>
    <font>
      <sz val="14"/>
      <name val="Times New Roman"/>
      <family val="1"/>
    </font>
    <font>
      <sz val="13"/>
      <name val="Times New Roman Cyr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horizontal="justify" vertical="top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8" fillId="0" borderId="1" xfId="18" applyFont="1" applyFill="1" applyBorder="1" applyAlignment="1">
      <alignment horizontal="left" vertical="center" wrapText="1"/>
      <protection/>
    </xf>
    <xf numFmtId="166" fontId="8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top"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1" xfId="0" applyFont="1" applyBorder="1" applyAlignment="1">
      <alignment horizontal="justify" wrapText="1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justify" vertical="top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left" vertical="center"/>
    </xf>
    <xf numFmtId="0" fontId="4" fillId="0" borderId="0" xfId="19" applyFont="1">
      <alignment horizontal="justify" vertical="top" wrapText="1"/>
      <protection/>
    </xf>
    <xf numFmtId="0" fontId="4" fillId="0" borderId="0" xfId="19" applyFont="1" applyAlignment="1">
      <alignment horizontal="right" vertical="top" wrapText="1"/>
      <protection/>
    </xf>
    <xf numFmtId="0" fontId="4" fillId="0" borderId="0" xfId="19" applyFont="1">
      <alignment horizontal="justify" vertical="top" wrapText="1"/>
      <protection/>
    </xf>
    <xf numFmtId="0" fontId="4" fillId="0" borderId="0" xfId="19" applyFont="1" applyAlignment="1">
      <alignment vertical="top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1" xfId="19" applyFont="1" applyBorder="1" applyAlignment="1">
      <alignment horizontal="left" vertical="center" wrapText="1" indent="1"/>
      <protection/>
    </xf>
    <xf numFmtId="166" fontId="4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left" vertical="center" wrapText="1" indent="1"/>
      <protection/>
    </xf>
    <xf numFmtId="166" fontId="5" fillId="0" borderId="1" xfId="19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top" wrapText="1"/>
    </xf>
    <xf numFmtId="0" fontId="4" fillId="0" borderId="1" xfId="19" applyFont="1" applyBorder="1" applyAlignment="1">
      <alignment horizontal="center" vertical="top" wrapText="1"/>
      <protection/>
    </xf>
    <xf numFmtId="166" fontId="4" fillId="0" borderId="1" xfId="19" applyNumberFormat="1" applyFont="1" applyBorder="1" applyAlignment="1">
      <alignment horizontal="left" vertical="center" wrapText="1" indent="1"/>
      <protection/>
    </xf>
    <xf numFmtId="0" fontId="4" fillId="0" borderId="1" xfId="19" applyFont="1" applyBorder="1" applyAlignment="1">
      <alignment horizontal="left" vertical="top" wrapText="1"/>
      <protection/>
    </xf>
    <xf numFmtId="0" fontId="7" fillId="0" borderId="1" xfId="19" applyFont="1" applyBorder="1" applyAlignment="1">
      <alignment horizontal="left" vertical="center" wrapText="1" indent="1"/>
      <protection/>
    </xf>
    <xf numFmtId="166" fontId="7" fillId="0" borderId="1" xfId="19" applyNumberFormat="1" applyFont="1" applyBorder="1" applyAlignment="1">
      <alignment horizontal="left" vertical="center" wrapText="1" indent="1"/>
      <protection/>
    </xf>
    <xf numFmtId="0" fontId="5" fillId="0" borderId="1" xfId="19" applyFont="1" applyBorder="1" applyAlignment="1">
      <alignment horizontal="left" vertical="top" wrapText="1" indent="1"/>
      <protection/>
    </xf>
    <xf numFmtId="166" fontId="5" fillId="0" borderId="1" xfId="19" applyNumberFormat="1" applyFont="1" applyBorder="1" applyAlignment="1">
      <alignment horizontal="left" vertical="top" wrapText="1" indent="1"/>
      <protection/>
    </xf>
    <xf numFmtId="0" fontId="4" fillId="0" borderId="0" xfId="19" applyFont="1" applyAlignment="1">
      <alignment horizontal="left" vertical="top" wrapText="1" indent="1"/>
      <protection/>
    </xf>
    <xf numFmtId="0" fontId="4" fillId="0" borderId="0" xfId="19" applyFont="1" applyAlignment="1">
      <alignment horizontal="center" vertical="top" wrapText="1"/>
      <protection/>
    </xf>
    <xf numFmtId="0" fontId="4" fillId="0" borderId="3" xfId="0" applyFont="1" applyBorder="1" applyAlignment="1">
      <alignment wrapText="1"/>
    </xf>
    <xf numFmtId="166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1" fontId="10" fillId="0" borderId="0" xfId="23" applyFont="1" applyAlignment="1">
      <alignment vertical="top" wrapText="1"/>
    </xf>
    <xf numFmtId="0" fontId="11" fillId="0" borderId="0" xfId="0" applyFont="1" applyAlignment="1">
      <alignment horizontal="justify"/>
    </xf>
    <xf numFmtId="166" fontId="7" fillId="0" borderId="1" xfId="19" applyNumberFormat="1" applyFont="1" applyBorder="1" applyAlignment="1">
      <alignment horizontal="center" vertical="center" wrapText="1"/>
      <protection/>
    </xf>
    <xf numFmtId="166" fontId="5" fillId="0" borderId="1" xfId="19" applyNumberFormat="1" applyFont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1" fontId="10" fillId="0" borderId="0" xfId="23" applyFont="1" applyAlignment="1">
      <alignment horizontal="right" vertical="top" wrapText="1"/>
    </xf>
    <xf numFmtId="0" fontId="4" fillId="0" borderId="0" xfId="19" applyFont="1" applyAlignment="1">
      <alignment horizontal="right" vertical="top" wrapText="1"/>
      <protection/>
    </xf>
    <xf numFmtId="0" fontId="5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left" vertical="center" wrapText="1"/>
      <protection/>
    </xf>
    <xf numFmtId="0" fontId="4" fillId="0" borderId="0" xfId="19" applyFont="1" applyAlignment="1">
      <alignment horizontal="left" vertical="top" wrapText="1" indent="1"/>
      <protection/>
    </xf>
    <xf numFmtId="0" fontId="10" fillId="0" borderId="0" xfId="0" applyFont="1" applyAlignment="1">
      <alignment horizontal="left" vertical="top" wrapText="1"/>
    </xf>
    <xf numFmtId="0" fontId="4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left" vertical="top" wrapText="1"/>
      <protection/>
    </xf>
    <xf numFmtId="0" fontId="4" fillId="0" borderId="0" xfId="19" applyFont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илож. № (общее образ) " xfId="18"/>
    <cellStyle name="Обычный_приложение_Программа госзаимствований 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%201,2,9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2"/>
      <sheetName val="№7"/>
      <sheetName val="№9"/>
      <sheetName val="№11"/>
    </sheetNames>
    <sheetDataSet>
      <sheetData sheetId="2">
        <row r="17">
          <cell r="F17">
            <v>1295</v>
          </cell>
          <cell r="G17">
            <v>1295</v>
          </cell>
        </row>
        <row r="18">
          <cell r="F18">
            <v>106.8</v>
          </cell>
          <cell r="G18">
            <v>106.8</v>
          </cell>
        </row>
        <row r="25">
          <cell r="F25">
            <v>27139.7</v>
          </cell>
          <cell r="G25">
            <v>27139.7</v>
          </cell>
        </row>
        <row r="26">
          <cell r="F26">
            <v>2296.1</v>
          </cell>
          <cell r="G26">
            <v>2296.1</v>
          </cell>
        </row>
        <row r="29">
          <cell r="F29">
            <v>2198.1</v>
          </cell>
          <cell r="G29">
            <v>2198.1</v>
          </cell>
        </row>
        <row r="30">
          <cell r="F30">
            <v>4310.9</v>
          </cell>
          <cell r="G30">
            <v>5754.9</v>
          </cell>
        </row>
        <row r="33">
          <cell r="F33">
            <v>225.6</v>
          </cell>
          <cell r="G33">
            <v>225.6</v>
          </cell>
        </row>
        <row r="34">
          <cell r="F34">
            <v>22.3</v>
          </cell>
          <cell r="G34">
            <v>22.3</v>
          </cell>
        </row>
        <row r="38">
          <cell r="F38">
            <v>78.5</v>
          </cell>
          <cell r="G38">
            <v>78.5</v>
          </cell>
        </row>
        <row r="45">
          <cell r="F45">
            <v>570</v>
          </cell>
          <cell r="G45">
            <v>570</v>
          </cell>
        </row>
        <row r="48">
          <cell r="F48">
            <v>4.8</v>
          </cell>
          <cell r="G48">
            <v>4.8</v>
          </cell>
        </row>
        <row r="49">
          <cell r="F49">
            <v>57.2</v>
          </cell>
          <cell r="G49">
            <v>57.2</v>
          </cell>
        </row>
        <row r="56">
          <cell r="F56">
            <v>35</v>
          </cell>
          <cell r="G56">
            <v>35</v>
          </cell>
        </row>
        <row r="61">
          <cell r="F61">
            <v>130</v>
          </cell>
          <cell r="G61">
            <v>0</v>
          </cell>
        </row>
        <row r="68">
          <cell r="F68">
            <v>242.9</v>
          </cell>
          <cell r="G68">
            <v>242.9</v>
          </cell>
        </row>
        <row r="71">
          <cell r="F71">
            <v>3</v>
          </cell>
          <cell r="G71">
            <v>3</v>
          </cell>
        </row>
        <row r="72">
          <cell r="F72">
            <v>83.6</v>
          </cell>
          <cell r="G72">
            <v>83.6</v>
          </cell>
        </row>
        <row r="79">
          <cell r="F79">
            <v>1232.6</v>
          </cell>
          <cell r="G79">
            <v>1232.6</v>
          </cell>
        </row>
        <row r="82">
          <cell r="F82">
            <v>18</v>
          </cell>
          <cell r="G82">
            <v>18</v>
          </cell>
        </row>
        <row r="83">
          <cell r="F83">
            <v>185.9</v>
          </cell>
          <cell r="G83">
            <v>189.7</v>
          </cell>
        </row>
        <row r="86">
          <cell r="F86">
            <v>22.3</v>
          </cell>
          <cell r="G86">
            <v>22.3</v>
          </cell>
        </row>
        <row r="91">
          <cell r="F91">
            <v>42.3</v>
          </cell>
          <cell r="G91">
            <v>42.3</v>
          </cell>
        </row>
        <row r="92">
          <cell r="F92">
            <v>201.2</v>
          </cell>
          <cell r="G92">
            <v>201.2</v>
          </cell>
        </row>
        <row r="98">
          <cell r="F98">
            <v>6176.4</v>
          </cell>
          <cell r="G98">
            <v>6440.5</v>
          </cell>
        </row>
        <row r="105">
          <cell r="F105">
            <v>13911.8</v>
          </cell>
        </row>
        <row r="110">
          <cell r="F110">
            <v>928.6</v>
          </cell>
          <cell r="G110">
            <v>0</v>
          </cell>
        </row>
        <row r="114">
          <cell r="F114">
            <v>1000</v>
          </cell>
          <cell r="G114">
            <v>1600</v>
          </cell>
        </row>
        <row r="121">
          <cell r="F121">
            <v>1500</v>
          </cell>
          <cell r="G121">
            <v>1800</v>
          </cell>
        </row>
        <row r="127">
          <cell r="F127">
            <v>11378.3</v>
          </cell>
          <cell r="G127">
            <v>13878.3</v>
          </cell>
        </row>
        <row r="131">
          <cell r="F131">
            <v>1544.1</v>
          </cell>
          <cell r="G131">
            <v>1884.1</v>
          </cell>
        </row>
        <row r="136">
          <cell r="F136">
            <v>72</v>
          </cell>
          <cell r="G136">
            <v>272</v>
          </cell>
        </row>
        <row r="140">
          <cell r="F140">
            <v>115</v>
          </cell>
          <cell r="G140">
            <v>115</v>
          </cell>
        </row>
        <row r="144">
          <cell r="F144">
            <v>200</v>
          </cell>
          <cell r="G144">
            <v>200</v>
          </cell>
        </row>
        <row r="149">
          <cell r="F149">
            <v>1865.6</v>
          </cell>
          <cell r="G149">
            <v>1865.6</v>
          </cell>
        </row>
        <row r="157">
          <cell r="F157">
            <v>11544.6</v>
          </cell>
          <cell r="G157">
            <v>11700.5</v>
          </cell>
        </row>
        <row r="164">
          <cell r="F164">
            <v>280.7</v>
          </cell>
          <cell r="G164">
            <v>500.7</v>
          </cell>
        </row>
        <row r="167">
          <cell r="F167">
            <v>53</v>
          </cell>
          <cell r="G167">
            <v>53</v>
          </cell>
        </row>
        <row r="171">
          <cell r="F171">
            <v>10618.5</v>
          </cell>
          <cell r="G171">
            <v>10783.6</v>
          </cell>
        </row>
        <row r="176">
          <cell r="F176">
            <v>5079.5</v>
          </cell>
          <cell r="G176">
            <v>5079.5</v>
          </cell>
        </row>
        <row r="177">
          <cell r="F177">
            <v>1.8</v>
          </cell>
          <cell r="G177">
            <v>1.8</v>
          </cell>
        </row>
        <row r="180">
          <cell r="F180">
            <v>246.5</v>
          </cell>
          <cell r="G180">
            <v>246.5</v>
          </cell>
        </row>
        <row r="181">
          <cell r="F181">
            <v>1215.2</v>
          </cell>
          <cell r="G181">
            <v>1464</v>
          </cell>
        </row>
        <row r="184">
          <cell r="F184">
            <v>138.4</v>
          </cell>
          <cell r="G184">
            <v>138.4</v>
          </cell>
        </row>
        <row r="185">
          <cell r="F185">
            <v>14</v>
          </cell>
          <cell r="G185">
            <v>14</v>
          </cell>
        </row>
        <row r="193">
          <cell r="F193">
            <v>1949.7</v>
          </cell>
          <cell r="G193">
            <v>2542.1</v>
          </cell>
        </row>
        <row r="200">
          <cell r="F200">
            <v>143.6</v>
          </cell>
          <cell r="G200">
            <v>143.6</v>
          </cell>
        </row>
        <row r="205">
          <cell r="F205">
            <v>462</v>
          </cell>
          <cell r="G205">
            <v>546.4</v>
          </cell>
        </row>
        <row r="206">
          <cell r="F206">
            <v>353.6</v>
          </cell>
          <cell r="G206">
            <v>353.6</v>
          </cell>
        </row>
        <row r="209">
          <cell r="F209">
            <v>200</v>
          </cell>
          <cell r="G209">
            <v>221</v>
          </cell>
        </row>
        <row r="215">
          <cell r="F215">
            <v>598</v>
          </cell>
          <cell r="G215">
            <v>660</v>
          </cell>
        </row>
        <row r="221">
          <cell r="F221">
            <v>800</v>
          </cell>
          <cell r="G221">
            <v>885</v>
          </cell>
        </row>
        <row r="230">
          <cell r="F230">
            <v>6449.3</v>
          </cell>
          <cell r="G230">
            <v>6449.3</v>
          </cell>
        </row>
        <row r="231">
          <cell r="F231">
            <v>612.3</v>
          </cell>
          <cell r="G231">
            <v>612.3</v>
          </cell>
        </row>
        <row r="234">
          <cell r="F234">
            <v>651.1</v>
          </cell>
          <cell r="G234">
            <v>651.1</v>
          </cell>
        </row>
        <row r="235">
          <cell r="F235">
            <v>918.6</v>
          </cell>
          <cell r="G235">
            <v>1240</v>
          </cell>
        </row>
        <row r="238">
          <cell r="F238">
            <v>168.2</v>
          </cell>
          <cell r="G238">
            <v>168.2</v>
          </cell>
        </row>
        <row r="239">
          <cell r="F239">
            <v>8.8</v>
          </cell>
          <cell r="G239">
            <v>8.8</v>
          </cell>
        </row>
        <row r="244">
          <cell r="F244">
            <v>3000</v>
          </cell>
          <cell r="G244">
            <v>3000</v>
          </cell>
        </row>
        <row r="250">
          <cell r="F250">
            <v>1416</v>
          </cell>
          <cell r="G250">
            <v>1416</v>
          </cell>
        </row>
        <row r="257">
          <cell r="F257">
            <v>0</v>
          </cell>
          <cell r="G257">
            <v>1000</v>
          </cell>
        </row>
        <row r="266">
          <cell r="F266">
            <v>4105.7</v>
          </cell>
          <cell r="G266">
            <v>4105.7</v>
          </cell>
        </row>
        <row r="267">
          <cell r="F267">
            <v>470.3</v>
          </cell>
          <cell r="G267">
            <v>470.3</v>
          </cell>
        </row>
        <row r="270">
          <cell r="F270">
            <v>100</v>
          </cell>
          <cell r="G270">
            <v>100</v>
          </cell>
        </row>
        <row r="271">
          <cell r="F271">
            <v>152</v>
          </cell>
          <cell r="G271">
            <v>212.5</v>
          </cell>
        </row>
        <row r="274">
          <cell r="F274">
            <v>1</v>
          </cell>
          <cell r="G274">
            <v>1</v>
          </cell>
        </row>
        <row r="279">
          <cell r="F279">
            <v>700</v>
          </cell>
          <cell r="G279">
            <v>700</v>
          </cell>
        </row>
        <row r="286">
          <cell r="F286">
            <v>350</v>
          </cell>
          <cell r="G286">
            <v>505</v>
          </cell>
        </row>
        <row r="291">
          <cell r="F291">
            <v>830.9</v>
          </cell>
          <cell r="G291">
            <v>830.9</v>
          </cell>
        </row>
        <row r="293">
          <cell r="F293">
            <v>917.1</v>
          </cell>
          <cell r="G293">
            <v>917.1</v>
          </cell>
        </row>
        <row r="299">
          <cell r="F299">
            <v>500</v>
          </cell>
          <cell r="G299">
            <v>500</v>
          </cell>
        </row>
        <row r="307">
          <cell r="F307">
            <v>1045.1</v>
          </cell>
          <cell r="G307">
            <v>0</v>
          </cell>
        </row>
        <row r="314">
          <cell r="F314">
            <v>2090.3</v>
          </cell>
          <cell r="G314">
            <v>4180.5</v>
          </cell>
        </row>
        <row r="323">
          <cell r="F323">
            <v>1603.7</v>
          </cell>
          <cell r="G323">
            <v>1603.7</v>
          </cell>
        </row>
        <row r="324">
          <cell r="F324">
            <v>139.9</v>
          </cell>
          <cell r="G324">
            <v>139.9</v>
          </cell>
        </row>
        <row r="327">
          <cell r="F327">
            <v>128.7</v>
          </cell>
          <cell r="G327">
            <v>128.7</v>
          </cell>
        </row>
        <row r="328">
          <cell r="F328">
            <v>870.5</v>
          </cell>
          <cell r="G328">
            <v>1084.5</v>
          </cell>
        </row>
        <row r="332">
          <cell r="F332">
            <v>1059.9</v>
          </cell>
          <cell r="G332">
            <v>1059.9</v>
          </cell>
        </row>
        <row r="333">
          <cell r="F333">
            <v>106.8</v>
          </cell>
          <cell r="G333">
            <v>106.8</v>
          </cell>
        </row>
        <row r="337">
          <cell r="F337">
            <v>386.5</v>
          </cell>
          <cell r="G337">
            <v>386.5</v>
          </cell>
        </row>
        <row r="338">
          <cell r="F338">
            <v>48.1</v>
          </cell>
          <cell r="G338">
            <v>48.1</v>
          </cell>
        </row>
        <row r="346">
          <cell r="F346">
            <v>140</v>
          </cell>
          <cell r="G346">
            <v>140</v>
          </cell>
        </row>
        <row r="354">
          <cell r="F354">
            <v>12203.8</v>
          </cell>
          <cell r="G354">
            <v>12667.099999999999</v>
          </cell>
        </row>
        <row r="360">
          <cell r="F360">
            <v>62</v>
          </cell>
          <cell r="G360">
            <v>62</v>
          </cell>
        </row>
        <row r="362">
          <cell r="F362">
            <v>21.6</v>
          </cell>
          <cell r="G362">
            <v>21.6</v>
          </cell>
        </row>
        <row r="363">
          <cell r="F363">
            <v>18</v>
          </cell>
          <cell r="G363">
            <v>18</v>
          </cell>
        </row>
        <row r="366">
          <cell r="F366">
            <v>31.1</v>
          </cell>
          <cell r="G366">
            <v>131.1</v>
          </cell>
        </row>
        <row r="371">
          <cell r="F371">
            <v>4165.9</v>
          </cell>
          <cell r="G371">
            <v>4270.9</v>
          </cell>
        </row>
        <row r="377">
          <cell r="F377">
            <v>159</v>
          </cell>
          <cell r="G377">
            <v>0</v>
          </cell>
        </row>
        <row r="384">
          <cell r="F384">
            <v>1798.2</v>
          </cell>
          <cell r="G384">
            <v>1798.2</v>
          </cell>
        </row>
        <row r="392">
          <cell r="F392">
            <v>1750.7</v>
          </cell>
          <cell r="G392">
            <v>1750.7</v>
          </cell>
        </row>
        <row r="393">
          <cell r="F393">
            <v>161.70000000000002</v>
          </cell>
          <cell r="G393">
            <v>161.70000000000002</v>
          </cell>
        </row>
        <row r="396">
          <cell r="F396">
            <v>40.6</v>
          </cell>
          <cell r="G396">
            <v>40.6</v>
          </cell>
        </row>
        <row r="397">
          <cell r="F397">
            <v>281.3</v>
          </cell>
          <cell r="G397">
            <v>356.5</v>
          </cell>
        </row>
        <row r="400">
          <cell r="F400">
            <v>1</v>
          </cell>
          <cell r="G400">
            <v>1</v>
          </cell>
        </row>
        <row r="406">
          <cell r="F406">
            <v>9035</v>
          </cell>
          <cell r="G406">
            <v>9639.5</v>
          </cell>
        </row>
        <row r="411">
          <cell r="F411">
            <v>915.2</v>
          </cell>
          <cell r="G411">
            <v>1185.2</v>
          </cell>
        </row>
        <row r="414">
          <cell r="F414">
            <v>275.5</v>
          </cell>
          <cell r="G414">
            <v>275.5</v>
          </cell>
        </row>
        <row r="423">
          <cell r="F423">
            <v>98214.40000000001</v>
          </cell>
          <cell r="G423">
            <v>106323.3</v>
          </cell>
        </row>
        <row r="428">
          <cell r="F428">
            <v>0</v>
          </cell>
          <cell r="G428">
            <v>120</v>
          </cell>
        </row>
        <row r="432">
          <cell r="F432">
            <v>0</v>
          </cell>
          <cell r="G432">
            <v>4473.2</v>
          </cell>
        </row>
        <row r="439">
          <cell r="F439">
            <v>33714.1</v>
          </cell>
          <cell r="G439">
            <v>36217.1</v>
          </cell>
        </row>
        <row r="443">
          <cell r="F443">
            <v>4763</v>
          </cell>
          <cell r="G443">
            <v>4763</v>
          </cell>
        </row>
        <row r="449">
          <cell r="F449">
            <v>8477.5</v>
          </cell>
          <cell r="G449">
            <v>8632.9</v>
          </cell>
        </row>
        <row r="454">
          <cell r="F454">
            <v>0</v>
          </cell>
          <cell r="G454">
            <v>2182.3</v>
          </cell>
        </row>
        <row r="458">
          <cell r="F458">
            <v>3701</v>
          </cell>
          <cell r="G458">
            <v>7517.5</v>
          </cell>
        </row>
        <row r="465">
          <cell r="F465">
            <v>171557</v>
          </cell>
          <cell r="G465">
            <v>171557</v>
          </cell>
        </row>
        <row r="472">
          <cell r="F472">
            <v>1856.4</v>
          </cell>
          <cell r="G472">
            <v>1856.4</v>
          </cell>
        </row>
        <row r="473">
          <cell r="F473">
            <v>161.5</v>
          </cell>
          <cell r="G473">
            <v>161.5</v>
          </cell>
        </row>
        <row r="476">
          <cell r="F476">
            <v>16.4</v>
          </cell>
          <cell r="G476">
            <v>16.4</v>
          </cell>
        </row>
        <row r="477">
          <cell r="F477">
            <v>46.5</v>
          </cell>
          <cell r="G477">
            <v>60.9</v>
          </cell>
        </row>
        <row r="483">
          <cell r="F483">
            <v>6650</v>
          </cell>
          <cell r="G483">
            <v>6650</v>
          </cell>
        </row>
        <row r="486">
          <cell r="F486">
            <v>226.4</v>
          </cell>
          <cell r="G486">
            <v>226.4</v>
          </cell>
        </row>
        <row r="487">
          <cell r="F487">
            <v>1477.1</v>
          </cell>
          <cell r="G487">
            <v>1831.1</v>
          </cell>
        </row>
        <row r="490">
          <cell r="F490">
            <v>109.5</v>
          </cell>
          <cell r="G490">
            <v>109.5</v>
          </cell>
        </row>
        <row r="491">
          <cell r="F491">
            <v>120</v>
          </cell>
          <cell r="G491">
            <v>120</v>
          </cell>
        </row>
        <row r="495">
          <cell r="F495">
            <v>3899.2</v>
          </cell>
          <cell r="G495">
            <v>3899.2</v>
          </cell>
        </row>
        <row r="496">
          <cell r="F496">
            <v>0.6</v>
          </cell>
          <cell r="G496">
            <v>0.6</v>
          </cell>
        </row>
        <row r="499">
          <cell r="F499">
            <v>699.7</v>
          </cell>
          <cell r="G499">
            <v>699.7</v>
          </cell>
        </row>
        <row r="500">
          <cell r="F500">
            <v>109.5</v>
          </cell>
          <cell r="G500">
            <v>294.20000000000005</v>
          </cell>
        </row>
        <row r="508">
          <cell r="F508">
            <v>268.6</v>
          </cell>
          <cell r="G508">
            <v>268.6</v>
          </cell>
        </row>
        <row r="516">
          <cell r="F516">
            <v>3681.2</v>
          </cell>
          <cell r="G516">
            <v>3681.2</v>
          </cell>
        </row>
      </sheetData>
      <sheetData sheetId="3">
        <row r="14">
          <cell r="E14">
            <v>1401.8</v>
          </cell>
          <cell r="F14">
            <v>1401.8</v>
          </cell>
        </row>
        <row r="21">
          <cell r="E21">
            <v>4344.1</v>
          </cell>
          <cell r="F21">
            <v>4558.1</v>
          </cell>
        </row>
        <row r="43">
          <cell r="E43">
            <v>36903.200000000004</v>
          </cell>
          <cell r="F43">
            <v>38347.200000000004</v>
          </cell>
        </row>
        <row r="74">
          <cell r="E74">
            <v>8808.300000000001</v>
          </cell>
          <cell r="F74">
            <v>9129.7</v>
          </cell>
        </row>
        <row r="90">
          <cell r="E90">
            <v>0</v>
          </cell>
          <cell r="F90">
            <v>1000</v>
          </cell>
        </row>
        <row r="95">
          <cell r="E95">
            <v>3000</v>
          </cell>
          <cell r="F95">
            <v>3000</v>
          </cell>
        </row>
        <row r="100">
          <cell r="E100">
            <v>6023.5</v>
          </cell>
          <cell r="F100">
            <v>5954</v>
          </cell>
        </row>
        <row r="141">
          <cell r="E141">
            <v>1702.3</v>
          </cell>
          <cell r="F141">
            <v>1706.1</v>
          </cell>
        </row>
        <row r="160">
          <cell r="E160">
            <v>6176.4</v>
          </cell>
          <cell r="F160">
            <v>6440.5</v>
          </cell>
        </row>
        <row r="167">
          <cell r="E167">
            <v>140</v>
          </cell>
          <cell r="F167">
            <v>140</v>
          </cell>
        </row>
        <row r="173">
          <cell r="E173">
            <v>15840.4</v>
          </cell>
        </row>
        <row r="188">
          <cell r="E188">
            <v>350</v>
          </cell>
          <cell r="F188">
            <v>505</v>
          </cell>
        </row>
        <row r="195">
          <cell r="E195">
            <v>1748</v>
          </cell>
          <cell r="F195">
            <v>1748</v>
          </cell>
        </row>
        <row r="202">
          <cell r="E202">
            <v>2000</v>
          </cell>
          <cell r="F202">
            <v>2300</v>
          </cell>
        </row>
        <row r="213">
          <cell r="E213">
            <v>15175</v>
          </cell>
          <cell r="F213">
            <v>18215</v>
          </cell>
        </row>
        <row r="242">
          <cell r="E242">
            <v>98214.40000000001</v>
          </cell>
          <cell r="F242">
            <v>110916.5</v>
          </cell>
        </row>
        <row r="258">
          <cell r="E258">
            <v>245961</v>
          </cell>
          <cell r="F258">
            <v>255237.40000000002</v>
          </cell>
        </row>
        <row r="291">
          <cell r="E291">
            <v>4298.599999999999</v>
          </cell>
          <cell r="F291">
            <v>4503.599999999999</v>
          </cell>
        </row>
        <row r="308">
          <cell r="E308">
            <v>15531.8</v>
          </cell>
          <cell r="F308">
            <v>15925.900000000001</v>
          </cell>
        </row>
        <row r="349">
          <cell r="E349">
            <v>17647.6</v>
          </cell>
          <cell r="F349">
            <v>18281.5</v>
          </cell>
        </row>
        <row r="377">
          <cell r="E377">
            <v>1949.7</v>
          </cell>
          <cell r="F377">
            <v>2542.1</v>
          </cell>
        </row>
        <row r="384">
          <cell r="E384">
            <v>3226</v>
          </cell>
          <cell r="F384">
            <v>3331.3999999999996</v>
          </cell>
        </row>
        <row r="409">
          <cell r="E409">
            <v>6816.6</v>
          </cell>
          <cell r="F409">
            <v>7861.7</v>
          </cell>
        </row>
        <row r="431">
          <cell r="E431">
            <v>12461</v>
          </cell>
          <cell r="F431">
            <v>13410.7</v>
          </cell>
        </row>
        <row r="461">
          <cell r="E461">
            <v>598</v>
          </cell>
          <cell r="F461">
            <v>660</v>
          </cell>
        </row>
        <row r="466">
          <cell r="E466">
            <v>800</v>
          </cell>
          <cell r="F466">
            <v>885</v>
          </cell>
        </row>
        <row r="473">
          <cell r="E473">
            <v>1416</v>
          </cell>
          <cell r="F473">
            <v>1416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27"/>
  <sheetViews>
    <sheetView workbookViewId="0" topLeftCell="A19">
      <selection activeCell="A28" sqref="A28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3.625" style="29" customWidth="1"/>
    <col min="4" max="16384" width="9.125" style="2" customWidth="1"/>
  </cols>
  <sheetData>
    <row r="1" spans="1:3" ht="16.5">
      <c r="A1" s="190" t="s">
        <v>505</v>
      </c>
      <c r="B1" s="190"/>
      <c r="C1" s="190"/>
    </row>
    <row r="2" spans="1:3" ht="16.5">
      <c r="A2" s="190" t="s">
        <v>482</v>
      </c>
      <c r="B2" s="190"/>
      <c r="C2" s="190"/>
    </row>
    <row r="3" spans="1:3" ht="16.5">
      <c r="A3" s="190" t="s">
        <v>241</v>
      </c>
      <c r="B3" s="190"/>
      <c r="C3" s="190"/>
    </row>
    <row r="5" spans="1:3" ht="16.5" customHeight="1">
      <c r="A5" s="184" t="s">
        <v>506</v>
      </c>
      <c r="B5" s="184"/>
      <c r="C5" s="184"/>
    </row>
    <row r="6" spans="1:3" ht="16.5" customHeight="1">
      <c r="A6" s="184" t="s">
        <v>421</v>
      </c>
      <c r="B6" s="184"/>
      <c r="C6" s="184"/>
    </row>
    <row r="8" spans="1:3" ht="33" customHeight="1">
      <c r="A8" s="185" t="s">
        <v>507</v>
      </c>
      <c r="B8" s="187" t="s">
        <v>501</v>
      </c>
      <c r="C8" s="189" t="s">
        <v>588</v>
      </c>
    </row>
    <row r="9" spans="1:3" ht="16.5">
      <c r="A9" s="186"/>
      <c r="B9" s="188"/>
      <c r="C9" s="189"/>
    </row>
    <row r="10" spans="1:3" ht="16.5">
      <c r="A10" s="84"/>
      <c r="B10" s="85"/>
      <c r="C10" s="83"/>
    </row>
    <row r="11" spans="1:3" ht="33">
      <c r="A11" s="20" t="s">
        <v>508</v>
      </c>
      <c r="B11" s="21" t="s">
        <v>509</v>
      </c>
      <c r="C11" s="37">
        <f>C13+C15</f>
        <v>8000</v>
      </c>
    </row>
    <row r="12" spans="1:3" ht="49.5">
      <c r="A12" s="22" t="s">
        <v>106</v>
      </c>
      <c r="B12" s="12" t="s">
        <v>104</v>
      </c>
      <c r="C12" s="36">
        <f>C13</f>
        <v>23000</v>
      </c>
    </row>
    <row r="13" spans="1:3" ht="66">
      <c r="A13" s="22" t="s">
        <v>107</v>
      </c>
      <c r="B13" s="23" t="s">
        <v>105</v>
      </c>
      <c r="C13" s="36">
        <v>23000</v>
      </c>
    </row>
    <row r="14" spans="1:3" ht="55.5" customHeight="1" hidden="1">
      <c r="A14" s="22" t="s">
        <v>510</v>
      </c>
      <c r="B14" s="23" t="s">
        <v>511</v>
      </c>
      <c r="C14" s="24"/>
    </row>
    <row r="15" spans="1:3" ht="48" customHeight="1">
      <c r="A15" s="22" t="s">
        <v>108</v>
      </c>
      <c r="B15" s="23" t="s">
        <v>512</v>
      </c>
      <c r="C15" s="36">
        <f>C16</f>
        <v>-15000</v>
      </c>
    </row>
    <row r="16" spans="1:3" ht="53.25" customHeight="1">
      <c r="A16" s="22" t="s">
        <v>109</v>
      </c>
      <c r="B16" s="23" t="s">
        <v>773</v>
      </c>
      <c r="C16" s="36">
        <v>-15000</v>
      </c>
    </row>
    <row r="17" spans="1:3" ht="33.75" customHeight="1">
      <c r="A17" s="20" t="s">
        <v>513</v>
      </c>
      <c r="B17" s="21" t="s">
        <v>514</v>
      </c>
      <c r="C17" s="37">
        <f>C18+C21</f>
        <v>31397.79999999993</v>
      </c>
    </row>
    <row r="18" spans="1:3" ht="24" customHeight="1">
      <c r="A18" s="22" t="s">
        <v>515</v>
      </c>
      <c r="B18" s="23" t="s">
        <v>516</v>
      </c>
      <c r="C18" s="36">
        <f>C19</f>
        <v>-703483.3</v>
      </c>
    </row>
    <row r="19" spans="1:3" ht="24" customHeight="1">
      <c r="A19" s="22" t="s">
        <v>517</v>
      </c>
      <c r="B19" s="23" t="s">
        <v>518</v>
      </c>
      <c r="C19" s="36">
        <f>C20</f>
        <v>-703483.3</v>
      </c>
    </row>
    <row r="20" spans="1:3" ht="36" customHeight="1">
      <c r="A20" s="22" t="s">
        <v>519</v>
      </c>
      <c r="B20" s="23" t="s">
        <v>520</v>
      </c>
      <c r="C20" s="39">
        <v>-703483.3</v>
      </c>
    </row>
    <row r="21" spans="1:3" ht="24" customHeight="1">
      <c r="A21" s="22" t="s">
        <v>521</v>
      </c>
      <c r="B21" s="23" t="s">
        <v>522</v>
      </c>
      <c r="C21" s="36">
        <f>C22</f>
        <v>734881.1</v>
      </c>
    </row>
    <row r="22" spans="1:3" ht="24" customHeight="1">
      <c r="A22" s="22" t="s">
        <v>523</v>
      </c>
      <c r="B22" s="23" t="s">
        <v>524</v>
      </c>
      <c r="C22" s="36">
        <f>C23</f>
        <v>734881.1</v>
      </c>
    </row>
    <row r="23" spans="1:3" ht="36" customHeight="1">
      <c r="A23" s="22" t="s">
        <v>525</v>
      </c>
      <c r="B23" s="23" t="s">
        <v>526</v>
      </c>
      <c r="C23" s="36">
        <v>734881.1</v>
      </c>
    </row>
    <row r="24" spans="1:3" ht="25.5" customHeight="1">
      <c r="A24" s="183" t="s">
        <v>527</v>
      </c>
      <c r="B24" s="183"/>
      <c r="C24" s="37">
        <f>C11+C17</f>
        <v>39397.79999999993</v>
      </c>
    </row>
    <row r="26" spans="1:2" ht="16.5">
      <c r="A26" s="25"/>
      <c r="B26" s="26"/>
    </row>
    <row r="27" ht="16.5">
      <c r="B27" s="1"/>
    </row>
  </sheetData>
  <mergeCells count="9">
    <mergeCell ref="A1:C1"/>
    <mergeCell ref="A2:C2"/>
    <mergeCell ref="A3:C3"/>
    <mergeCell ref="A5:C5"/>
    <mergeCell ref="A24:B24"/>
    <mergeCell ref="A6:C6"/>
    <mergeCell ref="A8:A9"/>
    <mergeCell ref="B8:B9"/>
    <mergeCell ref="C8:C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292"/>
  <sheetViews>
    <sheetView workbookViewId="0" topLeftCell="A1">
      <selection activeCell="F17" sqref="F17"/>
    </sheetView>
  </sheetViews>
  <sheetFormatPr defaultColWidth="9.00390625" defaultRowHeight="12.75"/>
  <cols>
    <col min="1" max="1" width="4.875" style="13" customWidth="1"/>
    <col min="2" max="3" width="6.125" style="13" customWidth="1"/>
    <col min="4" max="4" width="10.375" style="5" customWidth="1"/>
    <col min="5" max="5" width="5.75390625" style="5" customWidth="1"/>
    <col min="6" max="6" width="79.00390625" style="5" customWidth="1"/>
    <col min="7" max="7" width="11.875" style="32" customWidth="1"/>
    <col min="8" max="8" width="13.25390625" style="5" customWidth="1"/>
    <col min="9" max="16384" width="9.125" style="5" customWidth="1"/>
  </cols>
  <sheetData>
    <row r="1" spans="1:9" ht="16.5">
      <c r="A1" s="194" t="s">
        <v>209</v>
      </c>
      <c r="B1" s="194"/>
      <c r="C1" s="194"/>
      <c r="D1" s="194"/>
      <c r="E1" s="194"/>
      <c r="F1" s="194"/>
      <c r="G1" s="194"/>
      <c r="H1" s="3"/>
      <c r="I1" s="3"/>
    </row>
    <row r="2" spans="1:9" ht="16.5">
      <c r="A2" s="194" t="s">
        <v>482</v>
      </c>
      <c r="B2" s="194"/>
      <c r="C2" s="194"/>
      <c r="D2" s="194"/>
      <c r="E2" s="194"/>
      <c r="F2" s="194"/>
      <c r="G2" s="194"/>
      <c r="H2" s="3"/>
      <c r="I2" s="3"/>
    </row>
    <row r="3" spans="1:9" ht="16.5">
      <c r="A3" s="194" t="s">
        <v>248</v>
      </c>
      <c r="B3" s="194"/>
      <c r="C3" s="194"/>
      <c r="D3" s="194"/>
      <c r="E3" s="194"/>
      <c r="F3" s="194"/>
      <c r="G3" s="194"/>
      <c r="H3" s="3"/>
      <c r="I3" s="3"/>
    </row>
    <row r="4" spans="4:9" ht="16.5">
      <c r="D4" s="86"/>
      <c r="E4" s="86"/>
      <c r="F4" s="86"/>
      <c r="H4" s="86"/>
      <c r="I4" s="86"/>
    </row>
    <row r="5" spans="1:9" ht="16.5">
      <c r="A5" s="207" t="s">
        <v>387</v>
      </c>
      <c r="B5" s="207"/>
      <c r="C5" s="207"/>
      <c r="D5" s="207"/>
      <c r="E5" s="207"/>
      <c r="F5" s="207"/>
      <c r="G5" s="207"/>
      <c r="H5" s="86"/>
      <c r="I5" s="86"/>
    </row>
    <row r="6" spans="1:9" ht="16.5" customHeight="1">
      <c r="A6" s="208" t="s">
        <v>388</v>
      </c>
      <c r="B6" s="208"/>
      <c r="C6" s="208"/>
      <c r="D6" s="208"/>
      <c r="E6" s="208"/>
      <c r="F6" s="208"/>
      <c r="G6" s="208"/>
      <c r="H6" s="86"/>
      <c r="I6" s="86"/>
    </row>
    <row r="7" spans="1:9" ht="16.5" customHeight="1">
      <c r="A7" s="209" t="s">
        <v>389</v>
      </c>
      <c r="B7" s="209"/>
      <c r="C7" s="209"/>
      <c r="D7" s="209"/>
      <c r="E7" s="209"/>
      <c r="F7" s="209"/>
      <c r="G7" s="209"/>
      <c r="H7" s="86"/>
      <c r="I7" s="86"/>
    </row>
    <row r="8" spans="1:9" ht="16.5" customHeight="1">
      <c r="A8" s="210" t="s">
        <v>497</v>
      </c>
      <c r="B8" s="210" t="s">
        <v>498</v>
      </c>
      <c r="C8" s="210" t="s">
        <v>558</v>
      </c>
      <c r="D8" s="210" t="s">
        <v>499</v>
      </c>
      <c r="E8" s="210" t="s">
        <v>500</v>
      </c>
      <c r="F8" s="210" t="s">
        <v>501</v>
      </c>
      <c r="G8" s="212" t="s">
        <v>586</v>
      </c>
      <c r="H8" s="88"/>
      <c r="I8" s="86"/>
    </row>
    <row r="9" spans="1:9" ht="16.5">
      <c r="A9" s="211"/>
      <c r="B9" s="211"/>
      <c r="C9" s="211"/>
      <c r="D9" s="211"/>
      <c r="E9" s="211"/>
      <c r="F9" s="211"/>
      <c r="G9" s="213"/>
      <c r="H9" s="88"/>
      <c r="I9" s="86"/>
    </row>
    <row r="10" spans="1:9" ht="16.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40">
        <v>7</v>
      </c>
      <c r="H10" s="88"/>
      <c r="I10" s="86"/>
    </row>
    <row r="11" spans="1:9" s="91" customFormat="1" ht="16.5">
      <c r="A11" s="41"/>
      <c r="B11" s="41"/>
      <c r="C11" s="41"/>
      <c r="D11" s="41"/>
      <c r="E11" s="41"/>
      <c r="F11" s="10" t="s">
        <v>390</v>
      </c>
      <c r="G11" s="38">
        <f>G12+G20+G30+G48+G57+G66+G82+G91+G113+G123+G131+G104+G147+G238+G247+G39+G256+G273</f>
        <v>418744.50000000006</v>
      </c>
      <c r="H11" s="87"/>
      <c r="I11" s="90"/>
    </row>
    <row r="12" spans="1:7" s="91" customFormat="1" ht="33">
      <c r="A12" s="92" t="s">
        <v>391</v>
      </c>
      <c r="B12" s="92"/>
      <c r="C12" s="92"/>
      <c r="D12" s="9"/>
      <c r="E12" s="9"/>
      <c r="F12" s="93" t="s">
        <v>667</v>
      </c>
      <c r="G12" s="35">
        <f aca="true" t="shared" si="0" ref="G12:G18">G13</f>
        <v>500</v>
      </c>
    </row>
    <row r="13" spans="1:9" s="65" customFormat="1" ht="16.5">
      <c r="A13" s="11" t="s">
        <v>391</v>
      </c>
      <c r="B13" s="11" t="s">
        <v>502</v>
      </c>
      <c r="C13" s="11"/>
      <c r="D13" s="11"/>
      <c r="E13" s="11"/>
      <c r="F13" s="12" t="s">
        <v>775</v>
      </c>
      <c r="G13" s="34">
        <f t="shared" si="0"/>
        <v>500</v>
      </c>
      <c r="H13" s="94"/>
      <c r="I13" s="94"/>
    </row>
    <row r="14" spans="1:9" s="65" customFormat="1" ht="16.5">
      <c r="A14" s="11" t="s">
        <v>391</v>
      </c>
      <c r="B14" s="11" t="s">
        <v>502</v>
      </c>
      <c r="C14" s="56" t="s">
        <v>605</v>
      </c>
      <c r="D14" s="95"/>
      <c r="E14" s="56"/>
      <c r="F14" s="48" t="s">
        <v>593</v>
      </c>
      <c r="G14" s="34">
        <f t="shared" si="0"/>
        <v>500</v>
      </c>
      <c r="H14" s="94"/>
      <c r="I14" s="94"/>
    </row>
    <row r="15" spans="1:9" s="65" customFormat="1" ht="19.5" customHeight="1">
      <c r="A15" s="11" t="s">
        <v>391</v>
      </c>
      <c r="B15" s="11" t="s">
        <v>502</v>
      </c>
      <c r="C15" s="58" t="s">
        <v>629</v>
      </c>
      <c r="D15" s="50"/>
      <c r="E15" s="56"/>
      <c r="F15" s="48" t="s">
        <v>630</v>
      </c>
      <c r="G15" s="34">
        <f t="shared" si="0"/>
        <v>500</v>
      </c>
      <c r="H15" s="94"/>
      <c r="I15" s="94"/>
    </row>
    <row r="16" spans="1:9" s="65" customFormat="1" ht="16.5">
      <c r="A16" s="11" t="s">
        <v>391</v>
      </c>
      <c r="B16" s="11" t="s">
        <v>502</v>
      </c>
      <c r="C16" s="11" t="s">
        <v>629</v>
      </c>
      <c r="D16" s="11" t="s">
        <v>538</v>
      </c>
      <c r="E16" s="11"/>
      <c r="F16" s="12" t="s">
        <v>392</v>
      </c>
      <c r="G16" s="34">
        <f t="shared" si="0"/>
        <v>500</v>
      </c>
      <c r="H16" s="94"/>
      <c r="I16" s="94"/>
    </row>
    <row r="17" spans="1:9" s="65" customFormat="1" ht="33">
      <c r="A17" s="11" t="s">
        <v>391</v>
      </c>
      <c r="B17" s="11" t="s">
        <v>502</v>
      </c>
      <c r="C17" s="11" t="s">
        <v>629</v>
      </c>
      <c r="D17" s="50" t="s">
        <v>618</v>
      </c>
      <c r="E17" s="56"/>
      <c r="F17" s="48" t="s">
        <v>667</v>
      </c>
      <c r="G17" s="34">
        <f t="shared" si="0"/>
        <v>500</v>
      </c>
      <c r="H17" s="94"/>
      <c r="I17" s="94"/>
    </row>
    <row r="18" spans="1:9" s="65" customFormat="1" ht="16.5">
      <c r="A18" s="11" t="s">
        <v>391</v>
      </c>
      <c r="B18" s="11" t="s">
        <v>502</v>
      </c>
      <c r="C18" s="11" t="s">
        <v>629</v>
      </c>
      <c r="D18" s="50" t="s">
        <v>618</v>
      </c>
      <c r="E18" s="56" t="s">
        <v>711</v>
      </c>
      <c r="F18" s="48" t="s">
        <v>712</v>
      </c>
      <c r="G18" s="34">
        <f t="shared" si="0"/>
        <v>500</v>
      </c>
      <c r="H18" s="94"/>
      <c r="I18" s="94"/>
    </row>
    <row r="19" spans="1:9" s="65" customFormat="1" ht="33">
      <c r="A19" s="11" t="s">
        <v>391</v>
      </c>
      <c r="B19" s="11" t="s">
        <v>502</v>
      </c>
      <c r="C19" s="11" t="s">
        <v>629</v>
      </c>
      <c r="D19" s="50" t="s">
        <v>618</v>
      </c>
      <c r="E19" s="56" t="s">
        <v>658</v>
      </c>
      <c r="F19" s="48" t="s">
        <v>659</v>
      </c>
      <c r="G19" s="34">
        <f>'№6'!F330</f>
        <v>500</v>
      </c>
      <c r="H19" s="94"/>
      <c r="I19" s="94"/>
    </row>
    <row r="20" spans="1:7" s="91" customFormat="1" ht="33">
      <c r="A20" s="92" t="s">
        <v>393</v>
      </c>
      <c r="B20" s="92"/>
      <c r="C20" s="92"/>
      <c r="D20" s="9"/>
      <c r="E20" s="9"/>
      <c r="F20" s="93" t="s">
        <v>666</v>
      </c>
      <c r="G20" s="35">
        <f aca="true" t="shared" si="1" ref="G20:G26">G21</f>
        <v>80</v>
      </c>
    </row>
    <row r="21" spans="1:9" s="65" customFormat="1" ht="16.5">
      <c r="A21" s="96" t="s">
        <v>393</v>
      </c>
      <c r="B21" s="11" t="s">
        <v>502</v>
      </c>
      <c r="C21" s="11"/>
      <c r="D21" s="11"/>
      <c r="E21" s="11"/>
      <c r="F21" s="12" t="s">
        <v>775</v>
      </c>
      <c r="G21" s="34">
        <f t="shared" si="1"/>
        <v>80</v>
      </c>
      <c r="H21" s="94"/>
      <c r="I21" s="94"/>
    </row>
    <row r="22" spans="1:9" s="65" customFormat="1" ht="16.5">
      <c r="A22" s="96" t="s">
        <v>393</v>
      </c>
      <c r="B22" s="11" t="s">
        <v>502</v>
      </c>
      <c r="C22" s="56" t="s">
        <v>583</v>
      </c>
      <c r="D22" s="95"/>
      <c r="E22" s="56"/>
      <c r="F22" s="48" t="s">
        <v>539</v>
      </c>
      <c r="G22" s="34">
        <f t="shared" si="1"/>
        <v>80</v>
      </c>
      <c r="H22" s="94"/>
      <c r="I22" s="94"/>
    </row>
    <row r="23" spans="1:9" s="65" customFormat="1" ht="16.5">
      <c r="A23" s="96" t="s">
        <v>393</v>
      </c>
      <c r="B23" s="11" t="s">
        <v>502</v>
      </c>
      <c r="C23" s="56" t="s">
        <v>574</v>
      </c>
      <c r="D23" s="95"/>
      <c r="E23" s="56"/>
      <c r="F23" s="48" t="s">
        <v>540</v>
      </c>
      <c r="G23" s="34">
        <f t="shared" si="1"/>
        <v>80</v>
      </c>
      <c r="H23" s="94"/>
      <c r="I23" s="94"/>
    </row>
    <row r="24" spans="1:9" s="65" customFormat="1" ht="16.5">
      <c r="A24" s="96" t="s">
        <v>393</v>
      </c>
      <c r="B24" s="11" t="s">
        <v>502</v>
      </c>
      <c r="C24" s="56" t="s">
        <v>574</v>
      </c>
      <c r="D24" s="95" t="s">
        <v>538</v>
      </c>
      <c r="E24" s="56"/>
      <c r="F24" s="48" t="s">
        <v>647</v>
      </c>
      <c r="G24" s="34">
        <f t="shared" si="1"/>
        <v>80</v>
      </c>
      <c r="H24" s="94"/>
      <c r="I24" s="94"/>
    </row>
    <row r="25" spans="1:9" s="65" customFormat="1" ht="33">
      <c r="A25" s="96" t="s">
        <v>393</v>
      </c>
      <c r="B25" s="11" t="s">
        <v>502</v>
      </c>
      <c r="C25" s="56" t="s">
        <v>574</v>
      </c>
      <c r="D25" s="95" t="s">
        <v>626</v>
      </c>
      <c r="E25" s="56"/>
      <c r="F25" s="48" t="s">
        <v>666</v>
      </c>
      <c r="G25" s="34">
        <f t="shared" si="1"/>
        <v>80</v>
      </c>
      <c r="H25" s="94"/>
      <c r="I25" s="94"/>
    </row>
    <row r="26" spans="1:9" s="65" customFormat="1" ht="21.75" customHeight="1">
      <c r="A26" s="96" t="s">
        <v>393</v>
      </c>
      <c r="B26" s="11" t="s">
        <v>502</v>
      </c>
      <c r="C26" s="56" t="s">
        <v>574</v>
      </c>
      <c r="D26" s="95" t="s">
        <v>626</v>
      </c>
      <c r="E26" s="56" t="s">
        <v>699</v>
      </c>
      <c r="F26" s="48" t="s">
        <v>700</v>
      </c>
      <c r="G26" s="34">
        <f t="shared" si="1"/>
        <v>80</v>
      </c>
      <c r="H26" s="94"/>
      <c r="I26" s="94"/>
    </row>
    <row r="27" spans="1:9" s="65" customFormat="1" ht="33">
      <c r="A27" s="96" t="s">
        <v>393</v>
      </c>
      <c r="B27" s="11" t="s">
        <v>502</v>
      </c>
      <c r="C27" s="56" t="s">
        <v>574</v>
      </c>
      <c r="D27" s="95" t="s">
        <v>626</v>
      </c>
      <c r="E27" s="56" t="s">
        <v>701</v>
      </c>
      <c r="F27" s="48" t="s">
        <v>702</v>
      </c>
      <c r="G27" s="34">
        <f>G29+G28</f>
        <v>80</v>
      </c>
      <c r="H27" s="94"/>
      <c r="I27" s="94"/>
    </row>
    <row r="28" spans="1:9" s="65" customFormat="1" ht="33">
      <c r="A28" s="96" t="s">
        <v>393</v>
      </c>
      <c r="B28" s="11" t="s">
        <v>502</v>
      </c>
      <c r="C28" s="56" t="s">
        <v>574</v>
      </c>
      <c r="D28" s="95" t="s">
        <v>626</v>
      </c>
      <c r="E28" s="56" t="s">
        <v>779</v>
      </c>
      <c r="F28" s="48" t="s">
        <v>780</v>
      </c>
      <c r="G28" s="34">
        <f>'№6'!F136</f>
        <v>15</v>
      </c>
      <c r="H28" s="94"/>
      <c r="I28" s="94"/>
    </row>
    <row r="29" spans="1:9" s="65" customFormat="1" ht="16.5">
      <c r="A29" s="96" t="s">
        <v>393</v>
      </c>
      <c r="B29" s="11" t="s">
        <v>502</v>
      </c>
      <c r="C29" s="56" t="s">
        <v>574</v>
      </c>
      <c r="D29" s="95" t="s">
        <v>626</v>
      </c>
      <c r="E29" s="56" t="s">
        <v>652</v>
      </c>
      <c r="F29" s="48" t="s">
        <v>653</v>
      </c>
      <c r="G29" s="34">
        <f>'№6'!F137</f>
        <v>65</v>
      </c>
      <c r="H29" s="94"/>
      <c r="I29" s="94"/>
    </row>
    <row r="30" spans="1:7" s="91" customFormat="1" ht="49.5">
      <c r="A30" s="92" t="s">
        <v>394</v>
      </c>
      <c r="B30" s="92"/>
      <c r="C30" s="92"/>
      <c r="D30" s="9"/>
      <c r="E30" s="9"/>
      <c r="F30" s="93" t="s">
        <v>756</v>
      </c>
      <c r="G30" s="35">
        <f aca="true" t="shared" si="2" ref="G30:G37">G31</f>
        <v>6412.8</v>
      </c>
    </row>
    <row r="31" spans="1:9" s="65" customFormat="1" ht="16.5">
      <c r="A31" s="96" t="s">
        <v>394</v>
      </c>
      <c r="B31" s="11" t="s">
        <v>502</v>
      </c>
      <c r="C31" s="11"/>
      <c r="D31" s="11"/>
      <c r="E31" s="11"/>
      <c r="F31" s="12" t="s">
        <v>775</v>
      </c>
      <c r="G31" s="34">
        <f t="shared" si="2"/>
        <v>6412.8</v>
      </c>
      <c r="H31" s="94"/>
      <c r="I31" s="94"/>
    </row>
    <row r="32" spans="1:9" s="65" customFormat="1" ht="16.5">
      <c r="A32" s="96" t="s">
        <v>394</v>
      </c>
      <c r="B32" s="96" t="s">
        <v>502</v>
      </c>
      <c r="C32" s="11" t="s">
        <v>559</v>
      </c>
      <c r="D32" s="11"/>
      <c r="E32" s="11"/>
      <c r="F32" s="48" t="s">
        <v>547</v>
      </c>
      <c r="G32" s="34">
        <f t="shared" si="2"/>
        <v>6412.8</v>
      </c>
      <c r="H32" s="94"/>
      <c r="I32" s="94"/>
    </row>
    <row r="33" spans="1:9" s="65" customFormat="1" ht="16.5">
      <c r="A33" s="96" t="s">
        <v>394</v>
      </c>
      <c r="B33" s="56" t="s">
        <v>502</v>
      </c>
      <c r="C33" s="56" t="s">
        <v>577</v>
      </c>
      <c r="D33" s="95"/>
      <c r="E33" s="56"/>
      <c r="F33" s="48" t="s">
        <v>454</v>
      </c>
      <c r="G33" s="34">
        <f t="shared" si="2"/>
        <v>6412.8</v>
      </c>
      <c r="H33" s="94"/>
      <c r="I33" s="94"/>
    </row>
    <row r="34" spans="1:9" s="65" customFormat="1" ht="16.5">
      <c r="A34" s="96" t="s">
        <v>394</v>
      </c>
      <c r="B34" s="56" t="s">
        <v>502</v>
      </c>
      <c r="C34" s="56" t="s">
        <v>577</v>
      </c>
      <c r="D34" s="95" t="s">
        <v>538</v>
      </c>
      <c r="E34" s="56"/>
      <c r="F34" s="48" t="s">
        <v>647</v>
      </c>
      <c r="G34" s="34">
        <f t="shared" si="2"/>
        <v>6412.8</v>
      </c>
      <c r="H34" s="94"/>
      <c r="I34" s="94"/>
    </row>
    <row r="35" spans="1:9" s="65" customFormat="1" ht="49.5">
      <c r="A35" s="96" t="s">
        <v>394</v>
      </c>
      <c r="B35" s="56" t="s">
        <v>502</v>
      </c>
      <c r="C35" s="56" t="s">
        <v>577</v>
      </c>
      <c r="D35" s="11" t="s">
        <v>755</v>
      </c>
      <c r="E35" s="11"/>
      <c r="F35" s="12" t="s">
        <v>756</v>
      </c>
      <c r="G35" s="34">
        <f t="shared" si="2"/>
        <v>6412.8</v>
      </c>
      <c r="H35" s="94"/>
      <c r="I35" s="94"/>
    </row>
    <row r="36" spans="1:9" s="65" customFormat="1" ht="16.5">
      <c r="A36" s="96" t="s">
        <v>394</v>
      </c>
      <c r="B36" s="56" t="s">
        <v>502</v>
      </c>
      <c r="C36" s="56" t="s">
        <v>577</v>
      </c>
      <c r="D36" s="11" t="s">
        <v>755</v>
      </c>
      <c r="E36" s="66" t="s">
        <v>720</v>
      </c>
      <c r="F36" s="48" t="s">
        <v>721</v>
      </c>
      <c r="G36" s="34">
        <f t="shared" si="2"/>
        <v>6412.8</v>
      </c>
      <c r="H36" s="94"/>
      <c r="I36" s="94"/>
    </row>
    <row r="37" spans="1:9" s="65" customFormat="1" ht="33">
      <c r="A37" s="96" t="s">
        <v>394</v>
      </c>
      <c r="B37" s="56" t="s">
        <v>502</v>
      </c>
      <c r="C37" s="56" t="s">
        <v>577</v>
      </c>
      <c r="D37" s="11" t="s">
        <v>755</v>
      </c>
      <c r="E37" s="66" t="s">
        <v>722</v>
      </c>
      <c r="F37" s="48" t="s">
        <v>723</v>
      </c>
      <c r="G37" s="34">
        <f t="shared" si="2"/>
        <v>6412.8</v>
      </c>
      <c r="H37" s="94"/>
      <c r="I37" s="94"/>
    </row>
    <row r="38" spans="1:9" s="65" customFormat="1" ht="49.5">
      <c r="A38" s="96" t="s">
        <v>394</v>
      </c>
      <c r="B38" s="56" t="s">
        <v>502</v>
      </c>
      <c r="C38" s="56" t="s">
        <v>577</v>
      </c>
      <c r="D38" s="11" t="s">
        <v>755</v>
      </c>
      <c r="E38" s="66" t="s">
        <v>724</v>
      </c>
      <c r="F38" s="48" t="s">
        <v>725</v>
      </c>
      <c r="G38" s="34">
        <f>'№6'!F231</f>
        <v>6412.8</v>
      </c>
      <c r="H38" s="94"/>
      <c r="I38" s="94"/>
    </row>
    <row r="39" spans="1:7" s="91" customFormat="1" ht="49.5">
      <c r="A39" s="92" t="s">
        <v>395</v>
      </c>
      <c r="B39" s="92"/>
      <c r="C39" s="92"/>
      <c r="D39" s="9"/>
      <c r="E39" s="9"/>
      <c r="F39" s="93" t="s">
        <v>407</v>
      </c>
      <c r="G39" s="35">
        <f aca="true" t="shared" si="3" ref="G39:G46">G40</f>
        <v>905.9</v>
      </c>
    </row>
    <row r="40" spans="1:9" s="65" customFormat="1" ht="16.5">
      <c r="A40" s="11" t="s">
        <v>395</v>
      </c>
      <c r="B40" s="11" t="s">
        <v>502</v>
      </c>
      <c r="C40" s="11"/>
      <c r="D40" s="11"/>
      <c r="E40" s="11"/>
      <c r="F40" s="12" t="s">
        <v>775</v>
      </c>
      <c r="G40" s="34">
        <f t="shared" si="3"/>
        <v>905.9</v>
      </c>
      <c r="H40" s="94"/>
      <c r="I40" s="94"/>
    </row>
    <row r="41" spans="1:9" s="65" customFormat="1" ht="16.5">
      <c r="A41" s="96" t="s">
        <v>395</v>
      </c>
      <c r="B41" s="96" t="s">
        <v>502</v>
      </c>
      <c r="C41" s="56" t="s">
        <v>584</v>
      </c>
      <c r="D41" s="95"/>
      <c r="E41" s="56"/>
      <c r="F41" s="48" t="s">
        <v>541</v>
      </c>
      <c r="G41" s="34">
        <f t="shared" si="3"/>
        <v>905.9</v>
      </c>
      <c r="H41" s="94"/>
      <c r="I41" s="94"/>
    </row>
    <row r="42" spans="1:9" s="65" customFormat="1" ht="16.5">
      <c r="A42" s="96" t="s">
        <v>395</v>
      </c>
      <c r="B42" s="56" t="s">
        <v>502</v>
      </c>
      <c r="C42" s="11" t="s">
        <v>575</v>
      </c>
      <c r="D42" s="11"/>
      <c r="E42" s="11"/>
      <c r="F42" s="71" t="s">
        <v>542</v>
      </c>
      <c r="G42" s="34">
        <f t="shared" si="3"/>
        <v>905.9</v>
      </c>
      <c r="H42" s="94"/>
      <c r="I42" s="94"/>
    </row>
    <row r="43" spans="1:9" s="65" customFormat="1" ht="16.5">
      <c r="A43" s="96" t="s">
        <v>395</v>
      </c>
      <c r="B43" s="56" t="s">
        <v>502</v>
      </c>
      <c r="C43" s="56" t="s">
        <v>575</v>
      </c>
      <c r="D43" s="95" t="s">
        <v>538</v>
      </c>
      <c r="E43" s="56"/>
      <c r="F43" s="48" t="s">
        <v>647</v>
      </c>
      <c r="G43" s="34">
        <f t="shared" si="3"/>
        <v>905.9</v>
      </c>
      <c r="H43" s="94"/>
      <c r="I43" s="94"/>
    </row>
    <row r="44" spans="1:9" s="65" customFormat="1" ht="49.5">
      <c r="A44" s="96" t="s">
        <v>395</v>
      </c>
      <c r="B44" s="56" t="s">
        <v>502</v>
      </c>
      <c r="C44" s="56" t="s">
        <v>575</v>
      </c>
      <c r="D44" s="95" t="s">
        <v>406</v>
      </c>
      <c r="E44" s="66"/>
      <c r="F44" s="48" t="s">
        <v>407</v>
      </c>
      <c r="G44" s="34">
        <f t="shared" si="3"/>
        <v>905.9</v>
      </c>
      <c r="H44" s="94"/>
      <c r="I44" s="94"/>
    </row>
    <row r="45" spans="1:9" s="65" customFormat="1" ht="22.5" customHeight="1">
      <c r="A45" s="96" t="s">
        <v>395</v>
      </c>
      <c r="B45" s="56" t="s">
        <v>502</v>
      </c>
      <c r="C45" s="56" t="s">
        <v>575</v>
      </c>
      <c r="D45" s="95" t="s">
        <v>406</v>
      </c>
      <c r="E45" s="56" t="s">
        <v>699</v>
      </c>
      <c r="F45" s="48" t="s">
        <v>700</v>
      </c>
      <c r="G45" s="34">
        <f t="shared" si="3"/>
        <v>905.9</v>
      </c>
      <c r="H45" s="94"/>
      <c r="I45" s="94"/>
    </row>
    <row r="46" spans="1:9" s="65" customFormat="1" ht="33">
      <c r="A46" s="96" t="s">
        <v>395</v>
      </c>
      <c r="B46" s="56" t="s">
        <v>502</v>
      </c>
      <c r="C46" s="56" t="s">
        <v>575</v>
      </c>
      <c r="D46" s="95" t="s">
        <v>406</v>
      </c>
      <c r="E46" s="56" t="s">
        <v>701</v>
      </c>
      <c r="F46" s="48" t="s">
        <v>702</v>
      </c>
      <c r="G46" s="34">
        <f t="shared" si="3"/>
        <v>905.9</v>
      </c>
      <c r="H46" s="94"/>
      <c r="I46" s="94"/>
    </row>
    <row r="47" spans="1:9" s="65" customFormat="1" ht="16.5">
      <c r="A47" s="96" t="s">
        <v>395</v>
      </c>
      <c r="B47" s="97" t="s">
        <v>502</v>
      </c>
      <c r="C47" s="56" t="s">
        <v>575</v>
      </c>
      <c r="D47" s="95" t="s">
        <v>406</v>
      </c>
      <c r="E47" s="56" t="s">
        <v>652</v>
      </c>
      <c r="F47" s="48" t="s">
        <v>653</v>
      </c>
      <c r="G47" s="34">
        <f>'№6'!F177</f>
        <v>905.9</v>
      </c>
      <c r="H47" s="94"/>
      <c r="I47" s="94"/>
    </row>
    <row r="48" spans="1:7" s="91" customFormat="1" ht="25.5" customHeight="1">
      <c r="A48" s="92" t="s">
        <v>396</v>
      </c>
      <c r="B48" s="92"/>
      <c r="C48" s="92"/>
      <c r="D48" s="9"/>
      <c r="E48" s="9"/>
      <c r="F48" s="93" t="s">
        <v>644</v>
      </c>
      <c r="G48" s="35">
        <f aca="true" t="shared" si="4" ref="G48:G55">G49</f>
        <v>1735.5</v>
      </c>
    </row>
    <row r="49" spans="1:9" s="65" customFormat="1" ht="33">
      <c r="A49" s="11" t="s">
        <v>396</v>
      </c>
      <c r="B49" s="11" t="s">
        <v>409</v>
      </c>
      <c r="C49" s="11"/>
      <c r="D49" s="11"/>
      <c r="E49" s="11"/>
      <c r="F49" s="12" t="s">
        <v>424</v>
      </c>
      <c r="G49" s="34">
        <f t="shared" si="4"/>
        <v>1735.5</v>
      </c>
      <c r="H49" s="94"/>
      <c r="I49" s="94"/>
    </row>
    <row r="50" spans="1:9" s="65" customFormat="1" ht="21.75" customHeight="1">
      <c r="A50" s="96" t="s">
        <v>396</v>
      </c>
      <c r="B50" s="96" t="s">
        <v>409</v>
      </c>
      <c r="C50" s="58" t="s">
        <v>561</v>
      </c>
      <c r="D50" s="50"/>
      <c r="E50" s="56"/>
      <c r="F50" s="48" t="s">
        <v>550</v>
      </c>
      <c r="G50" s="34">
        <f t="shared" si="4"/>
        <v>1735.5</v>
      </c>
      <c r="H50" s="94"/>
      <c r="I50" s="94"/>
    </row>
    <row r="51" spans="1:9" s="65" customFormat="1" ht="16.5">
      <c r="A51" s="96" t="s">
        <v>396</v>
      </c>
      <c r="B51" s="96" t="s">
        <v>409</v>
      </c>
      <c r="C51" s="56" t="s">
        <v>562</v>
      </c>
      <c r="D51" s="95"/>
      <c r="E51" s="56"/>
      <c r="F51" s="48" t="s">
        <v>556</v>
      </c>
      <c r="G51" s="34">
        <f t="shared" si="4"/>
        <v>1735.5</v>
      </c>
      <c r="H51" s="94"/>
      <c r="I51" s="94"/>
    </row>
    <row r="52" spans="1:9" s="65" customFormat="1" ht="16.5">
      <c r="A52" s="96" t="s">
        <v>396</v>
      </c>
      <c r="B52" s="96" t="s">
        <v>409</v>
      </c>
      <c r="C52" s="11" t="s">
        <v>562</v>
      </c>
      <c r="D52" s="11" t="s">
        <v>538</v>
      </c>
      <c r="E52" s="11"/>
      <c r="F52" s="12" t="s">
        <v>392</v>
      </c>
      <c r="G52" s="34">
        <f t="shared" si="4"/>
        <v>1735.5</v>
      </c>
      <c r="H52" s="94"/>
      <c r="I52" s="94"/>
    </row>
    <row r="53" spans="1:9" s="65" customFormat="1" ht="16.5">
      <c r="A53" s="96" t="s">
        <v>396</v>
      </c>
      <c r="B53" s="96" t="s">
        <v>409</v>
      </c>
      <c r="C53" s="56" t="s">
        <v>562</v>
      </c>
      <c r="D53" s="95" t="s">
        <v>645</v>
      </c>
      <c r="E53" s="56"/>
      <c r="F53" s="48" t="s">
        <v>644</v>
      </c>
      <c r="G53" s="34">
        <f t="shared" si="4"/>
        <v>1735.5</v>
      </c>
      <c r="H53" s="94"/>
      <c r="I53" s="94"/>
    </row>
    <row r="54" spans="1:9" s="65" customFormat="1" ht="16.5">
      <c r="A54" s="96" t="s">
        <v>396</v>
      </c>
      <c r="B54" s="96" t="s">
        <v>409</v>
      </c>
      <c r="C54" s="56" t="s">
        <v>562</v>
      </c>
      <c r="D54" s="95" t="s">
        <v>645</v>
      </c>
      <c r="E54" s="56" t="s">
        <v>732</v>
      </c>
      <c r="F54" s="48" t="s">
        <v>733</v>
      </c>
      <c r="G54" s="34">
        <f t="shared" si="4"/>
        <v>1735.5</v>
      </c>
      <c r="H54" s="94"/>
      <c r="I54" s="94"/>
    </row>
    <row r="55" spans="1:9" s="65" customFormat="1" ht="33">
      <c r="A55" s="96" t="s">
        <v>396</v>
      </c>
      <c r="B55" s="96" t="s">
        <v>409</v>
      </c>
      <c r="C55" s="56" t="s">
        <v>562</v>
      </c>
      <c r="D55" s="95" t="s">
        <v>645</v>
      </c>
      <c r="E55" s="56" t="s">
        <v>736</v>
      </c>
      <c r="F55" s="48" t="s">
        <v>737</v>
      </c>
      <c r="G55" s="34">
        <f t="shared" si="4"/>
        <v>1735.5</v>
      </c>
      <c r="H55" s="94"/>
      <c r="I55" s="94"/>
    </row>
    <row r="56" spans="1:9" s="65" customFormat="1" ht="16.5">
      <c r="A56" s="96" t="s">
        <v>396</v>
      </c>
      <c r="B56" s="96" t="s">
        <v>409</v>
      </c>
      <c r="C56" s="56" t="s">
        <v>562</v>
      </c>
      <c r="D56" s="95" t="s">
        <v>645</v>
      </c>
      <c r="E56" s="56" t="s">
        <v>664</v>
      </c>
      <c r="F56" s="48" t="s">
        <v>665</v>
      </c>
      <c r="G56" s="34">
        <f>'№6'!F525</f>
        <v>1735.5</v>
      </c>
      <c r="H56" s="94"/>
      <c r="I56" s="94"/>
    </row>
    <row r="57" spans="1:7" s="91" customFormat="1" ht="49.5">
      <c r="A57" s="92" t="s">
        <v>397</v>
      </c>
      <c r="B57" s="92"/>
      <c r="C57" s="92"/>
      <c r="D57" s="9"/>
      <c r="E57" s="9"/>
      <c r="F57" s="93" t="s">
        <v>412</v>
      </c>
      <c r="G57" s="35">
        <f aca="true" t="shared" si="5" ref="G57:G64">G58</f>
        <v>23384.4</v>
      </c>
    </row>
    <row r="58" spans="1:9" s="65" customFormat="1" ht="16.5">
      <c r="A58" s="96" t="s">
        <v>397</v>
      </c>
      <c r="B58" s="11" t="s">
        <v>502</v>
      </c>
      <c r="C58" s="11"/>
      <c r="D58" s="11"/>
      <c r="E58" s="11"/>
      <c r="F58" s="12" t="s">
        <v>775</v>
      </c>
      <c r="G58" s="34">
        <f t="shared" si="5"/>
        <v>23384.4</v>
      </c>
      <c r="H58" s="94"/>
      <c r="I58" s="94"/>
    </row>
    <row r="59" spans="1:9" s="65" customFormat="1" ht="16.5">
      <c r="A59" s="96" t="s">
        <v>397</v>
      </c>
      <c r="B59" s="56" t="s">
        <v>502</v>
      </c>
      <c r="C59" s="56" t="s">
        <v>583</v>
      </c>
      <c r="D59" s="95"/>
      <c r="E59" s="56"/>
      <c r="F59" s="48" t="s">
        <v>539</v>
      </c>
      <c r="G59" s="34">
        <f t="shared" si="5"/>
        <v>23384.4</v>
      </c>
      <c r="H59" s="94"/>
      <c r="I59" s="94"/>
    </row>
    <row r="60" spans="1:9" s="65" customFormat="1" ht="16.5">
      <c r="A60" s="96" t="s">
        <v>397</v>
      </c>
      <c r="B60" s="56" t="s">
        <v>502</v>
      </c>
      <c r="C60" s="56" t="s">
        <v>417</v>
      </c>
      <c r="D60" s="95"/>
      <c r="E60" s="64"/>
      <c r="F60" s="65" t="s">
        <v>418</v>
      </c>
      <c r="G60" s="34">
        <f t="shared" si="5"/>
        <v>23384.4</v>
      </c>
      <c r="H60" s="94"/>
      <c r="I60" s="94"/>
    </row>
    <row r="61" spans="1:9" s="65" customFormat="1" ht="16.5">
      <c r="A61" s="96" t="s">
        <v>397</v>
      </c>
      <c r="B61" s="56" t="s">
        <v>502</v>
      </c>
      <c r="C61" s="56" t="s">
        <v>417</v>
      </c>
      <c r="D61" s="95" t="s">
        <v>538</v>
      </c>
      <c r="E61" s="56"/>
      <c r="F61" s="48" t="s">
        <v>647</v>
      </c>
      <c r="G61" s="34">
        <f t="shared" si="5"/>
        <v>23384.4</v>
      </c>
      <c r="H61" s="94"/>
      <c r="I61" s="94"/>
    </row>
    <row r="62" spans="1:9" s="65" customFormat="1" ht="49.5">
      <c r="A62" s="96" t="s">
        <v>397</v>
      </c>
      <c r="B62" s="56" t="s">
        <v>502</v>
      </c>
      <c r="C62" s="56" t="s">
        <v>417</v>
      </c>
      <c r="D62" s="95" t="s">
        <v>634</v>
      </c>
      <c r="E62" s="56"/>
      <c r="F62" s="48" t="s">
        <v>412</v>
      </c>
      <c r="G62" s="34">
        <f t="shared" si="5"/>
        <v>23384.4</v>
      </c>
      <c r="H62" s="94"/>
      <c r="I62" s="94"/>
    </row>
    <row r="63" spans="1:9" s="65" customFormat="1" ht="25.5" customHeight="1">
      <c r="A63" s="96" t="s">
        <v>397</v>
      </c>
      <c r="B63" s="56" t="s">
        <v>502</v>
      </c>
      <c r="C63" s="56" t="s">
        <v>417</v>
      </c>
      <c r="D63" s="95" t="s">
        <v>634</v>
      </c>
      <c r="E63" s="56" t="s">
        <v>699</v>
      </c>
      <c r="F63" s="48" t="s">
        <v>700</v>
      </c>
      <c r="G63" s="34">
        <f t="shared" si="5"/>
        <v>23384.4</v>
      </c>
      <c r="H63" s="94"/>
      <c r="I63" s="94"/>
    </row>
    <row r="64" spans="1:9" s="65" customFormat="1" ht="33">
      <c r="A64" s="96" t="s">
        <v>397</v>
      </c>
      <c r="B64" s="56" t="s">
        <v>502</v>
      </c>
      <c r="C64" s="56" t="s">
        <v>417</v>
      </c>
      <c r="D64" s="95" t="s">
        <v>634</v>
      </c>
      <c r="E64" s="56" t="s">
        <v>701</v>
      </c>
      <c r="F64" s="48" t="s">
        <v>702</v>
      </c>
      <c r="G64" s="34">
        <f t="shared" si="5"/>
        <v>23384.4</v>
      </c>
      <c r="H64" s="94"/>
      <c r="I64" s="94"/>
    </row>
    <row r="65" spans="1:9" s="65" customFormat="1" ht="16.5">
      <c r="A65" s="96" t="s">
        <v>397</v>
      </c>
      <c r="B65" s="56" t="s">
        <v>502</v>
      </c>
      <c r="C65" s="56" t="s">
        <v>417</v>
      </c>
      <c r="D65" s="95" t="s">
        <v>634</v>
      </c>
      <c r="E65" s="56" t="s">
        <v>652</v>
      </c>
      <c r="F65" s="48" t="s">
        <v>653</v>
      </c>
      <c r="G65" s="34">
        <f>'№6'!F106</f>
        <v>23384.4</v>
      </c>
      <c r="H65" s="94"/>
      <c r="I65" s="94"/>
    </row>
    <row r="66" spans="1:7" s="91" customFormat="1" ht="33">
      <c r="A66" s="92" t="s">
        <v>398</v>
      </c>
      <c r="B66" s="92"/>
      <c r="C66" s="92"/>
      <c r="D66" s="9"/>
      <c r="E66" s="9"/>
      <c r="F66" s="93" t="s">
        <v>411</v>
      </c>
      <c r="G66" s="35">
        <f>G67+G75</f>
        <v>289</v>
      </c>
    </row>
    <row r="67" spans="1:9" s="65" customFormat="1" ht="16.5">
      <c r="A67" s="96" t="s">
        <v>398</v>
      </c>
      <c r="B67" s="11" t="s">
        <v>502</v>
      </c>
      <c r="C67" s="11"/>
      <c r="D67" s="11"/>
      <c r="E67" s="11"/>
      <c r="F67" s="12" t="s">
        <v>775</v>
      </c>
      <c r="G67" s="34">
        <f aca="true" t="shared" si="6" ref="G67:G73">G68</f>
        <v>130</v>
      </c>
      <c r="H67" s="94"/>
      <c r="I67" s="94"/>
    </row>
    <row r="68" spans="1:9" s="65" customFormat="1" ht="16.5">
      <c r="A68" s="96" t="s">
        <v>398</v>
      </c>
      <c r="B68" s="96" t="s">
        <v>502</v>
      </c>
      <c r="C68" s="56" t="s">
        <v>581</v>
      </c>
      <c r="D68" s="95"/>
      <c r="E68" s="56"/>
      <c r="F68" s="48" t="s">
        <v>503</v>
      </c>
      <c r="G68" s="34">
        <f t="shared" si="6"/>
        <v>130</v>
      </c>
      <c r="H68" s="94"/>
      <c r="I68" s="94"/>
    </row>
    <row r="69" spans="1:9" s="65" customFormat="1" ht="16.5">
      <c r="A69" s="96" t="s">
        <v>398</v>
      </c>
      <c r="B69" s="96" t="s">
        <v>502</v>
      </c>
      <c r="C69" s="56" t="s">
        <v>590</v>
      </c>
      <c r="D69" s="95"/>
      <c r="E69" s="56"/>
      <c r="F69" s="48" t="s">
        <v>535</v>
      </c>
      <c r="G69" s="34">
        <f t="shared" si="6"/>
        <v>130</v>
      </c>
      <c r="H69" s="94"/>
      <c r="I69" s="94"/>
    </row>
    <row r="70" spans="1:9" s="65" customFormat="1" ht="16.5">
      <c r="A70" s="96" t="s">
        <v>398</v>
      </c>
      <c r="B70" s="96" t="s">
        <v>502</v>
      </c>
      <c r="C70" s="56" t="s">
        <v>590</v>
      </c>
      <c r="D70" s="95" t="s">
        <v>538</v>
      </c>
      <c r="E70" s="56"/>
      <c r="F70" s="48" t="s">
        <v>647</v>
      </c>
      <c r="G70" s="34">
        <f t="shared" si="6"/>
        <v>130</v>
      </c>
      <c r="H70" s="94"/>
      <c r="I70" s="94"/>
    </row>
    <row r="71" spans="1:9" s="65" customFormat="1" ht="35.25" customHeight="1">
      <c r="A71" s="96" t="s">
        <v>398</v>
      </c>
      <c r="B71" s="96" t="s">
        <v>502</v>
      </c>
      <c r="C71" s="56" t="s">
        <v>590</v>
      </c>
      <c r="D71" s="95" t="s">
        <v>410</v>
      </c>
      <c r="E71" s="56"/>
      <c r="F71" s="48" t="s">
        <v>411</v>
      </c>
      <c r="G71" s="34">
        <f t="shared" si="6"/>
        <v>130</v>
      </c>
      <c r="H71" s="94"/>
      <c r="I71" s="94"/>
    </row>
    <row r="72" spans="1:9" s="65" customFormat="1" ht="27" customHeight="1">
      <c r="A72" s="96" t="s">
        <v>398</v>
      </c>
      <c r="B72" s="96" t="s">
        <v>502</v>
      </c>
      <c r="C72" s="56" t="s">
        <v>590</v>
      </c>
      <c r="D72" s="95" t="s">
        <v>410</v>
      </c>
      <c r="E72" s="56" t="s">
        <v>699</v>
      </c>
      <c r="F72" s="48" t="s">
        <v>700</v>
      </c>
      <c r="G72" s="34">
        <f t="shared" si="6"/>
        <v>130</v>
      </c>
      <c r="H72" s="94"/>
      <c r="I72" s="94"/>
    </row>
    <row r="73" spans="1:9" s="65" customFormat="1" ht="33">
      <c r="A73" s="96" t="s">
        <v>398</v>
      </c>
      <c r="B73" s="96" t="s">
        <v>502</v>
      </c>
      <c r="C73" s="56" t="s">
        <v>590</v>
      </c>
      <c r="D73" s="95" t="s">
        <v>410</v>
      </c>
      <c r="E73" s="56" t="s">
        <v>701</v>
      </c>
      <c r="F73" s="48" t="s">
        <v>702</v>
      </c>
      <c r="G73" s="34">
        <f t="shared" si="6"/>
        <v>130</v>
      </c>
      <c r="H73" s="94"/>
      <c r="I73" s="94"/>
    </row>
    <row r="74" spans="1:9" s="65" customFormat="1" ht="16.5">
      <c r="A74" s="96" t="s">
        <v>398</v>
      </c>
      <c r="B74" s="96" t="s">
        <v>502</v>
      </c>
      <c r="C74" s="56" t="s">
        <v>590</v>
      </c>
      <c r="D74" s="95" t="s">
        <v>410</v>
      </c>
      <c r="E74" s="56" t="s">
        <v>652</v>
      </c>
      <c r="F74" s="48" t="s">
        <v>653</v>
      </c>
      <c r="G74" s="34">
        <f>'№6'!F62</f>
        <v>130</v>
      </c>
      <c r="H74" s="94"/>
      <c r="I74" s="94"/>
    </row>
    <row r="75" spans="1:9" s="65" customFormat="1" ht="33">
      <c r="A75" s="96" t="s">
        <v>398</v>
      </c>
      <c r="B75" s="11" t="s">
        <v>409</v>
      </c>
      <c r="C75" s="11"/>
      <c r="D75" s="11"/>
      <c r="E75" s="11"/>
      <c r="F75" s="12" t="s">
        <v>424</v>
      </c>
      <c r="G75" s="34">
        <f aca="true" t="shared" si="7" ref="G75:G80">G76</f>
        <v>159</v>
      </c>
      <c r="H75" s="94"/>
      <c r="I75" s="94"/>
    </row>
    <row r="76" spans="1:9" s="65" customFormat="1" ht="16.5">
      <c r="A76" s="96" t="s">
        <v>398</v>
      </c>
      <c r="B76" s="96" t="s">
        <v>409</v>
      </c>
      <c r="C76" s="11" t="s">
        <v>559</v>
      </c>
      <c r="D76" s="11"/>
      <c r="E76" s="11"/>
      <c r="F76" s="48" t="s">
        <v>547</v>
      </c>
      <c r="G76" s="34">
        <f t="shared" si="7"/>
        <v>159</v>
      </c>
      <c r="H76" s="94"/>
      <c r="I76" s="94"/>
    </row>
    <row r="77" spans="1:9" s="65" customFormat="1" ht="16.5">
      <c r="A77" s="96" t="s">
        <v>398</v>
      </c>
      <c r="B77" s="96" t="s">
        <v>409</v>
      </c>
      <c r="C77" s="56" t="s">
        <v>579</v>
      </c>
      <c r="D77" s="95"/>
      <c r="E77" s="56"/>
      <c r="F77" s="48" t="s">
        <v>474</v>
      </c>
      <c r="G77" s="34">
        <f t="shared" si="7"/>
        <v>159</v>
      </c>
      <c r="H77" s="94"/>
      <c r="I77" s="94"/>
    </row>
    <row r="78" spans="1:9" s="65" customFormat="1" ht="21.75" customHeight="1">
      <c r="A78" s="96" t="s">
        <v>398</v>
      </c>
      <c r="B78" s="96" t="s">
        <v>409</v>
      </c>
      <c r="C78" s="58" t="s">
        <v>579</v>
      </c>
      <c r="D78" s="95" t="s">
        <v>538</v>
      </c>
      <c r="E78" s="56"/>
      <c r="F78" s="48" t="s">
        <v>647</v>
      </c>
      <c r="G78" s="34">
        <f t="shared" si="7"/>
        <v>159</v>
      </c>
      <c r="H78" s="94"/>
      <c r="I78" s="94"/>
    </row>
    <row r="79" spans="1:9" s="65" customFormat="1" ht="33">
      <c r="A79" s="96" t="s">
        <v>398</v>
      </c>
      <c r="B79" s="96" t="s">
        <v>409</v>
      </c>
      <c r="C79" s="58" t="s">
        <v>579</v>
      </c>
      <c r="D79" s="95" t="s">
        <v>410</v>
      </c>
      <c r="E79" s="56"/>
      <c r="F79" s="48" t="s">
        <v>411</v>
      </c>
      <c r="G79" s="34">
        <f t="shared" si="7"/>
        <v>159</v>
      </c>
      <c r="H79" s="94"/>
      <c r="I79" s="94"/>
    </row>
    <row r="80" spans="1:9" s="65" customFormat="1" ht="36.75" customHeight="1">
      <c r="A80" s="96" t="s">
        <v>398</v>
      </c>
      <c r="B80" s="96" t="s">
        <v>409</v>
      </c>
      <c r="C80" s="58" t="s">
        <v>579</v>
      </c>
      <c r="D80" s="95" t="s">
        <v>410</v>
      </c>
      <c r="E80" s="56" t="s">
        <v>717</v>
      </c>
      <c r="F80" s="48" t="s">
        <v>718</v>
      </c>
      <c r="G80" s="34">
        <f t="shared" si="7"/>
        <v>159</v>
      </c>
      <c r="H80" s="94"/>
      <c r="I80" s="94"/>
    </row>
    <row r="81" spans="1:9" s="65" customFormat="1" ht="23.25" customHeight="1">
      <c r="A81" s="96" t="s">
        <v>398</v>
      </c>
      <c r="B81" s="96" t="s">
        <v>409</v>
      </c>
      <c r="C81" s="58" t="s">
        <v>579</v>
      </c>
      <c r="D81" s="95" t="s">
        <v>410</v>
      </c>
      <c r="E81" s="56" t="s">
        <v>668</v>
      </c>
      <c r="F81" s="48" t="s">
        <v>669</v>
      </c>
      <c r="G81" s="34">
        <f>'№6'!F505</f>
        <v>159</v>
      </c>
      <c r="H81" s="94"/>
      <c r="I81" s="94"/>
    </row>
    <row r="82" spans="1:7" s="91" customFormat="1" ht="49.5">
      <c r="A82" s="92" t="s">
        <v>399</v>
      </c>
      <c r="B82" s="92"/>
      <c r="C82" s="92"/>
      <c r="D82" s="9"/>
      <c r="E82" s="9"/>
      <c r="F82" s="93" t="s">
        <v>420</v>
      </c>
      <c r="G82" s="35">
        <f aca="true" t="shared" si="8" ref="G82:G89">G83</f>
        <v>5754.8</v>
      </c>
    </row>
    <row r="83" spans="1:9" s="65" customFormat="1" ht="23.25" customHeight="1">
      <c r="A83" s="96" t="s">
        <v>399</v>
      </c>
      <c r="B83" s="11" t="s">
        <v>502</v>
      </c>
      <c r="C83" s="11"/>
      <c r="D83" s="11"/>
      <c r="E83" s="11"/>
      <c r="F83" s="12" t="s">
        <v>775</v>
      </c>
      <c r="G83" s="34">
        <f t="shared" si="8"/>
        <v>5754.8</v>
      </c>
      <c r="H83" s="94"/>
      <c r="I83" s="94"/>
    </row>
    <row r="84" spans="1:9" s="65" customFormat="1" ht="18" customHeight="1">
      <c r="A84" s="96" t="s">
        <v>399</v>
      </c>
      <c r="B84" s="56" t="s">
        <v>502</v>
      </c>
      <c r="C84" s="56" t="s">
        <v>583</v>
      </c>
      <c r="D84" s="95"/>
      <c r="E84" s="56"/>
      <c r="F84" s="48" t="s">
        <v>539</v>
      </c>
      <c r="G84" s="34">
        <f t="shared" si="8"/>
        <v>5754.8</v>
      </c>
      <c r="H84" s="94"/>
      <c r="I84" s="94"/>
    </row>
    <row r="85" spans="1:9" s="65" customFormat="1" ht="19.5" customHeight="1">
      <c r="A85" s="96" t="s">
        <v>399</v>
      </c>
      <c r="B85" s="56" t="s">
        <v>502</v>
      </c>
      <c r="C85" s="56" t="s">
        <v>417</v>
      </c>
      <c r="D85" s="95"/>
      <c r="E85" s="64"/>
      <c r="F85" s="65" t="s">
        <v>418</v>
      </c>
      <c r="G85" s="34">
        <f t="shared" si="8"/>
        <v>5754.8</v>
      </c>
      <c r="H85" s="94"/>
      <c r="I85" s="94"/>
    </row>
    <row r="86" spans="1:9" s="65" customFormat="1" ht="23.25" customHeight="1">
      <c r="A86" s="96" t="s">
        <v>399</v>
      </c>
      <c r="B86" s="56" t="s">
        <v>502</v>
      </c>
      <c r="C86" s="56" t="s">
        <v>417</v>
      </c>
      <c r="D86" s="95" t="s">
        <v>538</v>
      </c>
      <c r="E86" s="56"/>
      <c r="F86" s="48" t="s">
        <v>647</v>
      </c>
      <c r="G86" s="34">
        <f t="shared" si="8"/>
        <v>5754.8</v>
      </c>
      <c r="H86" s="94"/>
      <c r="I86" s="94"/>
    </row>
    <row r="87" spans="1:9" s="65" customFormat="1" ht="49.5">
      <c r="A87" s="96" t="s">
        <v>399</v>
      </c>
      <c r="B87" s="11" t="s">
        <v>502</v>
      </c>
      <c r="C87" s="56" t="s">
        <v>417</v>
      </c>
      <c r="D87" s="95" t="s">
        <v>419</v>
      </c>
      <c r="E87" s="56"/>
      <c r="F87" s="48" t="s">
        <v>420</v>
      </c>
      <c r="G87" s="34">
        <f t="shared" si="8"/>
        <v>5754.8</v>
      </c>
      <c r="H87" s="94"/>
      <c r="I87" s="94"/>
    </row>
    <row r="88" spans="1:9" s="65" customFormat="1" ht="27.75" customHeight="1">
      <c r="A88" s="96" t="s">
        <v>399</v>
      </c>
      <c r="B88" s="56" t="s">
        <v>502</v>
      </c>
      <c r="C88" s="56" t="s">
        <v>417</v>
      </c>
      <c r="D88" s="95" t="s">
        <v>419</v>
      </c>
      <c r="E88" s="56" t="s">
        <v>699</v>
      </c>
      <c r="F88" s="48" t="s">
        <v>700</v>
      </c>
      <c r="G88" s="34">
        <f t="shared" si="8"/>
        <v>5754.8</v>
      </c>
      <c r="H88" s="94"/>
      <c r="I88" s="94"/>
    </row>
    <row r="89" spans="1:9" s="65" customFormat="1" ht="33">
      <c r="A89" s="96" t="s">
        <v>399</v>
      </c>
      <c r="B89" s="56" t="s">
        <v>502</v>
      </c>
      <c r="C89" s="56" t="s">
        <v>417</v>
      </c>
      <c r="D89" s="95" t="s">
        <v>419</v>
      </c>
      <c r="E89" s="56" t="s">
        <v>701</v>
      </c>
      <c r="F89" s="48" t="s">
        <v>702</v>
      </c>
      <c r="G89" s="34">
        <f t="shared" si="8"/>
        <v>5754.8</v>
      </c>
      <c r="H89" s="94"/>
      <c r="I89" s="94"/>
    </row>
    <row r="90" spans="1:9" s="65" customFormat="1" ht="16.5">
      <c r="A90" s="96" t="s">
        <v>399</v>
      </c>
      <c r="B90" s="56" t="s">
        <v>502</v>
      </c>
      <c r="C90" s="56" t="s">
        <v>417</v>
      </c>
      <c r="D90" s="95" t="s">
        <v>419</v>
      </c>
      <c r="E90" s="56" t="s">
        <v>652</v>
      </c>
      <c r="F90" s="48" t="s">
        <v>653</v>
      </c>
      <c r="G90" s="34">
        <f>'№6'!F110</f>
        <v>5754.8</v>
      </c>
      <c r="H90" s="94"/>
      <c r="I90" s="94"/>
    </row>
    <row r="91" spans="1:9" s="65" customFormat="1" ht="33">
      <c r="A91" s="92" t="s">
        <v>400</v>
      </c>
      <c r="B91" s="92"/>
      <c r="C91" s="92"/>
      <c r="D91" s="9"/>
      <c r="E91" s="9"/>
      <c r="F91" s="93" t="s">
        <v>746</v>
      </c>
      <c r="G91" s="35">
        <f aca="true" t="shared" si="9" ref="G91:G102">G92</f>
        <v>4048.5999999999995</v>
      </c>
      <c r="H91" s="94"/>
      <c r="I91" s="94"/>
    </row>
    <row r="92" spans="1:9" s="65" customFormat="1" ht="16.5">
      <c r="A92" s="96" t="s">
        <v>400</v>
      </c>
      <c r="B92" s="96" t="s">
        <v>452</v>
      </c>
      <c r="C92" s="96"/>
      <c r="D92" s="11"/>
      <c r="E92" s="11"/>
      <c r="F92" s="48" t="s">
        <v>453</v>
      </c>
      <c r="G92" s="34">
        <f t="shared" si="9"/>
        <v>4048.5999999999995</v>
      </c>
      <c r="H92" s="94"/>
      <c r="I92" s="94"/>
    </row>
    <row r="93" spans="1:9" s="65" customFormat="1" ht="16.5">
      <c r="A93" s="96" t="s">
        <v>400</v>
      </c>
      <c r="B93" s="11" t="s">
        <v>452</v>
      </c>
      <c r="C93" s="11" t="s">
        <v>559</v>
      </c>
      <c r="D93" s="11"/>
      <c r="E93" s="11"/>
      <c r="F93" s="48" t="s">
        <v>547</v>
      </c>
      <c r="G93" s="34">
        <f>G99+G94</f>
        <v>4048.5999999999995</v>
      </c>
      <c r="H93" s="94"/>
      <c r="I93" s="94"/>
    </row>
    <row r="94" spans="1:9" s="65" customFormat="1" ht="16.5">
      <c r="A94" s="96" t="s">
        <v>400</v>
      </c>
      <c r="B94" s="11" t="s">
        <v>452</v>
      </c>
      <c r="C94" s="56" t="s">
        <v>577</v>
      </c>
      <c r="D94" s="95"/>
      <c r="E94" s="56"/>
      <c r="F94" s="48" t="s">
        <v>454</v>
      </c>
      <c r="G94" s="34">
        <f>G95</f>
        <v>1352.8</v>
      </c>
      <c r="H94" s="94"/>
      <c r="I94" s="94"/>
    </row>
    <row r="95" spans="1:9" s="65" customFormat="1" ht="16.5">
      <c r="A95" s="96" t="s">
        <v>400</v>
      </c>
      <c r="B95" s="11" t="s">
        <v>452</v>
      </c>
      <c r="C95" s="11" t="s">
        <v>577</v>
      </c>
      <c r="D95" s="11" t="s">
        <v>538</v>
      </c>
      <c r="E95" s="11"/>
      <c r="F95" s="12" t="s">
        <v>392</v>
      </c>
      <c r="G95" s="34">
        <f>G96</f>
        <v>1352.8</v>
      </c>
      <c r="H95" s="94"/>
      <c r="I95" s="94"/>
    </row>
    <row r="96" spans="1:9" s="65" customFormat="1" ht="33">
      <c r="A96" s="96" t="s">
        <v>400</v>
      </c>
      <c r="B96" s="11" t="s">
        <v>452</v>
      </c>
      <c r="C96" s="56" t="s">
        <v>577</v>
      </c>
      <c r="D96" s="11" t="s">
        <v>745</v>
      </c>
      <c r="E96" s="11"/>
      <c r="F96" s="12" t="s">
        <v>746</v>
      </c>
      <c r="G96" s="34">
        <f>G97</f>
        <v>1352.8</v>
      </c>
      <c r="H96" s="94"/>
      <c r="I96" s="94"/>
    </row>
    <row r="97" spans="1:9" s="65" customFormat="1" ht="41.25" customHeight="1">
      <c r="A97" s="96" t="s">
        <v>400</v>
      </c>
      <c r="B97" s="11" t="s">
        <v>452</v>
      </c>
      <c r="C97" s="11" t="s">
        <v>577</v>
      </c>
      <c r="D97" s="11" t="s">
        <v>745</v>
      </c>
      <c r="E97" s="56" t="s">
        <v>717</v>
      </c>
      <c r="F97" s="48" t="s">
        <v>718</v>
      </c>
      <c r="G97" s="34">
        <f>G98</f>
        <v>1352.8</v>
      </c>
      <c r="H97" s="94"/>
      <c r="I97" s="94"/>
    </row>
    <row r="98" spans="1:9" s="65" customFormat="1" ht="16.5">
      <c r="A98" s="96" t="s">
        <v>400</v>
      </c>
      <c r="B98" s="11" t="s">
        <v>452</v>
      </c>
      <c r="C98" s="11" t="s">
        <v>577</v>
      </c>
      <c r="D98" s="11" t="s">
        <v>745</v>
      </c>
      <c r="E98" s="56" t="s">
        <v>668</v>
      </c>
      <c r="F98" s="48" t="s">
        <v>669</v>
      </c>
      <c r="G98" s="34">
        <f>'№6'!F569</f>
        <v>1352.8</v>
      </c>
      <c r="H98" s="94"/>
      <c r="I98" s="94"/>
    </row>
    <row r="99" spans="1:9" s="65" customFormat="1" ht="16.5">
      <c r="A99" s="96" t="s">
        <v>400</v>
      </c>
      <c r="B99" s="11" t="s">
        <v>452</v>
      </c>
      <c r="C99" s="56" t="s">
        <v>578</v>
      </c>
      <c r="D99" s="95"/>
      <c r="E99" s="56"/>
      <c r="F99" s="48" t="s">
        <v>458</v>
      </c>
      <c r="G99" s="34">
        <f t="shared" si="9"/>
        <v>2695.7999999999997</v>
      </c>
      <c r="H99" s="94"/>
      <c r="I99" s="94"/>
    </row>
    <row r="100" spans="1:9" s="65" customFormat="1" ht="16.5">
      <c r="A100" s="96" t="s">
        <v>400</v>
      </c>
      <c r="B100" s="11" t="s">
        <v>452</v>
      </c>
      <c r="C100" s="11" t="s">
        <v>578</v>
      </c>
      <c r="D100" s="11" t="s">
        <v>538</v>
      </c>
      <c r="E100" s="11"/>
      <c r="F100" s="12" t="s">
        <v>392</v>
      </c>
      <c r="G100" s="34">
        <f t="shared" si="9"/>
        <v>2695.7999999999997</v>
      </c>
      <c r="H100" s="94"/>
      <c r="I100" s="94"/>
    </row>
    <row r="101" spans="1:9" s="65" customFormat="1" ht="33">
      <c r="A101" s="96" t="s">
        <v>400</v>
      </c>
      <c r="B101" s="11" t="s">
        <v>452</v>
      </c>
      <c r="C101" s="11" t="s">
        <v>578</v>
      </c>
      <c r="D101" s="11" t="s">
        <v>745</v>
      </c>
      <c r="E101" s="11"/>
      <c r="F101" s="12" t="s">
        <v>746</v>
      </c>
      <c r="G101" s="34">
        <f t="shared" si="9"/>
        <v>2695.7999999999997</v>
      </c>
      <c r="H101" s="94"/>
      <c r="I101" s="94"/>
    </row>
    <row r="102" spans="1:9" s="65" customFormat="1" ht="39.75" customHeight="1">
      <c r="A102" s="96" t="s">
        <v>400</v>
      </c>
      <c r="B102" s="11" t="s">
        <v>452</v>
      </c>
      <c r="C102" s="11" t="s">
        <v>578</v>
      </c>
      <c r="D102" s="11" t="s">
        <v>745</v>
      </c>
      <c r="E102" s="56" t="s">
        <v>717</v>
      </c>
      <c r="F102" s="48" t="s">
        <v>718</v>
      </c>
      <c r="G102" s="34">
        <f t="shared" si="9"/>
        <v>2695.7999999999997</v>
      </c>
      <c r="H102" s="94"/>
      <c r="I102" s="94"/>
    </row>
    <row r="103" spans="1:9" s="65" customFormat="1" ht="16.5">
      <c r="A103" s="96" t="s">
        <v>400</v>
      </c>
      <c r="B103" s="11" t="s">
        <v>452</v>
      </c>
      <c r="C103" s="11" t="s">
        <v>578</v>
      </c>
      <c r="D103" s="11" t="s">
        <v>745</v>
      </c>
      <c r="E103" s="56" t="s">
        <v>668</v>
      </c>
      <c r="F103" s="48" t="s">
        <v>669</v>
      </c>
      <c r="G103" s="34">
        <f>'№6'!F608</f>
        <v>2695.7999999999997</v>
      </c>
      <c r="H103" s="94"/>
      <c r="I103" s="94"/>
    </row>
    <row r="104" spans="1:9" s="65" customFormat="1" ht="49.5">
      <c r="A104" s="92" t="s">
        <v>401</v>
      </c>
      <c r="B104" s="28"/>
      <c r="C104" s="28"/>
      <c r="D104" s="93"/>
      <c r="E104" s="93"/>
      <c r="F104" s="63" t="s">
        <v>768</v>
      </c>
      <c r="G104" s="35">
        <f aca="true" t="shared" si="10" ref="G104:G111">G105</f>
        <v>2400</v>
      </c>
      <c r="H104" s="94"/>
      <c r="I104" s="94"/>
    </row>
    <row r="105" spans="1:9" s="65" customFormat="1" ht="16.5">
      <c r="A105" s="11" t="s">
        <v>401</v>
      </c>
      <c r="B105" s="11" t="s">
        <v>502</v>
      </c>
      <c r="C105" s="11"/>
      <c r="D105" s="11"/>
      <c r="E105" s="11"/>
      <c r="F105" s="12" t="s">
        <v>775</v>
      </c>
      <c r="G105" s="34">
        <f t="shared" si="10"/>
        <v>2400</v>
      </c>
      <c r="H105" s="94"/>
      <c r="I105" s="94"/>
    </row>
    <row r="106" spans="1:9" s="65" customFormat="1" ht="16.5">
      <c r="A106" s="11" t="s">
        <v>401</v>
      </c>
      <c r="B106" s="56" t="s">
        <v>502</v>
      </c>
      <c r="C106" s="56" t="s">
        <v>584</v>
      </c>
      <c r="D106" s="95"/>
      <c r="E106" s="56"/>
      <c r="F106" s="48" t="s">
        <v>541</v>
      </c>
      <c r="G106" s="34">
        <f t="shared" si="10"/>
        <v>2400</v>
      </c>
      <c r="H106" s="94"/>
      <c r="I106" s="94"/>
    </row>
    <row r="107" spans="1:9" s="65" customFormat="1" ht="16.5">
      <c r="A107" s="11" t="s">
        <v>401</v>
      </c>
      <c r="B107" s="56" t="s">
        <v>502</v>
      </c>
      <c r="C107" s="11" t="s">
        <v>575</v>
      </c>
      <c r="D107" s="11"/>
      <c r="E107" s="11"/>
      <c r="F107" s="71" t="s">
        <v>542</v>
      </c>
      <c r="G107" s="34">
        <f t="shared" si="10"/>
        <v>2400</v>
      </c>
      <c r="H107" s="94"/>
      <c r="I107" s="94"/>
    </row>
    <row r="108" spans="1:9" s="65" customFormat="1" ht="16.5">
      <c r="A108" s="11" t="s">
        <v>401</v>
      </c>
      <c r="B108" s="56" t="s">
        <v>502</v>
      </c>
      <c r="C108" s="56" t="s">
        <v>575</v>
      </c>
      <c r="D108" s="95" t="s">
        <v>538</v>
      </c>
      <c r="E108" s="56"/>
      <c r="F108" s="48" t="s">
        <v>647</v>
      </c>
      <c r="G108" s="34">
        <f t="shared" si="10"/>
        <v>2400</v>
      </c>
      <c r="H108" s="94"/>
      <c r="I108" s="94"/>
    </row>
    <row r="109" spans="1:9" s="65" customFormat="1" ht="33">
      <c r="A109" s="11" t="s">
        <v>401</v>
      </c>
      <c r="B109" s="56" t="s">
        <v>502</v>
      </c>
      <c r="C109" s="56" t="s">
        <v>575</v>
      </c>
      <c r="D109" s="11" t="s">
        <v>769</v>
      </c>
      <c r="E109" s="56"/>
      <c r="F109" s="48" t="s">
        <v>768</v>
      </c>
      <c r="G109" s="34">
        <f t="shared" si="10"/>
        <v>2400</v>
      </c>
      <c r="H109" s="94"/>
      <c r="I109" s="94"/>
    </row>
    <row r="110" spans="1:9" s="65" customFormat="1" ht="16.5">
      <c r="A110" s="11" t="s">
        <v>401</v>
      </c>
      <c r="B110" s="56" t="s">
        <v>502</v>
      </c>
      <c r="C110" s="56" t="s">
        <v>575</v>
      </c>
      <c r="D110" s="11" t="s">
        <v>769</v>
      </c>
      <c r="E110" s="66" t="s">
        <v>720</v>
      </c>
      <c r="F110" s="48" t="s">
        <v>721</v>
      </c>
      <c r="G110" s="34">
        <f t="shared" si="10"/>
        <v>2400</v>
      </c>
      <c r="H110" s="94"/>
      <c r="I110" s="94"/>
    </row>
    <row r="111" spans="1:9" s="65" customFormat="1" ht="33">
      <c r="A111" s="11" t="s">
        <v>401</v>
      </c>
      <c r="B111" s="56" t="s">
        <v>502</v>
      </c>
      <c r="C111" s="56" t="s">
        <v>575</v>
      </c>
      <c r="D111" s="11" t="s">
        <v>769</v>
      </c>
      <c r="E111" s="66" t="s">
        <v>722</v>
      </c>
      <c r="F111" s="48" t="s">
        <v>723</v>
      </c>
      <c r="G111" s="34">
        <f t="shared" si="10"/>
        <v>2400</v>
      </c>
      <c r="H111" s="94"/>
      <c r="I111" s="94"/>
    </row>
    <row r="112" spans="1:9" s="65" customFormat="1" ht="49.5">
      <c r="A112" s="11" t="s">
        <v>401</v>
      </c>
      <c r="B112" s="56" t="s">
        <v>502</v>
      </c>
      <c r="C112" s="56" t="s">
        <v>575</v>
      </c>
      <c r="D112" s="11" t="s">
        <v>769</v>
      </c>
      <c r="E112" s="66" t="s">
        <v>724</v>
      </c>
      <c r="F112" s="48" t="s">
        <v>725</v>
      </c>
      <c r="G112" s="34">
        <f>'№6'!F181</f>
        <v>2400</v>
      </c>
      <c r="H112" s="94"/>
      <c r="I112" s="94"/>
    </row>
    <row r="113" spans="1:7" s="91" customFormat="1" ht="33">
      <c r="A113" s="92" t="s">
        <v>402</v>
      </c>
      <c r="B113" s="92"/>
      <c r="C113" s="92"/>
      <c r="D113" s="9"/>
      <c r="E113" s="9"/>
      <c r="F113" s="93" t="s">
        <v>764</v>
      </c>
      <c r="G113" s="35">
        <f aca="true" t="shared" si="11" ref="G113:G118">G114</f>
        <v>815.6</v>
      </c>
    </row>
    <row r="114" spans="1:9" s="65" customFormat="1" ht="16.5">
      <c r="A114" s="11" t="s">
        <v>402</v>
      </c>
      <c r="B114" s="11" t="s">
        <v>502</v>
      </c>
      <c r="C114" s="11"/>
      <c r="D114" s="11"/>
      <c r="E114" s="11"/>
      <c r="F114" s="12" t="s">
        <v>775</v>
      </c>
      <c r="G114" s="34">
        <f t="shared" si="11"/>
        <v>815.6</v>
      </c>
      <c r="H114" s="94"/>
      <c r="I114" s="94"/>
    </row>
    <row r="115" spans="1:9" s="65" customFormat="1" ht="21" customHeight="1">
      <c r="A115" s="11" t="s">
        <v>402</v>
      </c>
      <c r="B115" s="11" t="s">
        <v>502</v>
      </c>
      <c r="C115" s="58" t="s">
        <v>561</v>
      </c>
      <c r="D115" s="50"/>
      <c r="E115" s="56"/>
      <c r="F115" s="48" t="s">
        <v>550</v>
      </c>
      <c r="G115" s="34">
        <f t="shared" si="11"/>
        <v>815.6</v>
      </c>
      <c r="H115" s="94"/>
      <c r="I115" s="94"/>
    </row>
    <row r="116" spans="1:9" s="65" customFormat="1" ht="16.5">
      <c r="A116" s="11" t="s">
        <v>402</v>
      </c>
      <c r="B116" s="11" t="s">
        <v>502</v>
      </c>
      <c r="C116" s="56" t="s">
        <v>562</v>
      </c>
      <c r="D116" s="95"/>
      <c r="E116" s="56"/>
      <c r="F116" s="48" t="s">
        <v>556</v>
      </c>
      <c r="G116" s="34">
        <f t="shared" si="11"/>
        <v>815.6</v>
      </c>
      <c r="H116" s="94"/>
      <c r="I116" s="94"/>
    </row>
    <row r="117" spans="1:9" s="65" customFormat="1" ht="16.5">
      <c r="A117" s="11" t="s">
        <v>402</v>
      </c>
      <c r="B117" s="11" t="s">
        <v>502</v>
      </c>
      <c r="C117" s="11" t="s">
        <v>562</v>
      </c>
      <c r="D117" s="11" t="s">
        <v>538</v>
      </c>
      <c r="E117" s="11"/>
      <c r="F117" s="12" t="s">
        <v>392</v>
      </c>
      <c r="G117" s="34">
        <f t="shared" si="11"/>
        <v>815.6</v>
      </c>
      <c r="H117" s="94"/>
      <c r="I117" s="94"/>
    </row>
    <row r="118" spans="1:9" s="65" customFormat="1" ht="24" customHeight="1">
      <c r="A118" s="11" t="s">
        <v>402</v>
      </c>
      <c r="B118" s="11" t="s">
        <v>502</v>
      </c>
      <c r="C118" s="56" t="s">
        <v>562</v>
      </c>
      <c r="D118" s="95" t="s">
        <v>763</v>
      </c>
      <c r="E118" s="56"/>
      <c r="F118" s="48" t="s">
        <v>764</v>
      </c>
      <c r="G118" s="34">
        <f t="shared" si="11"/>
        <v>815.6</v>
      </c>
      <c r="H118" s="94"/>
      <c r="I118" s="94"/>
    </row>
    <row r="119" spans="1:9" s="65" customFormat="1" ht="16.5">
      <c r="A119" s="11" t="s">
        <v>402</v>
      </c>
      <c r="B119" s="11" t="s">
        <v>502</v>
      </c>
      <c r="C119" s="56" t="s">
        <v>562</v>
      </c>
      <c r="D119" s="95" t="s">
        <v>763</v>
      </c>
      <c r="E119" s="56" t="s">
        <v>732</v>
      </c>
      <c r="F119" s="48" t="s">
        <v>733</v>
      </c>
      <c r="G119" s="34">
        <f>G120</f>
        <v>815.6</v>
      </c>
      <c r="H119" s="94"/>
      <c r="I119" s="94"/>
    </row>
    <row r="120" spans="1:9" s="65" customFormat="1" ht="33">
      <c r="A120" s="89">
        <v>11</v>
      </c>
      <c r="B120" s="11" t="s">
        <v>502</v>
      </c>
      <c r="C120" s="56" t="s">
        <v>562</v>
      </c>
      <c r="D120" s="95" t="s">
        <v>763</v>
      </c>
      <c r="E120" s="56" t="s">
        <v>736</v>
      </c>
      <c r="F120" s="48" t="s">
        <v>737</v>
      </c>
      <c r="G120" s="34">
        <f>G121+G122</f>
        <v>815.6</v>
      </c>
      <c r="H120" s="94"/>
      <c r="I120" s="94"/>
    </row>
    <row r="121" spans="1:9" s="65" customFormat="1" ht="33">
      <c r="A121" s="11" t="s">
        <v>402</v>
      </c>
      <c r="B121" s="11" t="s">
        <v>502</v>
      </c>
      <c r="C121" s="56" t="s">
        <v>562</v>
      </c>
      <c r="D121" s="95" t="s">
        <v>763</v>
      </c>
      <c r="E121" s="56" t="s">
        <v>656</v>
      </c>
      <c r="F121" s="48" t="s">
        <v>657</v>
      </c>
      <c r="G121" s="34">
        <f>'№6'!F310</f>
        <v>462</v>
      </c>
      <c r="H121" s="94"/>
      <c r="I121" s="94"/>
    </row>
    <row r="122" spans="1:9" s="65" customFormat="1" ht="16.5">
      <c r="A122" s="11" t="s">
        <v>402</v>
      </c>
      <c r="B122" s="11" t="s">
        <v>502</v>
      </c>
      <c r="C122" s="56" t="s">
        <v>562</v>
      </c>
      <c r="D122" s="95" t="s">
        <v>763</v>
      </c>
      <c r="E122" s="56" t="s">
        <v>662</v>
      </c>
      <c r="F122" s="48" t="s">
        <v>663</v>
      </c>
      <c r="G122" s="34">
        <f>'№6'!F311</f>
        <v>353.6</v>
      </c>
      <c r="H122" s="94"/>
      <c r="I122" s="94"/>
    </row>
    <row r="123" spans="1:7" s="91" customFormat="1" ht="33">
      <c r="A123" s="92" t="s">
        <v>403</v>
      </c>
      <c r="B123" s="92"/>
      <c r="C123" s="92"/>
      <c r="D123" s="9"/>
      <c r="E123" s="9"/>
      <c r="F123" s="93" t="s">
        <v>761</v>
      </c>
      <c r="G123" s="35">
        <f aca="true" t="shared" si="12" ref="G123:G129">G124</f>
        <v>200</v>
      </c>
    </row>
    <row r="124" spans="1:9" s="65" customFormat="1" ht="16.5">
      <c r="A124" s="11" t="s">
        <v>403</v>
      </c>
      <c r="B124" s="11" t="s">
        <v>502</v>
      </c>
      <c r="C124" s="11"/>
      <c r="D124" s="11"/>
      <c r="E124" s="11"/>
      <c r="F124" s="12" t="s">
        <v>775</v>
      </c>
      <c r="G124" s="34">
        <f t="shared" si="12"/>
        <v>200</v>
      </c>
      <c r="H124" s="94"/>
      <c r="I124" s="94"/>
    </row>
    <row r="125" spans="1:9" s="65" customFormat="1" ht="18" customHeight="1">
      <c r="A125" s="11" t="s">
        <v>403</v>
      </c>
      <c r="B125" s="11" t="s">
        <v>502</v>
      </c>
      <c r="C125" s="58" t="s">
        <v>561</v>
      </c>
      <c r="D125" s="50"/>
      <c r="E125" s="56"/>
      <c r="F125" s="48" t="s">
        <v>550</v>
      </c>
      <c r="G125" s="34">
        <f t="shared" si="12"/>
        <v>200</v>
      </c>
      <c r="H125" s="94"/>
      <c r="I125" s="94"/>
    </row>
    <row r="126" spans="1:9" s="65" customFormat="1" ht="16.5">
      <c r="A126" s="11" t="s">
        <v>403</v>
      </c>
      <c r="B126" s="11" t="s">
        <v>502</v>
      </c>
      <c r="C126" s="56" t="s">
        <v>562</v>
      </c>
      <c r="D126" s="95"/>
      <c r="E126" s="56"/>
      <c r="F126" s="48" t="s">
        <v>556</v>
      </c>
      <c r="G126" s="34">
        <f t="shared" si="12"/>
        <v>200</v>
      </c>
      <c r="H126" s="94"/>
      <c r="I126" s="94"/>
    </row>
    <row r="127" spans="1:9" s="65" customFormat="1" ht="16.5">
      <c r="A127" s="11" t="s">
        <v>403</v>
      </c>
      <c r="B127" s="11" t="s">
        <v>502</v>
      </c>
      <c r="C127" s="11" t="s">
        <v>562</v>
      </c>
      <c r="D127" s="11" t="s">
        <v>538</v>
      </c>
      <c r="E127" s="11"/>
      <c r="F127" s="12" t="s">
        <v>392</v>
      </c>
      <c r="G127" s="34">
        <f t="shared" si="12"/>
        <v>200</v>
      </c>
      <c r="H127" s="94"/>
      <c r="I127" s="94"/>
    </row>
    <row r="128" spans="1:9" s="65" customFormat="1" ht="33">
      <c r="A128" s="11" t="s">
        <v>403</v>
      </c>
      <c r="B128" s="11" t="s">
        <v>502</v>
      </c>
      <c r="C128" s="56" t="s">
        <v>562</v>
      </c>
      <c r="D128" s="95" t="s">
        <v>762</v>
      </c>
      <c r="E128" s="56"/>
      <c r="F128" s="48" t="s">
        <v>761</v>
      </c>
      <c r="G128" s="34">
        <f t="shared" si="12"/>
        <v>200</v>
      </c>
      <c r="H128" s="94"/>
      <c r="I128" s="94"/>
    </row>
    <row r="129" spans="1:9" s="65" customFormat="1" ht="36.75" customHeight="1">
      <c r="A129" s="11" t="s">
        <v>403</v>
      </c>
      <c r="B129" s="11" t="s">
        <v>502</v>
      </c>
      <c r="C129" s="56" t="s">
        <v>562</v>
      </c>
      <c r="D129" s="95" t="s">
        <v>762</v>
      </c>
      <c r="E129" s="56" t="s">
        <v>717</v>
      </c>
      <c r="F129" s="48" t="s">
        <v>718</v>
      </c>
      <c r="G129" s="34">
        <f t="shared" si="12"/>
        <v>200</v>
      </c>
      <c r="H129" s="94"/>
      <c r="I129" s="94"/>
    </row>
    <row r="130" spans="1:9" s="91" customFormat="1" ht="33">
      <c r="A130" s="89">
        <v>12</v>
      </c>
      <c r="B130" s="11" t="s">
        <v>502</v>
      </c>
      <c r="C130" s="56" t="s">
        <v>562</v>
      </c>
      <c r="D130" s="95" t="s">
        <v>762</v>
      </c>
      <c r="E130" s="56" t="s">
        <v>673</v>
      </c>
      <c r="F130" s="48" t="s">
        <v>674</v>
      </c>
      <c r="G130" s="34">
        <f>'№6'!F314</f>
        <v>200</v>
      </c>
      <c r="H130" s="87"/>
      <c r="I130" s="90"/>
    </row>
    <row r="131" spans="1:7" s="91" customFormat="1" ht="35.25" customHeight="1">
      <c r="A131" s="92" t="s">
        <v>404</v>
      </c>
      <c r="B131" s="92"/>
      <c r="C131" s="92"/>
      <c r="D131" s="9"/>
      <c r="E131" s="9"/>
      <c r="F131" s="93" t="s">
        <v>754</v>
      </c>
      <c r="G131" s="35">
        <f>G132</f>
        <v>2786.3999999999996</v>
      </c>
    </row>
    <row r="132" spans="1:7" s="65" customFormat="1" ht="16.5">
      <c r="A132" s="6">
        <v>13</v>
      </c>
      <c r="B132" s="11" t="s">
        <v>502</v>
      </c>
      <c r="C132" s="11"/>
      <c r="D132" s="11"/>
      <c r="E132" s="11"/>
      <c r="F132" s="12" t="s">
        <v>775</v>
      </c>
      <c r="G132" s="34">
        <f>G133+G140</f>
        <v>2786.3999999999996</v>
      </c>
    </row>
    <row r="133" spans="1:7" s="65" customFormat="1" ht="16.5">
      <c r="A133" s="6">
        <v>13</v>
      </c>
      <c r="B133" s="56" t="s">
        <v>502</v>
      </c>
      <c r="C133" s="56" t="s">
        <v>583</v>
      </c>
      <c r="D133" s="95"/>
      <c r="E133" s="56"/>
      <c r="F133" s="48" t="s">
        <v>539</v>
      </c>
      <c r="G133" s="34">
        <f aca="true" t="shared" si="13" ref="G133:G138">G134</f>
        <v>1000</v>
      </c>
    </row>
    <row r="134" spans="1:7" s="65" customFormat="1" ht="16.5">
      <c r="A134" s="6">
        <v>13</v>
      </c>
      <c r="B134" s="56" t="s">
        <v>502</v>
      </c>
      <c r="C134" s="56" t="s">
        <v>417</v>
      </c>
      <c r="D134" s="95"/>
      <c r="E134" s="64"/>
      <c r="F134" s="65" t="s">
        <v>418</v>
      </c>
      <c r="G134" s="34">
        <f t="shared" si="13"/>
        <v>1000</v>
      </c>
    </row>
    <row r="135" spans="1:7" s="65" customFormat="1" ht="16.5">
      <c r="A135" s="6">
        <v>13</v>
      </c>
      <c r="B135" s="56" t="s">
        <v>502</v>
      </c>
      <c r="C135" s="56" t="s">
        <v>417</v>
      </c>
      <c r="D135" s="95" t="s">
        <v>538</v>
      </c>
      <c r="E135" s="56"/>
      <c r="F135" s="48" t="s">
        <v>647</v>
      </c>
      <c r="G135" s="34">
        <f t="shared" si="13"/>
        <v>1000</v>
      </c>
    </row>
    <row r="136" spans="1:7" s="65" customFormat="1" ht="33">
      <c r="A136" s="6">
        <v>13</v>
      </c>
      <c r="B136" s="56" t="s">
        <v>502</v>
      </c>
      <c r="C136" s="56" t="s">
        <v>417</v>
      </c>
      <c r="D136" s="95" t="s">
        <v>753</v>
      </c>
      <c r="E136" s="56"/>
      <c r="F136" s="48" t="s">
        <v>754</v>
      </c>
      <c r="G136" s="34">
        <f t="shared" si="13"/>
        <v>1000</v>
      </c>
    </row>
    <row r="137" spans="1:7" s="65" customFormat="1" ht="26.25" customHeight="1">
      <c r="A137" s="6">
        <v>13</v>
      </c>
      <c r="B137" s="56" t="s">
        <v>502</v>
      </c>
      <c r="C137" s="56" t="s">
        <v>417</v>
      </c>
      <c r="D137" s="95" t="s">
        <v>753</v>
      </c>
      <c r="E137" s="56" t="s">
        <v>699</v>
      </c>
      <c r="F137" s="48" t="s">
        <v>700</v>
      </c>
      <c r="G137" s="34">
        <f t="shared" si="13"/>
        <v>1000</v>
      </c>
    </row>
    <row r="138" spans="1:7" s="65" customFormat="1" ht="33">
      <c r="A138" s="6">
        <v>13</v>
      </c>
      <c r="B138" s="56" t="s">
        <v>502</v>
      </c>
      <c r="C138" s="56" t="s">
        <v>417</v>
      </c>
      <c r="D138" s="95" t="s">
        <v>753</v>
      </c>
      <c r="E138" s="56" t="s">
        <v>701</v>
      </c>
      <c r="F138" s="48" t="s">
        <v>702</v>
      </c>
      <c r="G138" s="34">
        <f t="shared" si="13"/>
        <v>1000</v>
      </c>
    </row>
    <row r="139" spans="1:7" s="65" customFormat="1" ht="16.5">
      <c r="A139" s="6">
        <v>13</v>
      </c>
      <c r="B139" s="56" t="s">
        <v>502</v>
      </c>
      <c r="C139" s="56" t="s">
        <v>417</v>
      </c>
      <c r="D139" s="95" t="s">
        <v>753</v>
      </c>
      <c r="E139" s="56" t="s">
        <v>652</v>
      </c>
      <c r="F139" s="48" t="s">
        <v>653</v>
      </c>
      <c r="G139" s="34">
        <f>'№6'!F114</f>
        <v>1000</v>
      </c>
    </row>
    <row r="140" spans="1:7" s="65" customFormat="1" ht="16.5">
      <c r="A140" s="6">
        <v>13</v>
      </c>
      <c r="B140" s="56" t="s">
        <v>502</v>
      </c>
      <c r="C140" s="56" t="s">
        <v>584</v>
      </c>
      <c r="D140" s="95"/>
      <c r="E140" s="56"/>
      <c r="F140" s="48" t="s">
        <v>541</v>
      </c>
      <c r="G140" s="34">
        <f aca="true" t="shared" si="14" ref="G140:G145">G141</f>
        <v>1786.3999999999999</v>
      </c>
    </row>
    <row r="141" spans="1:7" s="65" customFormat="1" ht="16.5">
      <c r="A141" s="6">
        <v>13</v>
      </c>
      <c r="B141" s="56" t="s">
        <v>502</v>
      </c>
      <c r="C141" s="56" t="s">
        <v>576</v>
      </c>
      <c r="D141" s="95"/>
      <c r="E141" s="56"/>
      <c r="F141" s="48" t="s">
        <v>543</v>
      </c>
      <c r="G141" s="34">
        <f t="shared" si="14"/>
        <v>1786.3999999999999</v>
      </c>
    </row>
    <row r="142" spans="1:7" s="65" customFormat="1" ht="16.5">
      <c r="A142" s="6">
        <v>13</v>
      </c>
      <c r="B142" s="56" t="s">
        <v>502</v>
      </c>
      <c r="C142" s="56" t="s">
        <v>576</v>
      </c>
      <c r="D142" s="95" t="s">
        <v>538</v>
      </c>
      <c r="E142" s="56"/>
      <c r="F142" s="48" t="s">
        <v>647</v>
      </c>
      <c r="G142" s="34">
        <f t="shared" si="14"/>
        <v>1786.3999999999999</v>
      </c>
    </row>
    <row r="143" spans="1:7" s="65" customFormat="1" ht="33">
      <c r="A143" s="6">
        <v>13</v>
      </c>
      <c r="B143" s="56" t="s">
        <v>502</v>
      </c>
      <c r="C143" s="56" t="s">
        <v>576</v>
      </c>
      <c r="D143" s="95" t="s">
        <v>753</v>
      </c>
      <c r="E143" s="56"/>
      <c r="F143" s="48" t="s">
        <v>754</v>
      </c>
      <c r="G143" s="34">
        <f t="shared" si="14"/>
        <v>1786.3999999999999</v>
      </c>
    </row>
    <row r="144" spans="1:7" s="65" customFormat="1" ht="21" customHeight="1">
      <c r="A144" s="6">
        <v>13</v>
      </c>
      <c r="B144" s="56" t="s">
        <v>502</v>
      </c>
      <c r="C144" s="56" t="s">
        <v>576</v>
      </c>
      <c r="D144" s="95" t="s">
        <v>753</v>
      </c>
      <c r="E144" s="56" t="s">
        <v>699</v>
      </c>
      <c r="F144" s="48" t="s">
        <v>700</v>
      </c>
      <c r="G144" s="34">
        <f t="shared" si="14"/>
        <v>1786.3999999999999</v>
      </c>
    </row>
    <row r="145" spans="1:7" s="65" customFormat="1" ht="33">
      <c r="A145" s="6">
        <v>13</v>
      </c>
      <c r="B145" s="56" t="s">
        <v>502</v>
      </c>
      <c r="C145" s="56" t="s">
        <v>576</v>
      </c>
      <c r="D145" s="95" t="s">
        <v>753</v>
      </c>
      <c r="E145" s="56" t="s">
        <v>701</v>
      </c>
      <c r="F145" s="48" t="s">
        <v>702</v>
      </c>
      <c r="G145" s="34">
        <f t="shared" si="14"/>
        <v>1786.3999999999999</v>
      </c>
    </row>
    <row r="146" spans="1:7" s="65" customFormat="1" ht="16.5">
      <c r="A146" s="6">
        <v>13</v>
      </c>
      <c r="B146" s="56" t="s">
        <v>502</v>
      </c>
      <c r="C146" s="56" t="s">
        <v>576</v>
      </c>
      <c r="D146" s="95" t="s">
        <v>753</v>
      </c>
      <c r="E146" s="56" t="s">
        <v>652</v>
      </c>
      <c r="F146" s="48" t="s">
        <v>653</v>
      </c>
      <c r="G146" s="34">
        <f>'№6'!F213</f>
        <v>1786.3999999999999</v>
      </c>
    </row>
    <row r="147" spans="1:7" s="91" customFormat="1" ht="49.5">
      <c r="A147" s="92" t="s">
        <v>405</v>
      </c>
      <c r="B147" s="92"/>
      <c r="C147" s="92"/>
      <c r="D147" s="9"/>
      <c r="E147" s="9"/>
      <c r="F147" s="93" t="s">
        <v>49</v>
      </c>
      <c r="G147" s="35">
        <f>G148+G229</f>
        <v>349436.9</v>
      </c>
    </row>
    <row r="148" spans="1:7" s="65" customFormat="1" ht="16.5">
      <c r="A148" s="6">
        <v>14</v>
      </c>
      <c r="B148" s="96" t="s">
        <v>452</v>
      </c>
      <c r="C148" s="96"/>
      <c r="D148" s="11"/>
      <c r="E148" s="11"/>
      <c r="F148" s="48" t="s">
        <v>453</v>
      </c>
      <c r="G148" s="34">
        <f>G149</f>
        <v>345755.7</v>
      </c>
    </row>
    <row r="149" spans="1:7" s="65" customFormat="1" ht="16.5">
      <c r="A149" s="6">
        <v>14</v>
      </c>
      <c r="B149" s="11" t="s">
        <v>452</v>
      </c>
      <c r="C149" s="11" t="s">
        <v>559</v>
      </c>
      <c r="D149" s="11"/>
      <c r="E149" s="11"/>
      <c r="F149" s="48" t="s">
        <v>547</v>
      </c>
      <c r="G149" s="34">
        <f>G150+G157+G195+G188</f>
        <v>345755.7</v>
      </c>
    </row>
    <row r="150" spans="1:7" s="65" customFormat="1" ht="16.5">
      <c r="A150" s="6">
        <v>14</v>
      </c>
      <c r="B150" s="11" t="s">
        <v>452</v>
      </c>
      <c r="C150" s="56" t="s">
        <v>577</v>
      </c>
      <c r="D150" s="95"/>
      <c r="E150" s="56"/>
      <c r="F150" s="48" t="s">
        <v>454</v>
      </c>
      <c r="G150" s="34">
        <f aca="true" t="shared" si="15" ref="G150:G155">G151</f>
        <v>106182</v>
      </c>
    </row>
    <row r="151" spans="1:7" s="65" customFormat="1" ht="16.5">
      <c r="A151" s="6">
        <v>14</v>
      </c>
      <c r="B151" s="11" t="s">
        <v>452</v>
      </c>
      <c r="C151" s="11" t="s">
        <v>577</v>
      </c>
      <c r="D151" s="11" t="s">
        <v>538</v>
      </c>
      <c r="E151" s="11"/>
      <c r="F151" s="12" t="s">
        <v>392</v>
      </c>
      <c r="G151" s="34">
        <f t="shared" si="15"/>
        <v>106182</v>
      </c>
    </row>
    <row r="152" spans="1:7" s="65" customFormat="1" ht="33">
      <c r="A152" s="6">
        <v>14</v>
      </c>
      <c r="B152" s="56" t="s">
        <v>452</v>
      </c>
      <c r="C152" s="56" t="s">
        <v>577</v>
      </c>
      <c r="D152" s="56" t="s">
        <v>48</v>
      </c>
      <c r="E152" s="56"/>
      <c r="F152" s="48" t="s">
        <v>49</v>
      </c>
      <c r="G152" s="34">
        <f t="shared" si="15"/>
        <v>106182</v>
      </c>
    </row>
    <row r="153" spans="1:7" s="65" customFormat="1" ht="16.5">
      <c r="A153" s="6">
        <v>14</v>
      </c>
      <c r="B153" s="56" t="s">
        <v>452</v>
      </c>
      <c r="C153" s="56" t="s">
        <v>577</v>
      </c>
      <c r="D153" s="56" t="s">
        <v>50</v>
      </c>
      <c r="E153" s="56"/>
      <c r="F153" s="48" t="s">
        <v>51</v>
      </c>
      <c r="G153" s="34">
        <f t="shared" si="15"/>
        <v>106182</v>
      </c>
    </row>
    <row r="154" spans="1:7" s="65" customFormat="1" ht="35.25" customHeight="1">
      <c r="A154" s="6">
        <v>14</v>
      </c>
      <c r="B154" s="56" t="s">
        <v>452</v>
      </c>
      <c r="C154" s="56" t="s">
        <v>577</v>
      </c>
      <c r="D154" s="56" t="s">
        <v>50</v>
      </c>
      <c r="E154" s="56" t="s">
        <v>717</v>
      </c>
      <c r="F154" s="48" t="s">
        <v>718</v>
      </c>
      <c r="G154" s="34">
        <f t="shared" si="15"/>
        <v>106182</v>
      </c>
    </row>
    <row r="155" spans="1:7" ht="16.5">
      <c r="A155" s="6">
        <v>14</v>
      </c>
      <c r="B155" s="56" t="s">
        <v>452</v>
      </c>
      <c r="C155" s="56" t="s">
        <v>577</v>
      </c>
      <c r="D155" s="56" t="s">
        <v>50</v>
      </c>
      <c r="E155" s="56" t="s">
        <v>726</v>
      </c>
      <c r="F155" s="48" t="s">
        <v>727</v>
      </c>
      <c r="G155" s="34">
        <f t="shared" si="15"/>
        <v>106182</v>
      </c>
    </row>
    <row r="156" spans="1:7" ht="49.5">
      <c r="A156" s="6">
        <v>14</v>
      </c>
      <c r="B156" s="56" t="s">
        <v>452</v>
      </c>
      <c r="C156" s="56" t="s">
        <v>577</v>
      </c>
      <c r="D156" s="56" t="s">
        <v>50</v>
      </c>
      <c r="E156" s="56" t="s">
        <v>649</v>
      </c>
      <c r="F156" s="48" t="s">
        <v>650</v>
      </c>
      <c r="G156" s="34">
        <f>'№6'!F574</f>
        <v>106182</v>
      </c>
    </row>
    <row r="157" spans="1:7" ht="16.5">
      <c r="A157" s="6">
        <v>14</v>
      </c>
      <c r="B157" s="11" t="s">
        <v>452</v>
      </c>
      <c r="C157" s="56" t="s">
        <v>578</v>
      </c>
      <c r="D157" s="56"/>
      <c r="E157" s="56"/>
      <c r="F157" s="48" t="s">
        <v>458</v>
      </c>
      <c r="G157" s="34">
        <f>G158+G172+G183</f>
        <v>223829.4</v>
      </c>
    </row>
    <row r="158" spans="1:7" ht="16.5">
      <c r="A158" s="6">
        <v>14</v>
      </c>
      <c r="B158" s="11" t="s">
        <v>452</v>
      </c>
      <c r="C158" s="56" t="s">
        <v>578</v>
      </c>
      <c r="D158" s="11" t="s">
        <v>538</v>
      </c>
      <c r="E158" s="11"/>
      <c r="F158" s="12" t="s">
        <v>392</v>
      </c>
      <c r="G158" s="34">
        <f>G159</f>
        <v>48488.100000000006</v>
      </c>
    </row>
    <row r="159" spans="1:7" ht="33">
      <c r="A159" s="6">
        <v>14</v>
      </c>
      <c r="B159" s="56" t="s">
        <v>452</v>
      </c>
      <c r="C159" s="11" t="s">
        <v>578</v>
      </c>
      <c r="D159" s="56" t="s">
        <v>48</v>
      </c>
      <c r="E159" s="56"/>
      <c r="F159" s="48" t="s">
        <v>49</v>
      </c>
      <c r="G159" s="34">
        <f>G160+G164+G168</f>
        <v>48488.100000000006</v>
      </c>
    </row>
    <row r="160" spans="1:7" ht="16.5">
      <c r="A160" s="6">
        <v>14</v>
      </c>
      <c r="B160" s="56" t="s">
        <v>452</v>
      </c>
      <c r="C160" s="11" t="s">
        <v>578</v>
      </c>
      <c r="D160" s="56" t="s">
        <v>52</v>
      </c>
      <c r="E160" s="56"/>
      <c r="F160" s="48" t="s">
        <v>53</v>
      </c>
      <c r="G160" s="34">
        <f>G161</f>
        <v>34275.5</v>
      </c>
    </row>
    <row r="161" spans="1:7" ht="35.25" customHeight="1">
      <c r="A161" s="6">
        <v>14</v>
      </c>
      <c r="B161" s="56" t="s">
        <v>452</v>
      </c>
      <c r="C161" s="11" t="s">
        <v>578</v>
      </c>
      <c r="D161" s="56" t="s">
        <v>52</v>
      </c>
      <c r="E161" s="56" t="s">
        <v>717</v>
      </c>
      <c r="F161" s="48" t="s">
        <v>718</v>
      </c>
      <c r="G161" s="34">
        <f>G162</f>
        <v>34275.5</v>
      </c>
    </row>
    <row r="162" spans="1:7" ht="16.5">
      <c r="A162" s="6">
        <v>14</v>
      </c>
      <c r="B162" s="56" t="s">
        <v>452</v>
      </c>
      <c r="C162" s="11" t="s">
        <v>578</v>
      </c>
      <c r="D162" s="56" t="s">
        <v>52</v>
      </c>
      <c r="E162" s="56" t="s">
        <v>726</v>
      </c>
      <c r="F162" s="48" t="s">
        <v>727</v>
      </c>
      <c r="G162" s="34">
        <f>G163</f>
        <v>34275.5</v>
      </c>
    </row>
    <row r="163" spans="1:7" ht="49.5">
      <c r="A163" s="6">
        <v>14</v>
      </c>
      <c r="B163" s="56" t="s">
        <v>452</v>
      </c>
      <c r="C163" s="11" t="s">
        <v>578</v>
      </c>
      <c r="D163" s="56" t="s">
        <v>52</v>
      </c>
      <c r="E163" s="56" t="s">
        <v>649</v>
      </c>
      <c r="F163" s="48" t="s">
        <v>650</v>
      </c>
      <c r="G163" s="34">
        <f>'№6'!F613</f>
        <v>34275.5</v>
      </c>
    </row>
    <row r="164" spans="1:7" ht="16.5">
      <c r="A164" s="6">
        <v>14</v>
      </c>
      <c r="B164" s="56" t="s">
        <v>452</v>
      </c>
      <c r="C164" s="11" t="s">
        <v>578</v>
      </c>
      <c r="D164" s="56" t="s">
        <v>54</v>
      </c>
      <c r="E164" s="56"/>
      <c r="F164" s="48" t="s">
        <v>55</v>
      </c>
      <c r="G164" s="34">
        <f>G165</f>
        <v>4624.3</v>
      </c>
    </row>
    <row r="165" spans="1:7" ht="36" customHeight="1">
      <c r="A165" s="6">
        <v>14</v>
      </c>
      <c r="B165" s="56" t="s">
        <v>452</v>
      </c>
      <c r="C165" s="11" t="s">
        <v>578</v>
      </c>
      <c r="D165" s="56" t="s">
        <v>54</v>
      </c>
      <c r="E165" s="56" t="s">
        <v>717</v>
      </c>
      <c r="F165" s="48" t="s">
        <v>718</v>
      </c>
      <c r="G165" s="34">
        <f>G166</f>
        <v>4624.3</v>
      </c>
    </row>
    <row r="166" spans="1:7" ht="16.5">
      <c r="A166" s="6">
        <v>14</v>
      </c>
      <c r="B166" s="56" t="s">
        <v>452</v>
      </c>
      <c r="C166" s="11" t="s">
        <v>578</v>
      </c>
      <c r="D166" s="56" t="s">
        <v>54</v>
      </c>
      <c r="E166" s="56" t="s">
        <v>726</v>
      </c>
      <c r="F166" s="48" t="s">
        <v>727</v>
      </c>
      <c r="G166" s="34">
        <f>G167</f>
        <v>4624.3</v>
      </c>
    </row>
    <row r="167" spans="1:7" ht="16.5">
      <c r="A167" s="6">
        <v>14</v>
      </c>
      <c r="B167" s="56" t="s">
        <v>452</v>
      </c>
      <c r="C167" s="11" t="s">
        <v>578</v>
      </c>
      <c r="D167" s="56" t="s">
        <v>54</v>
      </c>
      <c r="E167" s="56" t="s">
        <v>668</v>
      </c>
      <c r="F167" s="48" t="s">
        <v>669</v>
      </c>
      <c r="G167" s="34">
        <f>'№6'!F617</f>
        <v>4624.3</v>
      </c>
    </row>
    <row r="168" spans="1:7" ht="21.75" customHeight="1">
      <c r="A168" s="6">
        <v>14</v>
      </c>
      <c r="B168" s="56" t="s">
        <v>452</v>
      </c>
      <c r="C168" s="58" t="s">
        <v>578</v>
      </c>
      <c r="D168" s="56" t="s">
        <v>56</v>
      </c>
      <c r="E168" s="58"/>
      <c r="F168" s="48" t="s">
        <v>57</v>
      </c>
      <c r="G168" s="34">
        <f>G169</f>
        <v>9588.3</v>
      </c>
    </row>
    <row r="169" spans="1:7" ht="34.5" customHeight="1">
      <c r="A169" s="6">
        <v>14</v>
      </c>
      <c r="B169" s="56" t="s">
        <v>452</v>
      </c>
      <c r="C169" s="58" t="s">
        <v>578</v>
      </c>
      <c r="D169" s="56" t="s">
        <v>56</v>
      </c>
      <c r="E169" s="56" t="s">
        <v>717</v>
      </c>
      <c r="F169" s="48" t="s">
        <v>718</v>
      </c>
      <c r="G169" s="34">
        <f>G170</f>
        <v>9588.3</v>
      </c>
    </row>
    <row r="170" spans="1:7" ht="23.25" customHeight="1">
      <c r="A170" s="6">
        <v>14</v>
      </c>
      <c r="B170" s="56" t="s">
        <v>452</v>
      </c>
      <c r="C170" s="58" t="s">
        <v>578</v>
      </c>
      <c r="D170" s="56" t="s">
        <v>56</v>
      </c>
      <c r="E170" s="56" t="s">
        <v>726</v>
      </c>
      <c r="F170" s="48" t="s">
        <v>727</v>
      </c>
      <c r="G170" s="34">
        <f>G171</f>
        <v>9588.3</v>
      </c>
    </row>
    <row r="171" spans="1:7" ht="49.5">
      <c r="A171" s="6">
        <v>14</v>
      </c>
      <c r="B171" s="56" t="s">
        <v>452</v>
      </c>
      <c r="C171" s="56" t="s">
        <v>578</v>
      </c>
      <c r="D171" s="56" t="s">
        <v>56</v>
      </c>
      <c r="E171" s="56" t="s">
        <v>649</v>
      </c>
      <c r="F171" s="48" t="s">
        <v>650</v>
      </c>
      <c r="G171" s="34">
        <f>'№6'!F621</f>
        <v>9588.3</v>
      </c>
    </row>
    <row r="172" spans="1:7" ht="33">
      <c r="A172" s="6">
        <v>14</v>
      </c>
      <c r="B172" s="56" t="s">
        <v>452</v>
      </c>
      <c r="C172" s="58" t="s">
        <v>578</v>
      </c>
      <c r="D172" s="11" t="s">
        <v>11</v>
      </c>
      <c r="E172" s="56"/>
      <c r="F172" s="48" t="s">
        <v>10</v>
      </c>
      <c r="G172" s="34">
        <f>G173</f>
        <v>172842</v>
      </c>
    </row>
    <row r="173" spans="1:7" ht="33">
      <c r="A173" s="6">
        <v>14</v>
      </c>
      <c r="B173" s="56" t="s">
        <v>452</v>
      </c>
      <c r="C173" s="58" t="s">
        <v>578</v>
      </c>
      <c r="D173" s="11" t="s">
        <v>13</v>
      </c>
      <c r="E173" s="56" t="s">
        <v>636</v>
      </c>
      <c r="F173" s="48" t="s">
        <v>12</v>
      </c>
      <c r="G173" s="34">
        <f>G174</f>
        <v>172842</v>
      </c>
    </row>
    <row r="174" spans="1:7" ht="49.5">
      <c r="A174" s="6">
        <v>14</v>
      </c>
      <c r="B174" s="56" t="s">
        <v>452</v>
      </c>
      <c r="C174" s="58" t="s">
        <v>578</v>
      </c>
      <c r="D174" s="11" t="s">
        <v>14</v>
      </c>
      <c r="E174" s="56"/>
      <c r="F174" s="48" t="s">
        <v>0</v>
      </c>
      <c r="G174" s="34">
        <f>G175+G179</f>
        <v>172842</v>
      </c>
    </row>
    <row r="175" spans="1:7" ht="33">
      <c r="A175" s="6">
        <v>14</v>
      </c>
      <c r="B175" s="56" t="s">
        <v>452</v>
      </c>
      <c r="C175" s="58" t="s">
        <v>578</v>
      </c>
      <c r="D175" s="11" t="s">
        <v>114</v>
      </c>
      <c r="E175" s="56"/>
      <c r="F175" s="48" t="s">
        <v>115</v>
      </c>
      <c r="G175" s="34">
        <f>G176</f>
        <v>4763</v>
      </c>
    </row>
    <row r="176" spans="1:7" ht="35.25" customHeight="1">
      <c r="A176" s="6">
        <v>14</v>
      </c>
      <c r="B176" s="56" t="s">
        <v>452</v>
      </c>
      <c r="C176" s="58" t="s">
        <v>578</v>
      </c>
      <c r="D176" s="11" t="s">
        <v>114</v>
      </c>
      <c r="E176" s="56" t="s">
        <v>717</v>
      </c>
      <c r="F176" s="48" t="s">
        <v>718</v>
      </c>
      <c r="G176" s="34">
        <f>G177</f>
        <v>4763</v>
      </c>
    </row>
    <row r="177" spans="1:7" ht="21.75" customHeight="1">
      <c r="A177" s="6">
        <v>14</v>
      </c>
      <c r="B177" s="56" t="s">
        <v>452</v>
      </c>
      <c r="C177" s="58" t="s">
        <v>578</v>
      </c>
      <c r="D177" s="11" t="s">
        <v>114</v>
      </c>
      <c r="E177" s="56" t="s">
        <v>726</v>
      </c>
      <c r="F177" s="48" t="s">
        <v>727</v>
      </c>
      <c r="G177" s="34">
        <f>G178</f>
        <v>4763</v>
      </c>
    </row>
    <row r="178" spans="1:7" ht="23.25" customHeight="1">
      <c r="A178" s="6">
        <v>14</v>
      </c>
      <c r="B178" s="56" t="s">
        <v>452</v>
      </c>
      <c r="C178" s="58" t="s">
        <v>578</v>
      </c>
      <c r="D178" s="11" t="s">
        <v>114</v>
      </c>
      <c r="E178" s="56" t="s">
        <v>668</v>
      </c>
      <c r="F178" s="48" t="s">
        <v>669</v>
      </c>
      <c r="G178" s="34">
        <f>'№6'!F628</f>
        <v>4763</v>
      </c>
    </row>
    <row r="179" spans="1:7" ht="82.5">
      <c r="A179" s="6">
        <v>14</v>
      </c>
      <c r="B179" s="56" t="s">
        <v>452</v>
      </c>
      <c r="C179" s="56" t="s">
        <v>578</v>
      </c>
      <c r="D179" s="11" t="s">
        <v>16</v>
      </c>
      <c r="E179" s="56"/>
      <c r="F179" s="48" t="s">
        <v>15</v>
      </c>
      <c r="G179" s="34">
        <f>G180</f>
        <v>168079</v>
      </c>
    </row>
    <row r="180" spans="1:7" ht="36" customHeight="1">
      <c r="A180" s="6">
        <v>14</v>
      </c>
      <c r="B180" s="56" t="s">
        <v>452</v>
      </c>
      <c r="C180" s="11" t="s">
        <v>578</v>
      </c>
      <c r="D180" s="11" t="s">
        <v>16</v>
      </c>
      <c r="E180" s="56" t="s">
        <v>717</v>
      </c>
      <c r="F180" s="48" t="s">
        <v>718</v>
      </c>
      <c r="G180" s="34">
        <f>G181</f>
        <v>168079</v>
      </c>
    </row>
    <row r="181" spans="1:7" ht="16.5">
      <c r="A181" s="6">
        <v>14</v>
      </c>
      <c r="B181" s="56" t="s">
        <v>452</v>
      </c>
      <c r="C181" s="11" t="s">
        <v>578</v>
      </c>
      <c r="D181" s="11" t="s">
        <v>16</v>
      </c>
      <c r="E181" s="56" t="s">
        <v>726</v>
      </c>
      <c r="F181" s="48" t="s">
        <v>727</v>
      </c>
      <c r="G181" s="34">
        <f>G182</f>
        <v>168079</v>
      </c>
    </row>
    <row r="182" spans="1:7" ht="49.5">
      <c r="A182" s="6">
        <v>14</v>
      </c>
      <c r="B182" s="56" t="s">
        <v>452</v>
      </c>
      <c r="C182" s="11" t="s">
        <v>578</v>
      </c>
      <c r="D182" s="11" t="s">
        <v>16</v>
      </c>
      <c r="E182" s="56" t="s">
        <v>649</v>
      </c>
      <c r="F182" s="48" t="s">
        <v>650</v>
      </c>
      <c r="G182" s="34">
        <f>'№6'!F636</f>
        <v>168079</v>
      </c>
    </row>
    <row r="183" spans="1:7" ht="16.5">
      <c r="A183" s="6">
        <v>14</v>
      </c>
      <c r="B183" s="56" t="s">
        <v>452</v>
      </c>
      <c r="C183" s="56" t="s">
        <v>578</v>
      </c>
      <c r="D183" s="15" t="s">
        <v>17</v>
      </c>
      <c r="E183" s="11"/>
      <c r="F183" s="12" t="s">
        <v>18</v>
      </c>
      <c r="G183" s="34">
        <f>G184</f>
        <v>2499.3</v>
      </c>
    </row>
    <row r="184" spans="1:7" ht="16.5">
      <c r="A184" s="6">
        <v>14</v>
      </c>
      <c r="B184" s="56" t="s">
        <v>452</v>
      </c>
      <c r="C184" s="11" t="s">
        <v>578</v>
      </c>
      <c r="D184" s="15" t="s">
        <v>19</v>
      </c>
      <c r="E184" s="11"/>
      <c r="F184" s="12" t="s">
        <v>20</v>
      </c>
      <c r="G184" s="34">
        <f>G185</f>
        <v>2499.3</v>
      </c>
    </row>
    <row r="185" spans="1:7" ht="49.5">
      <c r="A185" s="6">
        <v>14</v>
      </c>
      <c r="B185" s="56" t="s">
        <v>452</v>
      </c>
      <c r="C185" s="11" t="s">
        <v>578</v>
      </c>
      <c r="D185" s="15" t="s">
        <v>19</v>
      </c>
      <c r="E185" s="56" t="s">
        <v>717</v>
      </c>
      <c r="F185" s="48" t="s">
        <v>718</v>
      </c>
      <c r="G185" s="34">
        <f>G186</f>
        <v>2499.3</v>
      </c>
    </row>
    <row r="186" spans="1:7" ht="16.5">
      <c r="A186" s="6">
        <v>14</v>
      </c>
      <c r="B186" s="56" t="s">
        <v>452</v>
      </c>
      <c r="C186" s="11" t="s">
        <v>578</v>
      </c>
      <c r="D186" s="15" t="s">
        <v>19</v>
      </c>
      <c r="E186" s="56" t="s">
        <v>726</v>
      </c>
      <c r="F186" s="48" t="s">
        <v>727</v>
      </c>
      <c r="G186" s="34">
        <f>G187</f>
        <v>2499.3</v>
      </c>
    </row>
    <row r="187" spans="1:7" ht="16.5">
      <c r="A187" s="6">
        <v>14</v>
      </c>
      <c r="B187" s="56" t="s">
        <v>452</v>
      </c>
      <c r="C187" s="11" t="s">
        <v>578</v>
      </c>
      <c r="D187" s="15" t="s">
        <v>19</v>
      </c>
      <c r="E187" s="11" t="s">
        <v>668</v>
      </c>
      <c r="F187" s="12" t="s">
        <v>669</v>
      </c>
      <c r="G187" s="34">
        <f>'№6'!F599</f>
        <v>2499.3</v>
      </c>
    </row>
    <row r="188" spans="1:7" ht="20.25" customHeight="1">
      <c r="A188" s="6">
        <v>14</v>
      </c>
      <c r="B188" s="56" t="s">
        <v>452</v>
      </c>
      <c r="C188" s="15" t="s">
        <v>560</v>
      </c>
      <c r="D188" s="15"/>
      <c r="E188" s="15"/>
      <c r="F188" s="12" t="s">
        <v>548</v>
      </c>
      <c r="G188" s="34">
        <f aca="true" t="shared" si="16" ref="G188:G193">G189</f>
        <v>300</v>
      </c>
    </row>
    <row r="189" spans="1:7" ht="21" customHeight="1">
      <c r="A189" s="6">
        <v>14</v>
      </c>
      <c r="B189" s="56" t="s">
        <v>452</v>
      </c>
      <c r="C189" s="15" t="s">
        <v>560</v>
      </c>
      <c r="D189" s="11" t="s">
        <v>538</v>
      </c>
      <c r="E189" s="11"/>
      <c r="F189" s="12" t="s">
        <v>647</v>
      </c>
      <c r="G189" s="34">
        <f t="shared" si="16"/>
        <v>300</v>
      </c>
    </row>
    <row r="190" spans="1:7" ht="33">
      <c r="A190" s="6">
        <v>14</v>
      </c>
      <c r="B190" s="56" t="s">
        <v>452</v>
      </c>
      <c r="C190" s="15" t="s">
        <v>560</v>
      </c>
      <c r="D190" s="56" t="s">
        <v>48</v>
      </c>
      <c r="E190" s="56"/>
      <c r="F190" s="48" t="s">
        <v>49</v>
      </c>
      <c r="G190" s="34">
        <f t="shared" si="16"/>
        <v>300</v>
      </c>
    </row>
    <row r="191" spans="1:7" ht="21.75" customHeight="1">
      <c r="A191" s="6">
        <v>14</v>
      </c>
      <c r="B191" s="56" t="s">
        <v>452</v>
      </c>
      <c r="C191" s="15" t="s">
        <v>560</v>
      </c>
      <c r="D191" s="15" t="s">
        <v>385</v>
      </c>
      <c r="E191" s="15"/>
      <c r="F191" s="12" t="s">
        <v>386</v>
      </c>
      <c r="G191" s="34">
        <f t="shared" si="16"/>
        <v>300</v>
      </c>
    </row>
    <row r="192" spans="1:7" ht="39" customHeight="1">
      <c r="A192" s="6">
        <v>14</v>
      </c>
      <c r="B192" s="56" t="s">
        <v>452</v>
      </c>
      <c r="C192" s="15" t="s">
        <v>560</v>
      </c>
      <c r="D192" s="15" t="s">
        <v>385</v>
      </c>
      <c r="E192" s="56" t="s">
        <v>717</v>
      </c>
      <c r="F192" s="48" t="s">
        <v>718</v>
      </c>
      <c r="G192" s="34">
        <f t="shared" si="16"/>
        <v>300</v>
      </c>
    </row>
    <row r="193" spans="1:7" ht="21" customHeight="1">
      <c r="A193" s="6">
        <v>14</v>
      </c>
      <c r="B193" s="56" t="s">
        <v>452</v>
      </c>
      <c r="C193" s="15" t="s">
        <v>560</v>
      </c>
      <c r="D193" s="15" t="s">
        <v>385</v>
      </c>
      <c r="E193" s="56" t="s">
        <v>726</v>
      </c>
      <c r="F193" s="48" t="s">
        <v>727</v>
      </c>
      <c r="G193" s="34">
        <f t="shared" si="16"/>
        <v>300</v>
      </c>
    </row>
    <row r="194" spans="1:7" ht="24" customHeight="1">
      <c r="A194" s="6">
        <v>14</v>
      </c>
      <c r="B194" s="56" t="s">
        <v>452</v>
      </c>
      <c r="C194" s="15" t="s">
        <v>560</v>
      </c>
      <c r="D194" s="15" t="s">
        <v>385</v>
      </c>
      <c r="E194" s="56" t="s">
        <v>668</v>
      </c>
      <c r="F194" s="48" t="s">
        <v>669</v>
      </c>
      <c r="G194" s="34">
        <f>'№6'!F643</f>
        <v>300</v>
      </c>
    </row>
    <row r="195" spans="1:7" ht="18" customHeight="1">
      <c r="A195" s="6">
        <v>14</v>
      </c>
      <c r="B195" s="56" t="s">
        <v>452</v>
      </c>
      <c r="C195" s="56" t="s">
        <v>579</v>
      </c>
      <c r="D195" s="56"/>
      <c r="E195" s="56"/>
      <c r="F195" s="48" t="s">
        <v>474</v>
      </c>
      <c r="G195" s="34">
        <f>G196</f>
        <v>15444.300000000001</v>
      </c>
    </row>
    <row r="196" spans="1:7" ht="16.5">
      <c r="A196" s="6">
        <v>14</v>
      </c>
      <c r="B196" s="56" t="s">
        <v>452</v>
      </c>
      <c r="C196" s="56" t="s">
        <v>579</v>
      </c>
      <c r="D196" s="11" t="s">
        <v>538</v>
      </c>
      <c r="E196" s="11"/>
      <c r="F196" s="12" t="s">
        <v>647</v>
      </c>
      <c r="G196" s="34">
        <f>G197</f>
        <v>15444.300000000001</v>
      </c>
    </row>
    <row r="197" spans="1:7" ht="33">
      <c r="A197" s="6">
        <v>14</v>
      </c>
      <c r="B197" s="56" t="s">
        <v>452</v>
      </c>
      <c r="C197" s="56" t="s">
        <v>579</v>
      </c>
      <c r="D197" s="56" t="s">
        <v>48</v>
      </c>
      <c r="E197" s="56"/>
      <c r="F197" s="48" t="s">
        <v>49</v>
      </c>
      <c r="G197" s="34">
        <f>G198+G207+G220</f>
        <v>15444.300000000001</v>
      </c>
    </row>
    <row r="198" spans="1:7" ht="16.5">
      <c r="A198" s="6">
        <v>14</v>
      </c>
      <c r="B198" s="56" t="s">
        <v>452</v>
      </c>
      <c r="C198" s="56" t="s">
        <v>579</v>
      </c>
      <c r="D198" s="56" t="s">
        <v>58</v>
      </c>
      <c r="E198" s="56"/>
      <c r="F198" s="48" t="s">
        <v>59</v>
      </c>
      <c r="G198" s="34">
        <f>G199+G203</f>
        <v>2085.2000000000003</v>
      </c>
    </row>
    <row r="199" spans="1:7" ht="52.5" customHeight="1">
      <c r="A199" s="6">
        <v>14</v>
      </c>
      <c r="B199" s="56" t="s">
        <v>452</v>
      </c>
      <c r="C199" s="56" t="s">
        <v>579</v>
      </c>
      <c r="D199" s="56" t="s">
        <v>58</v>
      </c>
      <c r="E199" s="56" t="s">
        <v>691</v>
      </c>
      <c r="F199" s="48" t="s">
        <v>692</v>
      </c>
      <c r="G199" s="34">
        <f>G200</f>
        <v>2022.3000000000002</v>
      </c>
    </row>
    <row r="200" spans="1:7" ht="24.75" customHeight="1">
      <c r="A200" s="6">
        <v>14</v>
      </c>
      <c r="B200" s="56" t="s">
        <v>452</v>
      </c>
      <c r="C200" s="56" t="s">
        <v>579</v>
      </c>
      <c r="D200" s="56" t="s">
        <v>58</v>
      </c>
      <c r="E200" s="56" t="s">
        <v>693</v>
      </c>
      <c r="F200" s="48" t="s">
        <v>694</v>
      </c>
      <c r="G200" s="34">
        <f>G201+G202</f>
        <v>2022.3000000000002</v>
      </c>
    </row>
    <row r="201" spans="1:7" ht="16.5">
      <c r="A201" s="6">
        <v>14</v>
      </c>
      <c r="B201" s="56" t="s">
        <v>452</v>
      </c>
      <c r="C201" s="56" t="s">
        <v>579</v>
      </c>
      <c r="D201" s="56" t="s">
        <v>58</v>
      </c>
      <c r="E201" s="56" t="s">
        <v>695</v>
      </c>
      <c r="F201" s="48" t="s">
        <v>696</v>
      </c>
      <c r="G201" s="34">
        <f>'№6'!F660</f>
        <v>1860.8000000000002</v>
      </c>
    </row>
    <row r="202" spans="1:7" ht="16.5">
      <c r="A202" s="6">
        <v>14</v>
      </c>
      <c r="B202" s="56" t="s">
        <v>452</v>
      </c>
      <c r="C202" s="56" t="s">
        <v>579</v>
      </c>
      <c r="D202" s="56" t="s">
        <v>58</v>
      </c>
      <c r="E202" s="56" t="s">
        <v>697</v>
      </c>
      <c r="F202" s="48" t="s">
        <v>698</v>
      </c>
      <c r="G202" s="34">
        <f>'№6'!F661</f>
        <v>161.5</v>
      </c>
    </row>
    <row r="203" spans="1:7" ht="24.75" customHeight="1">
      <c r="A203" s="6">
        <v>14</v>
      </c>
      <c r="B203" s="56" t="s">
        <v>452</v>
      </c>
      <c r="C203" s="56" t="s">
        <v>579</v>
      </c>
      <c r="D203" s="56" t="s">
        <v>58</v>
      </c>
      <c r="E203" s="56" t="s">
        <v>699</v>
      </c>
      <c r="F203" s="48" t="s">
        <v>700</v>
      </c>
      <c r="G203" s="34">
        <f>G204</f>
        <v>62.89999999999999</v>
      </c>
    </row>
    <row r="204" spans="1:7" ht="33">
      <c r="A204" s="6">
        <v>14</v>
      </c>
      <c r="B204" s="56" t="s">
        <v>452</v>
      </c>
      <c r="C204" s="56" t="s">
        <v>579</v>
      </c>
      <c r="D204" s="56" t="s">
        <v>58</v>
      </c>
      <c r="E204" s="56" t="s">
        <v>701</v>
      </c>
      <c r="F204" s="48" t="s">
        <v>702</v>
      </c>
      <c r="G204" s="34">
        <f>G205+G206</f>
        <v>62.89999999999999</v>
      </c>
    </row>
    <row r="205" spans="1:7" ht="33">
      <c r="A205" s="6">
        <v>14</v>
      </c>
      <c r="B205" s="56" t="s">
        <v>452</v>
      </c>
      <c r="C205" s="56" t="s">
        <v>579</v>
      </c>
      <c r="D205" s="56" t="s">
        <v>58</v>
      </c>
      <c r="E205" s="56" t="s">
        <v>779</v>
      </c>
      <c r="F205" s="48" t="s">
        <v>780</v>
      </c>
      <c r="G205" s="34">
        <f>'№6'!F664</f>
        <v>16.4</v>
      </c>
    </row>
    <row r="206" spans="1:7" ht="33">
      <c r="A206" s="6">
        <v>14</v>
      </c>
      <c r="B206" s="56" t="s">
        <v>452</v>
      </c>
      <c r="C206" s="56" t="s">
        <v>579</v>
      </c>
      <c r="D206" s="56" t="s">
        <v>58</v>
      </c>
      <c r="E206" s="56" t="s">
        <v>652</v>
      </c>
      <c r="F206" s="48" t="s">
        <v>710</v>
      </c>
      <c r="G206" s="34">
        <f>'№6'!F665</f>
        <v>46.49999999999999</v>
      </c>
    </row>
    <row r="207" spans="1:7" ht="33">
      <c r="A207" s="6">
        <v>14</v>
      </c>
      <c r="B207" s="56" t="s">
        <v>452</v>
      </c>
      <c r="C207" s="56" t="s">
        <v>579</v>
      </c>
      <c r="D207" s="56" t="s">
        <v>60</v>
      </c>
      <c r="E207" s="56"/>
      <c r="F207" s="48" t="s">
        <v>676</v>
      </c>
      <c r="G207" s="34">
        <f>G208+G212+G216</f>
        <v>8650.1</v>
      </c>
    </row>
    <row r="208" spans="1:7" ht="54" customHeight="1">
      <c r="A208" s="6">
        <v>14</v>
      </c>
      <c r="B208" s="56" t="s">
        <v>452</v>
      </c>
      <c r="C208" s="56" t="s">
        <v>579</v>
      </c>
      <c r="D208" s="56" t="s">
        <v>60</v>
      </c>
      <c r="E208" s="56" t="s">
        <v>691</v>
      </c>
      <c r="F208" s="48" t="s">
        <v>692</v>
      </c>
      <c r="G208" s="34">
        <f>G209</f>
        <v>6722.700000000001</v>
      </c>
    </row>
    <row r="209" spans="1:7" ht="16.5">
      <c r="A209" s="6">
        <v>14</v>
      </c>
      <c r="B209" s="56" t="s">
        <v>452</v>
      </c>
      <c r="C209" s="56" t="s">
        <v>579</v>
      </c>
      <c r="D209" s="56" t="s">
        <v>60</v>
      </c>
      <c r="E209" s="56" t="s">
        <v>728</v>
      </c>
      <c r="F209" s="48" t="s">
        <v>729</v>
      </c>
      <c r="G209" s="34">
        <f>G210+G211</f>
        <v>6722.700000000001</v>
      </c>
    </row>
    <row r="210" spans="1:7" ht="16.5">
      <c r="A210" s="6">
        <v>14</v>
      </c>
      <c r="B210" s="56" t="s">
        <v>452</v>
      </c>
      <c r="C210" s="56" t="s">
        <v>579</v>
      </c>
      <c r="D210" s="56" t="s">
        <v>60</v>
      </c>
      <c r="E210" s="56" t="s">
        <v>730</v>
      </c>
      <c r="F210" s="48" t="s">
        <v>696</v>
      </c>
      <c r="G210" s="34">
        <f>'№6'!F669</f>
        <v>6717.1</v>
      </c>
    </row>
    <row r="211" spans="1:7" ht="16.5">
      <c r="A211" s="6">
        <v>14</v>
      </c>
      <c r="B211" s="56" t="s">
        <v>452</v>
      </c>
      <c r="C211" s="56" t="s">
        <v>579</v>
      </c>
      <c r="D211" s="56" t="s">
        <v>60</v>
      </c>
      <c r="E211" s="56" t="s">
        <v>731</v>
      </c>
      <c r="F211" s="48" t="s">
        <v>698</v>
      </c>
      <c r="G211" s="34">
        <f>'№6'!F670</f>
        <v>5.6000000000000005</v>
      </c>
    </row>
    <row r="212" spans="1:7" ht="21" customHeight="1">
      <c r="A212" s="6">
        <v>14</v>
      </c>
      <c r="B212" s="56" t="s">
        <v>452</v>
      </c>
      <c r="C212" s="56" t="s">
        <v>579</v>
      </c>
      <c r="D212" s="56" t="s">
        <v>60</v>
      </c>
      <c r="E212" s="56" t="s">
        <v>699</v>
      </c>
      <c r="F212" s="48" t="s">
        <v>700</v>
      </c>
      <c r="G212" s="34">
        <f>G213</f>
        <v>1697.9</v>
      </c>
    </row>
    <row r="213" spans="1:7" ht="33">
      <c r="A213" s="6">
        <v>14</v>
      </c>
      <c r="B213" s="56" t="s">
        <v>452</v>
      </c>
      <c r="C213" s="56" t="s">
        <v>579</v>
      </c>
      <c r="D213" s="56" t="s">
        <v>60</v>
      </c>
      <c r="E213" s="56" t="s">
        <v>701</v>
      </c>
      <c r="F213" s="48" t="s">
        <v>702</v>
      </c>
      <c r="G213" s="34">
        <f>G214+G215</f>
        <v>1697.9</v>
      </c>
    </row>
    <row r="214" spans="1:7" ht="33">
      <c r="A214" s="6">
        <v>14</v>
      </c>
      <c r="B214" s="56" t="s">
        <v>452</v>
      </c>
      <c r="C214" s="56" t="s">
        <v>579</v>
      </c>
      <c r="D214" s="56" t="s">
        <v>60</v>
      </c>
      <c r="E214" s="56" t="s">
        <v>779</v>
      </c>
      <c r="F214" s="48" t="s">
        <v>780</v>
      </c>
      <c r="G214" s="34">
        <f>'№6'!F673</f>
        <v>226.4</v>
      </c>
    </row>
    <row r="215" spans="1:7" ht="33">
      <c r="A215" s="6">
        <v>14</v>
      </c>
      <c r="B215" s="56" t="s">
        <v>452</v>
      </c>
      <c r="C215" s="56" t="s">
        <v>579</v>
      </c>
      <c r="D215" s="56" t="s">
        <v>60</v>
      </c>
      <c r="E215" s="56" t="s">
        <v>652</v>
      </c>
      <c r="F215" s="48" t="s">
        <v>710</v>
      </c>
      <c r="G215" s="34">
        <f>'№6'!F674</f>
        <v>1471.5</v>
      </c>
    </row>
    <row r="216" spans="1:7" ht="16.5">
      <c r="A216" s="6">
        <v>14</v>
      </c>
      <c r="B216" s="56" t="s">
        <v>452</v>
      </c>
      <c r="C216" s="56" t="s">
        <v>579</v>
      </c>
      <c r="D216" s="56" t="s">
        <v>60</v>
      </c>
      <c r="E216" s="56" t="s">
        <v>711</v>
      </c>
      <c r="F216" s="48" t="s">
        <v>712</v>
      </c>
      <c r="G216" s="34">
        <f>G217</f>
        <v>229.5</v>
      </c>
    </row>
    <row r="217" spans="1:7" ht="16.5">
      <c r="A217" s="6">
        <v>14</v>
      </c>
      <c r="B217" s="56" t="s">
        <v>452</v>
      </c>
      <c r="C217" s="56" t="s">
        <v>579</v>
      </c>
      <c r="D217" s="56" t="s">
        <v>60</v>
      </c>
      <c r="E217" s="56" t="s">
        <v>713</v>
      </c>
      <c r="F217" s="48" t="s">
        <v>714</v>
      </c>
      <c r="G217" s="34">
        <f>G218+G219</f>
        <v>229.5</v>
      </c>
    </row>
    <row r="218" spans="1:7" ht="16.5">
      <c r="A218" s="6">
        <v>14</v>
      </c>
      <c r="B218" s="56" t="s">
        <v>452</v>
      </c>
      <c r="C218" s="56" t="s">
        <v>579</v>
      </c>
      <c r="D218" s="56" t="s">
        <v>60</v>
      </c>
      <c r="E218" s="56" t="s">
        <v>651</v>
      </c>
      <c r="F218" s="48" t="s">
        <v>608</v>
      </c>
      <c r="G218" s="34">
        <f>'№6'!F677</f>
        <v>109.5</v>
      </c>
    </row>
    <row r="219" spans="1:7" ht="16.5">
      <c r="A219" s="6">
        <v>14</v>
      </c>
      <c r="B219" s="56" t="s">
        <v>452</v>
      </c>
      <c r="C219" s="56" t="s">
        <v>579</v>
      </c>
      <c r="D219" s="56" t="s">
        <v>60</v>
      </c>
      <c r="E219" s="56" t="s">
        <v>715</v>
      </c>
      <c r="F219" s="48" t="s">
        <v>716</v>
      </c>
      <c r="G219" s="34">
        <f>'№6'!F678</f>
        <v>120</v>
      </c>
    </row>
    <row r="220" spans="1:7" ht="33">
      <c r="A220" s="6">
        <v>14</v>
      </c>
      <c r="B220" s="56" t="s">
        <v>452</v>
      </c>
      <c r="C220" s="56" t="s">
        <v>579</v>
      </c>
      <c r="D220" s="56" t="s">
        <v>61</v>
      </c>
      <c r="E220" s="56"/>
      <c r="F220" s="48" t="s">
        <v>744</v>
      </c>
      <c r="G220" s="34">
        <f>G221+G225</f>
        <v>4709</v>
      </c>
    </row>
    <row r="221" spans="1:7" ht="51.75" customHeight="1">
      <c r="A221" s="6">
        <v>14</v>
      </c>
      <c r="B221" s="56" t="s">
        <v>452</v>
      </c>
      <c r="C221" s="56" t="s">
        <v>579</v>
      </c>
      <c r="D221" s="56" t="s">
        <v>61</v>
      </c>
      <c r="E221" s="56" t="s">
        <v>691</v>
      </c>
      <c r="F221" s="48" t="s">
        <v>692</v>
      </c>
      <c r="G221" s="34">
        <f>G222</f>
        <v>3900.3999999999996</v>
      </c>
    </row>
    <row r="222" spans="1:7" ht="16.5">
      <c r="A222" s="6">
        <v>14</v>
      </c>
      <c r="B222" s="56" t="s">
        <v>452</v>
      </c>
      <c r="C222" s="56" t="s">
        <v>579</v>
      </c>
      <c r="D222" s="56" t="s">
        <v>61</v>
      </c>
      <c r="E222" s="56" t="s">
        <v>728</v>
      </c>
      <c r="F222" s="48" t="s">
        <v>729</v>
      </c>
      <c r="G222" s="34">
        <f>G223+G224</f>
        <v>3900.3999999999996</v>
      </c>
    </row>
    <row r="223" spans="1:7" ht="16.5">
      <c r="A223" s="6">
        <v>14</v>
      </c>
      <c r="B223" s="56" t="s">
        <v>452</v>
      </c>
      <c r="C223" s="56" t="s">
        <v>579</v>
      </c>
      <c r="D223" s="56" t="s">
        <v>61</v>
      </c>
      <c r="E223" s="56" t="s">
        <v>730</v>
      </c>
      <c r="F223" s="48" t="s">
        <v>696</v>
      </c>
      <c r="G223" s="34">
        <f>'№6'!F682</f>
        <v>3899.2</v>
      </c>
    </row>
    <row r="224" spans="1:7" ht="16.5">
      <c r="A224" s="6">
        <v>14</v>
      </c>
      <c r="B224" s="56" t="s">
        <v>452</v>
      </c>
      <c r="C224" s="56" t="s">
        <v>579</v>
      </c>
      <c r="D224" s="56" t="s">
        <v>61</v>
      </c>
      <c r="E224" s="56" t="s">
        <v>731</v>
      </c>
      <c r="F224" s="48" t="s">
        <v>698</v>
      </c>
      <c r="G224" s="34">
        <f>'№6'!F683</f>
        <v>1.2</v>
      </c>
    </row>
    <row r="225" spans="1:7" ht="22.5" customHeight="1">
      <c r="A225" s="6">
        <v>14</v>
      </c>
      <c r="B225" s="56" t="s">
        <v>452</v>
      </c>
      <c r="C225" s="56" t="s">
        <v>579</v>
      </c>
      <c r="D225" s="56" t="s">
        <v>61</v>
      </c>
      <c r="E225" s="56" t="s">
        <v>699</v>
      </c>
      <c r="F225" s="48" t="s">
        <v>700</v>
      </c>
      <c r="G225" s="34">
        <f>G226</f>
        <v>808.6000000000001</v>
      </c>
    </row>
    <row r="226" spans="1:7" ht="33">
      <c r="A226" s="6">
        <v>14</v>
      </c>
      <c r="B226" s="56" t="s">
        <v>452</v>
      </c>
      <c r="C226" s="56" t="s">
        <v>579</v>
      </c>
      <c r="D226" s="56" t="s">
        <v>61</v>
      </c>
      <c r="E226" s="56" t="s">
        <v>701</v>
      </c>
      <c r="F226" s="48" t="s">
        <v>702</v>
      </c>
      <c r="G226" s="34">
        <f>G227+G228</f>
        <v>808.6000000000001</v>
      </c>
    </row>
    <row r="227" spans="1:7" ht="33">
      <c r="A227" s="6">
        <v>14</v>
      </c>
      <c r="B227" s="56" t="s">
        <v>452</v>
      </c>
      <c r="C227" s="56" t="s">
        <v>579</v>
      </c>
      <c r="D227" s="56" t="s">
        <v>61</v>
      </c>
      <c r="E227" s="56" t="s">
        <v>779</v>
      </c>
      <c r="F227" s="48" t="s">
        <v>780</v>
      </c>
      <c r="G227" s="34">
        <f>'№6'!F686</f>
        <v>699.7</v>
      </c>
    </row>
    <row r="228" spans="1:7" ht="33">
      <c r="A228" s="6">
        <v>14</v>
      </c>
      <c r="B228" s="56" t="s">
        <v>452</v>
      </c>
      <c r="C228" s="56" t="s">
        <v>579</v>
      </c>
      <c r="D228" s="56" t="s">
        <v>61</v>
      </c>
      <c r="E228" s="56" t="s">
        <v>652</v>
      </c>
      <c r="F228" s="48" t="s">
        <v>710</v>
      </c>
      <c r="G228" s="34">
        <f>'№6'!F687</f>
        <v>108.90000000000009</v>
      </c>
    </row>
    <row r="229" spans="1:7" ht="16.5">
      <c r="A229" s="6">
        <v>14</v>
      </c>
      <c r="B229" s="56" t="s">
        <v>452</v>
      </c>
      <c r="C229" s="56" t="s">
        <v>561</v>
      </c>
      <c r="D229" s="56"/>
      <c r="E229" s="56"/>
      <c r="F229" s="48" t="s">
        <v>550</v>
      </c>
      <c r="G229" s="34">
        <f aca="true" t="shared" si="17" ref="G229:G236">G230</f>
        <v>3681.2</v>
      </c>
    </row>
    <row r="230" spans="1:7" ht="16.5">
      <c r="A230" s="6">
        <v>14</v>
      </c>
      <c r="B230" s="56" t="s">
        <v>452</v>
      </c>
      <c r="C230" s="56" t="s">
        <v>787</v>
      </c>
      <c r="D230" s="56" t="s">
        <v>636</v>
      </c>
      <c r="E230" s="56" t="s">
        <v>636</v>
      </c>
      <c r="F230" s="48" t="s">
        <v>788</v>
      </c>
      <c r="G230" s="34">
        <f t="shared" si="17"/>
        <v>3681.2</v>
      </c>
    </row>
    <row r="231" spans="1:7" ht="33">
      <c r="A231" s="6">
        <v>14</v>
      </c>
      <c r="B231" s="56" t="s">
        <v>452</v>
      </c>
      <c r="C231" s="56" t="s">
        <v>787</v>
      </c>
      <c r="D231" s="11" t="s">
        <v>11</v>
      </c>
      <c r="E231" s="56"/>
      <c r="F231" s="48" t="s">
        <v>10</v>
      </c>
      <c r="G231" s="34">
        <f t="shared" si="17"/>
        <v>3681.2</v>
      </c>
    </row>
    <row r="232" spans="1:7" ht="33">
      <c r="A232" s="6">
        <v>14</v>
      </c>
      <c r="B232" s="56" t="s">
        <v>452</v>
      </c>
      <c r="C232" s="56" t="s">
        <v>787</v>
      </c>
      <c r="D232" s="11" t="s">
        <v>13</v>
      </c>
      <c r="E232" s="56" t="s">
        <v>636</v>
      </c>
      <c r="F232" s="48" t="s">
        <v>12</v>
      </c>
      <c r="G232" s="34">
        <f t="shared" si="17"/>
        <v>3681.2</v>
      </c>
    </row>
    <row r="233" spans="1:7" ht="49.5">
      <c r="A233" s="6">
        <v>14</v>
      </c>
      <c r="B233" s="56" t="s">
        <v>452</v>
      </c>
      <c r="C233" s="56" t="s">
        <v>787</v>
      </c>
      <c r="D233" s="11" t="s">
        <v>14</v>
      </c>
      <c r="E233" s="56"/>
      <c r="F233" s="48" t="s">
        <v>0</v>
      </c>
      <c r="G233" s="34">
        <f t="shared" si="17"/>
        <v>3681.2</v>
      </c>
    </row>
    <row r="234" spans="1:7" ht="49.5">
      <c r="A234" s="6">
        <v>14</v>
      </c>
      <c r="B234" s="56" t="s">
        <v>452</v>
      </c>
      <c r="C234" s="56" t="s">
        <v>787</v>
      </c>
      <c r="D234" s="11" t="s">
        <v>22</v>
      </c>
      <c r="E234" s="56"/>
      <c r="F234" s="48" t="s">
        <v>21</v>
      </c>
      <c r="G234" s="34">
        <f t="shared" si="17"/>
        <v>3681.2</v>
      </c>
    </row>
    <row r="235" spans="1:7" ht="16.5">
      <c r="A235" s="6">
        <v>14</v>
      </c>
      <c r="B235" s="56" t="s">
        <v>452</v>
      </c>
      <c r="C235" s="56" t="s">
        <v>787</v>
      </c>
      <c r="D235" s="11" t="s">
        <v>22</v>
      </c>
      <c r="E235" s="56" t="s">
        <v>732</v>
      </c>
      <c r="F235" s="48" t="s">
        <v>733</v>
      </c>
      <c r="G235" s="34">
        <f t="shared" si="17"/>
        <v>3681.2</v>
      </c>
    </row>
    <row r="236" spans="1:7" ht="16.5">
      <c r="A236" s="6">
        <v>14</v>
      </c>
      <c r="B236" s="56" t="s">
        <v>452</v>
      </c>
      <c r="C236" s="56" t="s">
        <v>787</v>
      </c>
      <c r="D236" s="11" t="s">
        <v>22</v>
      </c>
      <c r="E236" s="56" t="s">
        <v>734</v>
      </c>
      <c r="F236" s="48" t="s">
        <v>735</v>
      </c>
      <c r="G236" s="34">
        <f t="shared" si="17"/>
        <v>3681.2</v>
      </c>
    </row>
    <row r="237" spans="1:7" ht="16.5">
      <c r="A237" s="6">
        <v>14</v>
      </c>
      <c r="B237" s="56" t="s">
        <v>452</v>
      </c>
      <c r="C237" s="56" t="s">
        <v>787</v>
      </c>
      <c r="D237" s="11" t="s">
        <v>22</v>
      </c>
      <c r="E237" s="15" t="s">
        <v>654</v>
      </c>
      <c r="F237" s="74" t="s">
        <v>655</v>
      </c>
      <c r="G237" s="34">
        <f>'№6'!F710</f>
        <v>3681.2</v>
      </c>
    </row>
    <row r="238" spans="1:7" ht="33">
      <c r="A238" s="98">
        <v>15</v>
      </c>
      <c r="B238" s="8"/>
      <c r="C238" s="8"/>
      <c r="D238" s="99"/>
      <c r="E238" s="99"/>
      <c r="F238" s="93" t="s">
        <v>772</v>
      </c>
      <c r="G238" s="35">
        <f aca="true" t="shared" si="18" ref="G238:G245">G239</f>
        <v>55</v>
      </c>
    </row>
    <row r="239" spans="1:7" ht="16.5">
      <c r="A239" s="8">
        <v>15</v>
      </c>
      <c r="B239" s="96" t="s">
        <v>452</v>
      </c>
      <c r="C239" s="96"/>
      <c r="D239" s="11"/>
      <c r="E239" s="11"/>
      <c r="F239" s="48" t="s">
        <v>453</v>
      </c>
      <c r="G239" s="34">
        <f t="shared" si="18"/>
        <v>55</v>
      </c>
    </row>
    <row r="240" spans="1:7" ht="16.5">
      <c r="A240" s="8">
        <v>15</v>
      </c>
      <c r="B240" s="11" t="s">
        <v>452</v>
      </c>
      <c r="C240" s="11" t="s">
        <v>559</v>
      </c>
      <c r="D240" s="11"/>
      <c r="E240" s="11"/>
      <c r="F240" s="48" t="s">
        <v>547</v>
      </c>
      <c r="G240" s="34">
        <f t="shared" si="18"/>
        <v>55</v>
      </c>
    </row>
    <row r="241" spans="1:7" ht="16.5">
      <c r="A241" s="8">
        <v>15</v>
      </c>
      <c r="B241" s="11" t="s">
        <v>452</v>
      </c>
      <c r="C241" s="56" t="s">
        <v>578</v>
      </c>
      <c r="D241" s="56"/>
      <c r="E241" s="56"/>
      <c r="F241" s="48" t="s">
        <v>458</v>
      </c>
      <c r="G241" s="34">
        <f t="shared" si="18"/>
        <v>55</v>
      </c>
    </row>
    <row r="242" spans="1:7" ht="16.5">
      <c r="A242" s="8">
        <v>15</v>
      </c>
      <c r="B242" s="11" t="s">
        <v>452</v>
      </c>
      <c r="C242" s="56" t="s">
        <v>578</v>
      </c>
      <c r="D242" s="11" t="s">
        <v>538</v>
      </c>
      <c r="E242" s="11"/>
      <c r="F242" s="12" t="s">
        <v>392</v>
      </c>
      <c r="G242" s="34">
        <f t="shared" si="18"/>
        <v>55</v>
      </c>
    </row>
    <row r="243" spans="1:7" ht="33">
      <c r="A243" s="8">
        <v>15</v>
      </c>
      <c r="B243" s="11" t="s">
        <v>452</v>
      </c>
      <c r="C243" s="56" t="s">
        <v>578</v>
      </c>
      <c r="D243" s="11" t="s">
        <v>771</v>
      </c>
      <c r="E243" s="99"/>
      <c r="F243" s="48" t="s">
        <v>772</v>
      </c>
      <c r="G243" s="34">
        <f t="shared" si="18"/>
        <v>55</v>
      </c>
    </row>
    <row r="244" spans="1:7" ht="36.75" customHeight="1">
      <c r="A244" s="8">
        <v>15</v>
      </c>
      <c r="B244" s="11" t="s">
        <v>452</v>
      </c>
      <c r="C244" s="11" t="s">
        <v>578</v>
      </c>
      <c r="D244" s="11" t="s">
        <v>771</v>
      </c>
      <c r="E244" s="56" t="s">
        <v>717</v>
      </c>
      <c r="F244" s="48" t="s">
        <v>718</v>
      </c>
      <c r="G244" s="34">
        <f t="shared" si="18"/>
        <v>55</v>
      </c>
    </row>
    <row r="245" spans="1:7" ht="16.5">
      <c r="A245" s="8">
        <v>15</v>
      </c>
      <c r="B245" s="11" t="s">
        <v>452</v>
      </c>
      <c r="C245" s="11" t="s">
        <v>578</v>
      </c>
      <c r="D245" s="11" t="s">
        <v>771</v>
      </c>
      <c r="E245" s="56" t="s">
        <v>726</v>
      </c>
      <c r="F245" s="48" t="s">
        <v>727</v>
      </c>
      <c r="G245" s="34">
        <f t="shared" si="18"/>
        <v>55</v>
      </c>
    </row>
    <row r="246" spans="1:7" ht="16.5">
      <c r="A246" s="8">
        <v>15</v>
      </c>
      <c r="B246" s="11" t="s">
        <v>452</v>
      </c>
      <c r="C246" s="11" t="s">
        <v>578</v>
      </c>
      <c r="D246" s="11" t="s">
        <v>771</v>
      </c>
      <c r="E246" s="56" t="s">
        <v>668</v>
      </c>
      <c r="F246" s="48" t="s">
        <v>669</v>
      </c>
      <c r="G246" s="34">
        <f>'№6'!F604</f>
        <v>55</v>
      </c>
    </row>
    <row r="247" spans="1:7" ht="33">
      <c r="A247" s="28">
        <v>16</v>
      </c>
      <c r="B247" s="6"/>
      <c r="C247" s="6"/>
      <c r="D247" s="19"/>
      <c r="E247" s="19"/>
      <c r="F247" s="93" t="s">
        <v>103</v>
      </c>
      <c r="G247" s="35">
        <f aca="true" t="shared" si="19" ref="G247:G254">G248</f>
        <v>300</v>
      </c>
    </row>
    <row r="248" spans="1:7" ht="33">
      <c r="A248" s="6">
        <v>16</v>
      </c>
      <c r="B248" s="96" t="s">
        <v>555</v>
      </c>
      <c r="C248" s="96"/>
      <c r="D248" s="11"/>
      <c r="E248" s="11"/>
      <c r="F248" s="48" t="s">
        <v>425</v>
      </c>
      <c r="G248" s="34">
        <f t="shared" si="19"/>
        <v>300</v>
      </c>
    </row>
    <row r="249" spans="1:7" ht="16.5">
      <c r="A249" s="6">
        <v>16</v>
      </c>
      <c r="B249" s="96" t="s">
        <v>555</v>
      </c>
      <c r="C249" s="56" t="s">
        <v>583</v>
      </c>
      <c r="D249" s="56"/>
      <c r="E249" s="56"/>
      <c r="F249" s="48" t="s">
        <v>539</v>
      </c>
      <c r="G249" s="34">
        <f t="shared" si="19"/>
        <v>300</v>
      </c>
    </row>
    <row r="250" spans="1:7" ht="16.5">
      <c r="A250" s="6">
        <v>16</v>
      </c>
      <c r="B250" s="96" t="s">
        <v>555</v>
      </c>
      <c r="C250" s="56" t="s">
        <v>574</v>
      </c>
      <c r="D250" s="56"/>
      <c r="E250" s="56"/>
      <c r="F250" s="48" t="s">
        <v>540</v>
      </c>
      <c r="G250" s="34">
        <f t="shared" si="19"/>
        <v>300</v>
      </c>
    </row>
    <row r="251" spans="1:7" ht="16.5">
      <c r="A251" s="6">
        <v>16</v>
      </c>
      <c r="B251" s="96" t="s">
        <v>555</v>
      </c>
      <c r="C251" s="56" t="s">
        <v>574</v>
      </c>
      <c r="D251" s="56" t="s">
        <v>538</v>
      </c>
      <c r="E251" s="56"/>
      <c r="F251" s="48" t="s">
        <v>647</v>
      </c>
      <c r="G251" s="34">
        <f t="shared" si="19"/>
        <v>300</v>
      </c>
    </row>
    <row r="252" spans="1:7" ht="33">
      <c r="A252" s="6">
        <v>16</v>
      </c>
      <c r="B252" s="96" t="s">
        <v>555</v>
      </c>
      <c r="C252" s="56" t="s">
        <v>574</v>
      </c>
      <c r="D252" s="56" t="s">
        <v>102</v>
      </c>
      <c r="E252" s="56"/>
      <c r="F252" s="48" t="s">
        <v>103</v>
      </c>
      <c r="G252" s="34">
        <f t="shared" si="19"/>
        <v>300</v>
      </c>
    </row>
    <row r="253" spans="1:7" ht="21.75" customHeight="1">
      <c r="A253" s="6">
        <v>16</v>
      </c>
      <c r="B253" s="96" t="s">
        <v>555</v>
      </c>
      <c r="C253" s="56" t="s">
        <v>574</v>
      </c>
      <c r="D253" s="56" t="s">
        <v>102</v>
      </c>
      <c r="E253" s="56" t="s">
        <v>699</v>
      </c>
      <c r="F253" s="48" t="s">
        <v>700</v>
      </c>
      <c r="G253" s="34">
        <f t="shared" si="19"/>
        <v>300</v>
      </c>
    </row>
    <row r="254" spans="1:7" ht="33">
      <c r="A254" s="6">
        <v>16</v>
      </c>
      <c r="B254" s="11" t="s">
        <v>555</v>
      </c>
      <c r="C254" s="56" t="s">
        <v>574</v>
      </c>
      <c r="D254" s="56" t="s">
        <v>102</v>
      </c>
      <c r="E254" s="56" t="s">
        <v>701</v>
      </c>
      <c r="F254" s="48" t="s">
        <v>702</v>
      </c>
      <c r="G254" s="34">
        <f t="shared" si="19"/>
        <v>300</v>
      </c>
    </row>
    <row r="255" spans="1:7" ht="16.5">
      <c r="A255" s="6">
        <v>16</v>
      </c>
      <c r="B255" s="11" t="s">
        <v>555</v>
      </c>
      <c r="C255" s="56" t="s">
        <v>574</v>
      </c>
      <c r="D255" s="56" t="s">
        <v>102</v>
      </c>
      <c r="E255" s="56" t="s">
        <v>652</v>
      </c>
      <c r="F255" s="48" t="s">
        <v>653</v>
      </c>
      <c r="G255" s="34">
        <f>'№6'!F403</f>
        <v>300</v>
      </c>
    </row>
    <row r="256" spans="1:9" s="65" customFormat="1" ht="49.5">
      <c r="A256" s="92" t="s">
        <v>791</v>
      </c>
      <c r="B256" s="28"/>
      <c r="C256" s="28"/>
      <c r="D256" s="93"/>
      <c r="E256" s="93"/>
      <c r="F256" s="63" t="s">
        <v>790</v>
      </c>
      <c r="G256" s="35">
        <f>G257</f>
        <v>1121.7</v>
      </c>
      <c r="H256" s="94"/>
      <c r="I256" s="94"/>
    </row>
    <row r="257" spans="1:9" s="65" customFormat="1" ht="16.5">
      <c r="A257" s="96" t="s">
        <v>791</v>
      </c>
      <c r="B257" s="11" t="s">
        <v>502</v>
      </c>
      <c r="C257" s="11"/>
      <c r="D257" s="11"/>
      <c r="E257" s="11"/>
      <c r="F257" s="12" t="s">
        <v>775</v>
      </c>
      <c r="G257" s="34">
        <f>G258</f>
        <v>1121.7</v>
      </c>
      <c r="H257" s="94"/>
      <c r="I257" s="94"/>
    </row>
    <row r="258" spans="1:9" s="65" customFormat="1" ht="16.5">
      <c r="A258" s="96" t="s">
        <v>791</v>
      </c>
      <c r="B258" s="56" t="s">
        <v>502</v>
      </c>
      <c r="C258" s="56" t="s">
        <v>584</v>
      </c>
      <c r="D258" s="95"/>
      <c r="E258" s="56"/>
      <c r="F258" s="48" t="s">
        <v>541</v>
      </c>
      <c r="G258" s="34">
        <f>G259</f>
        <v>1121.7</v>
      </c>
      <c r="H258" s="94"/>
      <c r="I258" s="94"/>
    </row>
    <row r="259" spans="1:9" s="65" customFormat="1" ht="16.5">
      <c r="A259" s="96" t="s">
        <v>791</v>
      </c>
      <c r="B259" s="56" t="s">
        <v>502</v>
      </c>
      <c r="C259" s="11" t="s">
        <v>415</v>
      </c>
      <c r="D259" s="11"/>
      <c r="E259" s="11"/>
      <c r="F259" s="48" t="s">
        <v>416</v>
      </c>
      <c r="G259" s="34">
        <f>G260</f>
        <v>1121.7</v>
      </c>
      <c r="H259" s="94"/>
      <c r="I259" s="94"/>
    </row>
    <row r="260" spans="1:9" s="65" customFormat="1" ht="33">
      <c r="A260" s="96" t="s">
        <v>791</v>
      </c>
      <c r="B260" s="56" t="s">
        <v>502</v>
      </c>
      <c r="C260" s="11" t="s">
        <v>415</v>
      </c>
      <c r="D260" s="64" t="s">
        <v>127</v>
      </c>
      <c r="E260" s="101"/>
      <c r="F260" s="48" t="s">
        <v>128</v>
      </c>
      <c r="G260" s="34">
        <f>G265+G261</f>
        <v>1121.7</v>
      </c>
      <c r="H260" s="94"/>
      <c r="I260" s="94"/>
    </row>
    <row r="261" spans="1:9" s="65" customFormat="1" ht="66">
      <c r="A261" s="96" t="s">
        <v>791</v>
      </c>
      <c r="B261" s="56" t="s">
        <v>502</v>
      </c>
      <c r="C261" s="56" t="s">
        <v>415</v>
      </c>
      <c r="D261" s="56" t="s">
        <v>129</v>
      </c>
      <c r="E261" s="95"/>
      <c r="F261" s="48" t="s">
        <v>130</v>
      </c>
      <c r="G261" s="34">
        <f>G262</f>
        <v>685.1</v>
      </c>
      <c r="H261" s="94"/>
      <c r="I261" s="94"/>
    </row>
    <row r="262" spans="1:9" s="65" customFormat="1" ht="33">
      <c r="A262" s="96" t="s">
        <v>791</v>
      </c>
      <c r="B262" s="56" t="s">
        <v>502</v>
      </c>
      <c r="C262" s="56" t="s">
        <v>415</v>
      </c>
      <c r="D262" s="56" t="s">
        <v>131</v>
      </c>
      <c r="E262" s="56"/>
      <c r="F262" s="48" t="s">
        <v>135</v>
      </c>
      <c r="G262" s="34">
        <f>G263</f>
        <v>685.1</v>
      </c>
      <c r="H262" s="94"/>
      <c r="I262" s="94"/>
    </row>
    <row r="263" spans="1:9" s="65" customFormat="1" ht="16.5">
      <c r="A263" s="96" t="s">
        <v>791</v>
      </c>
      <c r="B263" s="56" t="s">
        <v>502</v>
      </c>
      <c r="C263" s="56" t="s">
        <v>415</v>
      </c>
      <c r="D263" s="56" t="s">
        <v>131</v>
      </c>
      <c r="E263" s="56" t="s">
        <v>711</v>
      </c>
      <c r="F263" s="48" t="s">
        <v>712</v>
      </c>
      <c r="G263" s="34">
        <f>G264</f>
        <v>685.1</v>
      </c>
      <c r="H263" s="94"/>
      <c r="I263" s="94"/>
    </row>
    <row r="264" spans="1:9" s="65" customFormat="1" ht="33">
      <c r="A264" s="96" t="s">
        <v>791</v>
      </c>
      <c r="B264" s="56" t="s">
        <v>502</v>
      </c>
      <c r="C264" s="56" t="s">
        <v>415</v>
      </c>
      <c r="D264" s="56" t="s">
        <v>131</v>
      </c>
      <c r="E264" s="56" t="s">
        <v>658</v>
      </c>
      <c r="F264" s="48" t="s">
        <v>659</v>
      </c>
      <c r="G264" s="34">
        <f>'№6'!F144</f>
        <v>685.1</v>
      </c>
      <c r="H264" s="94"/>
      <c r="I264" s="94"/>
    </row>
    <row r="265" spans="1:9" s="65" customFormat="1" ht="49.5">
      <c r="A265" s="96" t="s">
        <v>791</v>
      </c>
      <c r="B265" s="56" t="s">
        <v>502</v>
      </c>
      <c r="C265" s="11" t="s">
        <v>415</v>
      </c>
      <c r="D265" s="56" t="s">
        <v>133</v>
      </c>
      <c r="E265" s="56"/>
      <c r="F265" s="48" t="s">
        <v>134</v>
      </c>
      <c r="G265" s="34">
        <f>G266</f>
        <v>436.6</v>
      </c>
      <c r="H265" s="94"/>
      <c r="I265" s="94"/>
    </row>
    <row r="266" spans="1:9" s="65" customFormat="1" ht="33">
      <c r="A266" s="96" t="s">
        <v>791</v>
      </c>
      <c r="B266" s="56" t="s">
        <v>502</v>
      </c>
      <c r="C266" s="11" t="s">
        <v>415</v>
      </c>
      <c r="D266" s="56" t="s">
        <v>132</v>
      </c>
      <c r="E266" s="56"/>
      <c r="F266" s="48" t="s">
        <v>135</v>
      </c>
      <c r="G266" s="34">
        <f>G270+G267</f>
        <v>436.6</v>
      </c>
      <c r="H266" s="94"/>
      <c r="I266" s="94"/>
    </row>
    <row r="267" spans="1:9" s="65" customFormat="1" ht="33">
      <c r="A267" s="96" t="s">
        <v>791</v>
      </c>
      <c r="B267" s="56" t="s">
        <v>502</v>
      </c>
      <c r="C267" s="56" t="s">
        <v>415</v>
      </c>
      <c r="D267" s="56" t="s">
        <v>137</v>
      </c>
      <c r="E267" s="56"/>
      <c r="F267" s="48" t="s">
        <v>136</v>
      </c>
      <c r="G267" s="34">
        <f>G268</f>
        <v>218.3</v>
      </c>
      <c r="H267" s="94"/>
      <c r="I267" s="94"/>
    </row>
    <row r="268" spans="1:9" s="65" customFormat="1" ht="16.5">
      <c r="A268" s="96" t="s">
        <v>791</v>
      </c>
      <c r="B268" s="56" t="s">
        <v>502</v>
      </c>
      <c r="C268" s="56" t="s">
        <v>415</v>
      </c>
      <c r="D268" s="56" t="s">
        <v>137</v>
      </c>
      <c r="E268" s="56" t="s">
        <v>711</v>
      </c>
      <c r="F268" s="48" t="s">
        <v>712</v>
      </c>
      <c r="G268" s="34">
        <f>G269</f>
        <v>218.3</v>
      </c>
      <c r="H268" s="94"/>
      <c r="I268" s="94"/>
    </row>
    <row r="269" spans="1:9" s="65" customFormat="1" ht="33">
      <c r="A269" s="96" t="s">
        <v>791</v>
      </c>
      <c r="B269" s="56" t="s">
        <v>502</v>
      </c>
      <c r="C269" s="56" t="s">
        <v>415</v>
      </c>
      <c r="D269" s="56" t="s">
        <v>137</v>
      </c>
      <c r="E269" s="56" t="s">
        <v>658</v>
      </c>
      <c r="F269" s="48" t="s">
        <v>659</v>
      </c>
      <c r="G269" s="34">
        <f>'№6'!F153</f>
        <v>218.3</v>
      </c>
      <c r="H269" s="94"/>
      <c r="I269" s="94"/>
    </row>
    <row r="270" spans="1:9" s="65" customFormat="1" ht="33">
      <c r="A270" s="96" t="s">
        <v>791</v>
      </c>
      <c r="B270" s="56" t="s">
        <v>502</v>
      </c>
      <c r="C270" s="11" t="s">
        <v>415</v>
      </c>
      <c r="D270" s="56" t="s">
        <v>138</v>
      </c>
      <c r="E270" s="56"/>
      <c r="F270" s="48" t="s">
        <v>790</v>
      </c>
      <c r="G270" s="34">
        <f>G271</f>
        <v>218.3</v>
      </c>
      <c r="H270" s="94"/>
      <c r="I270" s="94"/>
    </row>
    <row r="271" spans="1:9" s="65" customFormat="1" ht="16.5">
      <c r="A271" s="96" t="s">
        <v>791</v>
      </c>
      <c r="B271" s="56" t="s">
        <v>502</v>
      </c>
      <c r="C271" s="11" t="s">
        <v>415</v>
      </c>
      <c r="D271" s="56" t="s">
        <v>138</v>
      </c>
      <c r="E271" s="56" t="s">
        <v>711</v>
      </c>
      <c r="F271" s="48" t="s">
        <v>712</v>
      </c>
      <c r="G271" s="34">
        <f>G272</f>
        <v>218.3</v>
      </c>
      <c r="H271" s="94"/>
      <c r="I271" s="94"/>
    </row>
    <row r="272" spans="1:9" s="65" customFormat="1" ht="33">
      <c r="A272" s="96" t="s">
        <v>791</v>
      </c>
      <c r="B272" s="56" t="s">
        <v>502</v>
      </c>
      <c r="C272" s="11" t="s">
        <v>415</v>
      </c>
      <c r="D272" s="56" t="s">
        <v>138</v>
      </c>
      <c r="E272" s="56" t="s">
        <v>658</v>
      </c>
      <c r="F272" s="48" t="s">
        <v>659</v>
      </c>
      <c r="G272" s="34">
        <f>'№6'!F156</f>
        <v>218.3</v>
      </c>
      <c r="H272" s="94"/>
      <c r="I272" s="94"/>
    </row>
    <row r="273" spans="1:9" s="65" customFormat="1" ht="69" customHeight="1">
      <c r="A273" s="92" t="s">
        <v>792</v>
      </c>
      <c r="B273" s="28"/>
      <c r="C273" s="28"/>
      <c r="D273" s="93"/>
      <c r="E273" s="93"/>
      <c r="F273" s="63" t="s">
        <v>427</v>
      </c>
      <c r="G273" s="35">
        <f>G274</f>
        <v>18517.9</v>
      </c>
      <c r="H273" s="94"/>
      <c r="I273" s="94"/>
    </row>
    <row r="274" spans="1:9" s="65" customFormat="1" ht="16.5">
      <c r="A274" s="92" t="s">
        <v>792</v>
      </c>
      <c r="B274" s="11" t="s">
        <v>502</v>
      </c>
      <c r="C274" s="11"/>
      <c r="D274" s="11"/>
      <c r="E274" s="11"/>
      <c r="F274" s="12" t="s">
        <v>775</v>
      </c>
      <c r="G274" s="34">
        <f>G275</f>
        <v>18517.9</v>
      </c>
      <c r="H274" s="94"/>
      <c r="I274" s="94"/>
    </row>
    <row r="275" spans="1:9" s="65" customFormat="1" ht="16.5">
      <c r="A275" s="92" t="s">
        <v>792</v>
      </c>
      <c r="B275" s="56" t="s">
        <v>502</v>
      </c>
      <c r="C275" s="56" t="s">
        <v>584</v>
      </c>
      <c r="D275" s="95"/>
      <c r="E275" s="56"/>
      <c r="F275" s="48" t="s">
        <v>541</v>
      </c>
      <c r="G275" s="34">
        <f>G276</f>
        <v>18517.9</v>
      </c>
      <c r="H275" s="94"/>
      <c r="I275" s="94"/>
    </row>
    <row r="276" spans="1:9" s="65" customFormat="1" ht="16.5">
      <c r="A276" s="92" t="s">
        <v>792</v>
      </c>
      <c r="B276" s="56" t="s">
        <v>502</v>
      </c>
      <c r="C276" s="11" t="s">
        <v>415</v>
      </c>
      <c r="D276" s="11"/>
      <c r="E276" s="11"/>
      <c r="F276" s="48" t="s">
        <v>416</v>
      </c>
      <c r="G276" s="34">
        <f>G277</f>
        <v>18517.9</v>
      </c>
      <c r="H276" s="94"/>
      <c r="I276" s="94"/>
    </row>
    <row r="277" spans="1:9" s="65" customFormat="1" ht="33">
      <c r="A277" s="92" t="s">
        <v>792</v>
      </c>
      <c r="B277" s="56" t="s">
        <v>502</v>
      </c>
      <c r="C277" s="11" t="s">
        <v>415</v>
      </c>
      <c r="D277" s="64" t="s">
        <v>127</v>
      </c>
      <c r="E277" s="101"/>
      <c r="F277" s="48" t="s">
        <v>128</v>
      </c>
      <c r="G277" s="34">
        <f>G278+G283</f>
        <v>18517.9</v>
      </c>
      <c r="H277" s="94"/>
      <c r="I277" s="94"/>
    </row>
    <row r="278" spans="1:9" s="65" customFormat="1" ht="66">
      <c r="A278" s="92" t="s">
        <v>792</v>
      </c>
      <c r="B278" s="56" t="s">
        <v>502</v>
      </c>
      <c r="C278" s="11" t="s">
        <v>415</v>
      </c>
      <c r="D278" s="56" t="s">
        <v>129</v>
      </c>
      <c r="E278" s="95"/>
      <c r="F278" s="48" t="s">
        <v>130</v>
      </c>
      <c r="G278" s="34">
        <f>G279</f>
        <v>8192</v>
      </c>
      <c r="H278" s="94"/>
      <c r="I278" s="94"/>
    </row>
    <row r="279" spans="1:9" s="65" customFormat="1" ht="49.5">
      <c r="A279" s="92" t="s">
        <v>792</v>
      </c>
      <c r="B279" s="56" t="s">
        <v>502</v>
      </c>
      <c r="C279" s="11" t="s">
        <v>415</v>
      </c>
      <c r="D279" s="56" t="s">
        <v>703</v>
      </c>
      <c r="E279" s="56"/>
      <c r="F279" s="48" t="s">
        <v>704</v>
      </c>
      <c r="G279" s="34">
        <f>G280</f>
        <v>8192</v>
      </c>
      <c r="H279" s="94"/>
      <c r="I279" s="94"/>
    </row>
    <row r="280" spans="1:9" s="65" customFormat="1" ht="16.5">
      <c r="A280" s="92" t="s">
        <v>792</v>
      </c>
      <c r="B280" s="56" t="s">
        <v>502</v>
      </c>
      <c r="C280" s="11" t="s">
        <v>415</v>
      </c>
      <c r="D280" s="56" t="s">
        <v>703</v>
      </c>
      <c r="E280" s="66" t="s">
        <v>720</v>
      </c>
      <c r="F280" s="48" t="s">
        <v>721</v>
      </c>
      <c r="G280" s="34">
        <f>G281</f>
        <v>8192</v>
      </c>
      <c r="H280" s="94"/>
      <c r="I280" s="94"/>
    </row>
    <row r="281" spans="1:9" s="65" customFormat="1" ht="33">
      <c r="A281" s="92" t="s">
        <v>792</v>
      </c>
      <c r="B281" s="56" t="s">
        <v>502</v>
      </c>
      <c r="C281" s="11" t="s">
        <v>415</v>
      </c>
      <c r="D281" s="56" t="s">
        <v>703</v>
      </c>
      <c r="E281" s="66" t="s">
        <v>722</v>
      </c>
      <c r="F281" s="48" t="s">
        <v>723</v>
      </c>
      <c r="G281" s="34">
        <f>G282</f>
        <v>8192</v>
      </c>
      <c r="H281" s="94"/>
      <c r="I281" s="94"/>
    </row>
    <row r="282" spans="1:9" s="65" customFormat="1" ht="49.5">
      <c r="A282" s="92" t="s">
        <v>792</v>
      </c>
      <c r="B282" s="56" t="s">
        <v>502</v>
      </c>
      <c r="C282" s="11" t="s">
        <v>415</v>
      </c>
      <c r="D282" s="56" t="s">
        <v>703</v>
      </c>
      <c r="E282" s="66" t="s">
        <v>724</v>
      </c>
      <c r="F282" s="48" t="s">
        <v>725</v>
      </c>
      <c r="G282" s="34">
        <f>'№6'!F148</f>
        <v>8192</v>
      </c>
      <c r="H282" s="94"/>
      <c r="I282" s="94"/>
    </row>
    <row r="283" spans="1:9" s="65" customFormat="1" ht="49.5">
      <c r="A283" s="92" t="s">
        <v>792</v>
      </c>
      <c r="B283" s="56" t="s">
        <v>502</v>
      </c>
      <c r="C283" s="11" t="s">
        <v>415</v>
      </c>
      <c r="D283" s="56" t="s">
        <v>133</v>
      </c>
      <c r="E283" s="56"/>
      <c r="F283" s="48" t="s">
        <v>134</v>
      </c>
      <c r="G283" s="34">
        <f>G284</f>
        <v>10325.9</v>
      </c>
      <c r="H283" s="94"/>
      <c r="I283" s="94"/>
    </row>
    <row r="284" spans="1:9" s="65" customFormat="1" ht="49.5">
      <c r="A284" s="92" t="s">
        <v>792</v>
      </c>
      <c r="B284" s="56" t="s">
        <v>502</v>
      </c>
      <c r="C284" s="11" t="s">
        <v>415</v>
      </c>
      <c r="D284" s="56" t="s">
        <v>705</v>
      </c>
      <c r="E284" s="56"/>
      <c r="F284" s="48" t="s">
        <v>704</v>
      </c>
      <c r="G284" s="34">
        <f>G285+G289</f>
        <v>10325.9</v>
      </c>
      <c r="H284" s="94"/>
      <c r="I284" s="94"/>
    </row>
    <row r="285" spans="1:9" s="65" customFormat="1" ht="49.5">
      <c r="A285" s="92" t="s">
        <v>792</v>
      </c>
      <c r="B285" s="56" t="s">
        <v>502</v>
      </c>
      <c r="C285" s="11" t="s">
        <v>415</v>
      </c>
      <c r="D285" s="56" t="s">
        <v>706</v>
      </c>
      <c r="E285" s="56"/>
      <c r="F285" s="48" t="s">
        <v>707</v>
      </c>
      <c r="G285" s="34">
        <f>G286</f>
        <v>9400</v>
      </c>
      <c r="H285" s="94"/>
      <c r="I285" s="94"/>
    </row>
    <row r="286" spans="1:9" s="65" customFormat="1" ht="16.5">
      <c r="A286" s="92" t="s">
        <v>792</v>
      </c>
      <c r="B286" s="56" t="s">
        <v>502</v>
      </c>
      <c r="C286" s="11" t="s">
        <v>415</v>
      </c>
      <c r="D286" s="56" t="s">
        <v>706</v>
      </c>
      <c r="E286" s="66" t="s">
        <v>720</v>
      </c>
      <c r="F286" s="48" t="s">
        <v>721</v>
      </c>
      <c r="G286" s="34">
        <f>G287</f>
        <v>9400</v>
      </c>
      <c r="H286" s="94"/>
      <c r="I286" s="94"/>
    </row>
    <row r="287" spans="1:9" s="65" customFormat="1" ht="33">
      <c r="A287" s="92" t="s">
        <v>792</v>
      </c>
      <c r="B287" s="56" t="s">
        <v>502</v>
      </c>
      <c r="C287" s="11" t="s">
        <v>415</v>
      </c>
      <c r="D287" s="56" t="s">
        <v>706</v>
      </c>
      <c r="E287" s="66" t="s">
        <v>722</v>
      </c>
      <c r="F287" s="48" t="s">
        <v>723</v>
      </c>
      <c r="G287" s="34">
        <f>G288</f>
        <v>9400</v>
      </c>
      <c r="H287" s="94"/>
      <c r="I287" s="94"/>
    </row>
    <row r="288" spans="1:9" s="65" customFormat="1" ht="49.5">
      <c r="A288" s="92" t="s">
        <v>792</v>
      </c>
      <c r="B288" s="56" t="s">
        <v>502</v>
      </c>
      <c r="C288" s="11" t="s">
        <v>415</v>
      </c>
      <c r="D288" s="56" t="s">
        <v>706</v>
      </c>
      <c r="E288" s="66" t="s">
        <v>724</v>
      </c>
      <c r="F288" s="48" t="s">
        <v>725</v>
      </c>
      <c r="G288" s="34">
        <f>'№6'!F161</f>
        <v>9400</v>
      </c>
      <c r="H288" s="94"/>
      <c r="I288" s="94"/>
    </row>
    <row r="289" spans="1:9" s="65" customFormat="1" ht="66">
      <c r="A289" s="92" t="s">
        <v>792</v>
      </c>
      <c r="B289" s="56" t="s">
        <v>502</v>
      </c>
      <c r="C289" s="11" t="s">
        <v>415</v>
      </c>
      <c r="D289" s="56" t="s">
        <v>708</v>
      </c>
      <c r="E289" s="56"/>
      <c r="F289" s="48" t="s">
        <v>709</v>
      </c>
      <c r="G289" s="34">
        <f>G290</f>
        <v>925.9</v>
      </c>
      <c r="H289" s="94"/>
      <c r="I289" s="94"/>
    </row>
    <row r="290" spans="1:9" s="65" customFormat="1" ht="16.5">
      <c r="A290" s="92" t="s">
        <v>792</v>
      </c>
      <c r="B290" s="56" t="s">
        <v>502</v>
      </c>
      <c r="C290" s="11" t="s">
        <v>415</v>
      </c>
      <c r="D290" s="56" t="s">
        <v>708</v>
      </c>
      <c r="E290" s="66" t="s">
        <v>720</v>
      </c>
      <c r="F290" s="48" t="s">
        <v>721</v>
      </c>
      <c r="G290" s="34">
        <f>G291</f>
        <v>925.9</v>
      </c>
      <c r="H290" s="94"/>
      <c r="I290" s="94"/>
    </row>
    <row r="291" spans="1:9" s="65" customFormat="1" ht="33">
      <c r="A291" s="92" t="s">
        <v>792</v>
      </c>
      <c r="B291" s="56" t="s">
        <v>502</v>
      </c>
      <c r="C291" s="11" t="s">
        <v>415</v>
      </c>
      <c r="D291" s="56" t="s">
        <v>708</v>
      </c>
      <c r="E291" s="66" t="s">
        <v>722</v>
      </c>
      <c r="F291" s="48" t="s">
        <v>723</v>
      </c>
      <c r="G291" s="34">
        <f>G292</f>
        <v>925.9</v>
      </c>
      <c r="H291" s="94"/>
      <c r="I291" s="94"/>
    </row>
    <row r="292" spans="1:9" s="65" customFormat="1" ht="49.5">
      <c r="A292" s="92" t="s">
        <v>792</v>
      </c>
      <c r="B292" s="56" t="s">
        <v>502</v>
      </c>
      <c r="C292" s="11" t="s">
        <v>415</v>
      </c>
      <c r="D292" s="56" t="s">
        <v>708</v>
      </c>
      <c r="E292" s="66" t="s">
        <v>724</v>
      </c>
      <c r="F292" s="48" t="s">
        <v>725</v>
      </c>
      <c r="G292" s="34">
        <f>'№6'!F165</f>
        <v>925.9</v>
      </c>
      <c r="H292" s="94"/>
      <c r="I292" s="94"/>
    </row>
  </sheetData>
  <mergeCells count="13">
    <mergeCell ref="A1:G1"/>
    <mergeCell ref="A2:G2"/>
    <mergeCell ref="A3:G3"/>
    <mergeCell ref="A5:G5"/>
    <mergeCell ref="A6:G6"/>
    <mergeCell ref="A7:G7"/>
    <mergeCell ref="A8:A9"/>
    <mergeCell ref="B8:B9"/>
    <mergeCell ref="C8:C9"/>
    <mergeCell ref="D8:D9"/>
    <mergeCell ref="E8:E9"/>
    <mergeCell ref="F8:F9"/>
    <mergeCell ref="G8:G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F69"/>
  <sheetViews>
    <sheetView workbookViewId="0" topLeftCell="A1">
      <selection activeCell="F68" sqref="F68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3.00390625" style="4" customWidth="1"/>
    <col min="4" max="4" width="72.75390625" style="5" customWidth="1"/>
    <col min="5" max="5" width="11.00390625" style="13" customWidth="1"/>
    <col min="6" max="6" width="13.75390625" style="5" customWidth="1"/>
    <col min="7" max="16384" width="9.125" style="5" customWidth="1"/>
  </cols>
  <sheetData>
    <row r="1" spans="4:5" ht="16.5">
      <c r="D1" s="194" t="s">
        <v>210</v>
      </c>
      <c r="E1" s="194"/>
    </row>
    <row r="2" spans="4:5" ht="16.5">
      <c r="D2" s="194" t="s">
        <v>482</v>
      </c>
      <c r="E2" s="194"/>
    </row>
    <row r="3" spans="4:5" ht="16.5">
      <c r="D3" s="194" t="s">
        <v>249</v>
      </c>
      <c r="E3" s="194"/>
    </row>
    <row r="4" ht="8.25" customHeight="1"/>
    <row r="5" spans="1:5" ht="33" customHeight="1">
      <c r="A5" s="214" t="s">
        <v>32</v>
      </c>
      <c r="B5" s="214"/>
      <c r="C5" s="214"/>
      <c r="D5" s="214"/>
      <c r="E5" s="214"/>
    </row>
    <row r="6" spans="1:5" ht="33">
      <c r="A6" s="6" t="s">
        <v>497</v>
      </c>
      <c r="B6" s="19" t="s">
        <v>558</v>
      </c>
      <c r="C6" s="19" t="s">
        <v>499</v>
      </c>
      <c r="D6" s="72" t="s">
        <v>501</v>
      </c>
      <c r="E6" s="76" t="s">
        <v>586</v>
      </c>
    </row>
    <row r="7" spans="1:5" ht="16.5">
      <c r="A7" s="6">
        <v>1</v>
      </c>
      <c r="B7" s="19">
        <v>2</v>
      </c>
      <c r="C7" s="19">
        <v>3</v>
      </c>
      <c r="D7" s="72">
        <v>4</v>
      </c>
      <c r="E7" s="40">
        <v>5</v>
      </c>
    </row>
    <row r="8" spans="1:5" ht="16.5">
      <c r="A8" s="6"/>
      <c r="B8" s="19"/>
      <c r="C8" s="19"/>
      <c r="D8" s="60" t="s">
        <v>585</v>
      </c>
      <c r="E8" s="38">
        <f>E9+E13+E15+E17+E19+E21+E23+E25+E34+E36+E38+E40+E42+E27+E44+E46+E48+E53+E55+E50+E57+E59+E65+E68+E61+E63</f>
        <v>334981.9</v>
      </c>
    </row>
    <row r="9" spans="1:5" s="73" customFormat="1" ht="82.5">
      <c r="A9" s="28">
        <v>1</v>
      </c>
      <c r="B9" s="28"/>
      <c r="C9" s="28"/>
      <c r="D9" s="10" t="s">
        <v>15</v>
      </c>
      <c r="E9" s="38">
        <f>E10</f>
        <v>168079</v>
      </c>
    </row>
    <row r="10" spans="1:6" ht="33">
      <c r="A10" s="6"/>
      <c r="B10" s="11"/>
      <c r="C10" s="15"/>
      <c r="D10" s="12" t="s">
        <v>29</v>
      </c>
      <c r="E10" s="33">
        <f>'№6'!F633</f>
        <v>168079</v>
      </c>
      <c r="F10" s="77"/>
    </row>
    <row r="11" spans="1:6" ht="16.5">
      <c r="A11" s="6"/>
      <c r="B11" s="11" t="s">
        <v>578</v>
      </c>
      <c r="C11" s="11" t="s">
        <v>16</v>
      </c>
      <c r="D11" s="80" t="s">
        <v>30</v>
      </c>
      <c r="E11" s="81">
        <v>156863</v>
      </c>
      <c r="F11" s="78"/>
    </row>
    <row r="12" spans="1:6" ht="16.5">
      <c r="A12" s="6"/>
      <c r="B12" s="11" t="s">
        <v>578</v>
      </c>
      <c r="C12" s="11" t="s">
        <v>16</v>
      </c>
      <c r="D12" s="80" t="s">
        <v>101</v>
      </c>
      <c r="E12" s="81">
        <v>11216</v>
      </c>
      <c r="F12" s="75"/>
    </row>
    <row r="13" spans="1:5" s="73" customFormat="1" ht="66.75" customHeight="1">
      <c r="A13" s="28">
        <v>2</v>
      </c>
      <c r="B13" s="28"/>
      <c r="C13" s="28"/>
      <c r="D13" s="10" t="s">
        <v>21</v>
      </c>
      <c r="E13" s="38">
        <f>E14</f>
        <v>3681.2</v>
      </c>
    </row>
    <row r="14" spans="1:5" s="73" customFormat="1" ht="33">
      <c r="A14" s="28"/>
      <c r="B14" s="11" t="s">
        <v>787</v>
      </c>
      <c r="C14" s="11" t="s">
        <v>22</v>
      </c>
      <c r="D14" s="12" t="s">
        <v>453</v>
      </c>
      <c r="E14" s="19">
        <f>'№6'!F710</f>
        <v>3681.2</v>
      </c>
    </row>
    <row r="15" spans="1:5" s="73" customFormat="1" ht="66">
      <c r="A15" s="28">
        <v>3</v>
      </c>
      <c r="B15" s="28"/>
      <c r="C15" s="28"/>
      <c r="D15" s="10" t="s">
        <v>28</v>
      </c>
      <c r="E15" s="38">
        <f>E16</f>
        <v>632</v>
      </c>
    </row>
    <row r="16" spans="1:5" s="73" customFormat="1" ht="16.5">
      <c r="A16" s="28"/>
      <c r="B16" s="56" t="s">
        <v>570</v>
      </c>
      <c r="C16" s="11" t="s">
        <v>27</v>
      </c>
      <c r="D16" s="74" t="s">
        <v>775</v>
      </c>
      <c r="E16" s="33">
        <f>'№6'!F42</f>
        <v>632</v>
      </c>
    </row>
    <row r="17" spans="1:5" s="73" customFormat="1" ht="24.75" customHeight="1">
      <c r="A17" s="28">
        <v>4</v>
      </c>
      <c r="B17" s="28"/>
      <c r="C17" s="28"/>
      <c r="D17" s="10" t="s">
        <v>26</v>
      </c>
      <c r="E17" s="38">
        <f>E18</f>
        <v>1355.7</v>
      </c>
    </row>
    <row r="18" spans="1:5" s="73" customFormat="1" ht="16.5">
      <c r="A18" s="28"/>
      <c r="B18" s="56" t="s">
        <v>759</v>
      </c>
      <c r="C18" s="56" t="s">
        <v>25</v>
      </c>
      <c r="D18" s="12" t="s">
        <v>775</v>
      </c>
      <c r="E18" s="33">
        <f>'№6'!F77</f>
        <v>1355.7</v>
      </c>
    </row>
    <row r="19" spans="1:5" s="73" customFormat="1" ht="35.25" customHeight="1">
      <c r="A19" s="28">
        <v>5</v>
      </c>
      <c r="B19" s="28"/>
      <c r="C19" s="28"/>
      <c r="D19" s="10" t="s">
        <v>20</v>
      </c>
      <c r="E19" s="38">
        <f>E20</f>
        <v>2499.3</v>
      </c>
    </row>
    <row r="20" spans="1:5" s="73" customFormat="1" ht="33">
      <c r="A20" s="28"/>
      <c r="B20" s="11" t="s">
        <v>578</v>
      </c>
      <c r="C20" s="15" t="s">
        <v>19</v>
      </c>
      <c r="D20" s="12" t="s">
        <v>453</v>
      </c>
      <c r="E20" s="19">
        <f>'№6'!F596</f>
        <v>2499.3</v>
      </c>
    </row>
    <row r="21" spans="1:5" s="73" customFormat="1" ht="82.5">
      <c r="A21" s="28">
        <v>6</v>
      </c>
      <c r="B21" s="28"/>
      <c r="C21" s="28"/>
      <c r="D21" s="10" t="s">
        <v>9</v>
      </c>
      <c r="E21" s="38">
        <f>E22</f>
        <v>329.5</v>
      </c>
    </row>
    <row r="22" spans="1:5" s="73" customFormat="1" ht="18.75" customHeight="1">
      <c r="A22" s="28"/>
      <c r="B22" s="11" t="s">
        <v>590</v>
      </c>
      <c r="C22" s="56" t="s">
        <v>8</v>
      </c>
      <c r="D22" s="12" t="s">
        <v>775</v>
      </c>
      <c r="E22" s="19">
        <f>'№6'!F66</f>
        <v>329.5</v>
      </c>
    </row>
    <row r="23" spans="1:5" s="73" customFormat="1" ht="66">
      <c r="A23" s="28">
        <v>7</v>
      </c>
      <c r="B23" s="28"/>
      <c r="C23" s="28"/>
      <c r="D23" s="10" t="s">
        <v>2</v>
      </c>
      <c r="E23" s="38">
        <f>E24</f>
        <v>4180.5</v>
      </c>
    </row>
    <row r="24" spans="1:5" s="73" customFormat="1" ht="33">
      <c r="A24" s="28"/>
      <c r="B24" s="11" t="s">
        <v>787</v>
      </c>
      <c r="C24" s="56" t="s">
        <v>1</v>
      </c>
      <c r="D24" s="12" t="s">
        <v>425</v>
      </c>
      <c r="E24" s="33">
        <f>'№6'!F426</f>
        <v>4180.5</v>
      </c>
    </row>
    <row r="25" spans="1:5" s="73" customFormat="1" ht="36" customHeight="1">
      <c r="A25" s="28">
        <v>8</v>
      </c>
      <c r="B25" s="28"/>
      <c r="C25" s="28"/>
      <c r="D25" s="10" t="s">
        <v>42</v>
      </c>
      <c r="E25" s="38">
        <f>E26</f>
        <v>43226.4</v>
      </c>
    </row>
    <row r="26" spans="1:5" s="73" customFormat="1" ht="16.5">
      <c r="A26" s="28"/>
      <c r="B26" s="56" t="s">
        <v>417</v>
      </c>
      <c r="C26" s="56" t="s">
        <v>43</v>
      </c>
      <c r="D26" s="12" t="s">
        <v>775</v>
      </c>
      <c r="E26" s="33">
        <f>'№6'!F122</f>
        <v>43226.4</v>
      </c>
    </row>
    <row r="27" spans="1:5" s="73" customFormat="1" ht="49.5">
      <c r="A27" s="28">
        <v>9</v>
      </c>
      <c r="B27" s="28"/>
      <c r="C27" s="28"/>
      <c r="D27" s="10" t="s">
        <v>110</v>
      </c>
      <c r="E27" s="38">
        <f>SUM(E28:E33)</f>
        <v>7877</v>
      </c>
    </row>
    <row r="28" spans="1:5" s="73" customFormat="1" ht="16.5">
      <c r="A28" s="28"/>
      <c r="B28" s="56" t="s">
        <v>564</v>
      </c>
      <c r="C28" s="56" t="s">
        <v>477</v>
      </c>
      <c r="D28" s="12" t="s">
        <v>775</v>
      </c>
      <c r="E28" s="33">
        <v>200</v>
      </c>
    </row>
    <row r="29" spans="1:5" s="73" customFormat="1" ht="16.5">
      <c r="A29" s="28"/>
      <c r="B29" s="56" t="s">
        <v>564</v>
      </c>
      <c r="C29" s="56" t="s">
        <v>113</v>
      </c>
      <c r="D29" s="12" t="s">
        <v>775</v>
      </c>
      <c r="E29" s="33">
        <v>100</v>
      </c>
    </row>
    <row r="30" spans="1:5" s="73" customFormat="1" ht="33">
      <c r="A30" s="28"/>
      <c r="B30" s="56" t="s">
        <v>578</v>
      </c>
      <c r="C30" s="56" t="s">
        <v>675</v>
      </c>
      <c r="D30" s="74" t="s">
        <v>424</v>
      </c>
      <c r="E30" s="33">
        <v>1632.8</v>
      </c>
    </row>
    <row r="31" spans="1:5" s="73" customFormat="1" ht="33">
      <c r="A31" s="28"/>
      <c r="B31" s="56" t="s">
        <v>603</v>
      </c>
      <c r="C31" s="56" t="s">
        <v>638</v>
      </c>
      <c r="D31" s="74" t="s">
        <v>424</v>
      </c>
      <c r="E31" s="33">
        <v>1940</v>
      </c>
    </row>
    <row r="32" spans="1:5" s="73" customFormat="1" ht="33" customHeight="1">
      <c r="A32" s="28"/>
      <c r="B32" s="56" t="s">
        <v>577</v>
      </c>
      <c r="C32" s="56" t="s">
        <v>677</v>
      </c>
      <c r="D32" s="74" t="s">
        <v>453</v>
      </c>
      <c r="E32" s="33">
        <f>197.9</f>
        <v>197.9</v>
      </c>
    </row>
    <row r="33" spans="1:5" s="73" customFormat="1" ht="33">
      <c r="A33" s="28"/>
      <c r="B33" s="56" t="s">
        <v>578</v>
      </c>
      <c r="C33" s="56" t="s">
        <v>670</v>
      </c>
      <c r="D33" s="74" t="s">
        <v>453</v>
      </c>
      <c r="E33" s="33">
        <f>706.3+3100</f>
        <v>3806.3</v>
      </c>
    </row>
    <row r="34" spans="1:5" s="73" customFormat="1" ht="49.5">
      <c r="A34" s="28">
        <v>10</v>
      </c>
      <c r="B34" s="28"/>
      <c r="C34" s="28"/>
      <c r="D34" s="10" t="s">
        <v>44</v>
      </c>
      <c r="E34" s="38">
        <f>E35</f>
        <v>4796.2</v>
      </c>
    </row>
    <row r="35" spans="1:5" s="73" customFormat="1" ht="16.5">
      <c r="A35" s="28"/>
      <c r="B35" s="56" t="s">
        <v>417</v>
      </c>
      <c r="C35" s="56" t="s">
        <v>45</v>
      </c>
      <c r="D35" s="12" t="s">
        <v>775</v>
      </c>
      <c r="E35" s="33">
        <f>'№6'!F126</f>
        <v>4796.2</v>
      </c>
    </row>
    <row r="36" spans="1:5" s="73" customFormat="1" ht="37.5" customHeight="1">
      <c r="A36" s="28">
        <v>11</v>
      </c>
      <c r="B36" s="28"/>
      <c r="C36" s="28"/>
      <c r="D36" s="10" t="s">
        <v>91</v>
      </c>
      <c r="E36" s="38">
        <f>E37</f>
        <v>1175.3</v>
      </c>
    </row>
    <row r="37" spans="1:5" s="73" customFormat="1" ht="33">
      <c r="A37" s="28"/>
      <c r="B37" s="56" t="s">
        <v>562</v>
      </c>
      <c r="C37" s="56" t="s">
        <v>31</v>
      </c>
      <c r="D37" s="74" t="s">
        <v>424</v>
      </c>
      <c r="E37" s="19">
        <f>'№6'!F513</f>
        <v>1175.3</v>
      </c>
    </row>
    <row r="38" spans="1:5" ht="49.5">
      <c r="A38" s="28">
        <v>12</v>
      </c>
      <c r="B38" s="6"/>
      <c r="C38" s="6"/>
      <c r="D38" s="10" t="s">
        <v>92</v>
      </c>
      <c r="E38" s="38">
        <f>E39</f>
        <v>1322.1</v>
      </c>
    </row>
    <row r="39" spans="1:5" ht="33">
      <c r="A39" s="6"/>
      <c r="B39" s="56" t="s">
        <v>562</v>
      </c>
      <c r="C39" s="56" t="s">
        <v>90</v>
      </c>
      <c r="D39" s="74" t="s">
        <v>424</v>
      </c>
      <c r="E39" s="8">
        <f>'№6'!F520</f>
        <v>1322.1</v>
      </c>
    </row>
    <row r="40" spans="1:5" ht="66">
      <c r="A40" s="28">
        <v>13</v>
      </c>
      <c r="B40" s="6"/>
      <c r="C40" s="6"/>
      <c r="D40" s="10" t="s">
        <v>93</v>
      </c>
      <c r="E40" s="38">
        <f>E41</f>
        <v>55335.2</v>
      </c>
    </row>
    <row r="41" spans="1:5" ht="16.5">
      <c r="A41" s="6"/>
      <c r="B41" s="56" t="s">
        <v>577</v>
      </c>
      <c r="C41" s="11" t="s">
        <v>35</v>
      </c>
      <c r="D41" s="12" t="s">
        <v>775</v>
      </c>
      <c r="E41" s="79">
        <f>'№6'!F226</f>
        <v>55335.2</v>
      </c>
    </row>
    <row r="42" spans="1:5" ht="53.25" customHeight="1">
      <c r="A42" s="28">
        <v>14</v>
      </c>
      <c r="B42" s="6"/>
      <c r="C42" s="6"/>
      <c r="D42" s="10" t="s">
        <v>99</v>
      </c>
      <c r="E42" s="38">
        <f>E43</f>
        <v>11032.4</v>
      </c>
    </row>
    <row r="43" spans="1:5" ht="16.5">
      <c r="A43" s="6"/>
      <c r="B43" s="56" t="s">
        <v>415</v>
      </c>
      <c r="C43" s="56" t="s">
        <v>100</v>
      </c>
      <c r="D43" s="12" t="s">
        <v>775</v>
      </c>
      <c r="E43" s="8">
        <f>'№6'!F171</f>
        <v>11032.4</v>
      </c>
    </row>
    <row r="44" spans="1:5" ht="53.25" customHeight="1">
      <c r="A44" s="28">
        <v>15</v>
      </c>
      <c r="B44" s="6"/>
      <c r="C44" s="6"/>
      <c r="D44" s="10" t="s">
        <v>115</v>
      </c>
      <c r="E44" s="38">
        <f>E45</f>
        <v>4763</v>
      </c>
    </row>
    <row r="45" spans="1:5" ht="33">
      <c r="A45" s="6"/>
      <c r="B45" s="56" t="s">
        <v>578</v>
      </c>
      <c r="C45" s="11" t="s">
        <v>114</v>
      </c>
      <c r="D45" s="74" t="s">
        <v>453</v>
      </c>
      <c r="E45" s="79">
        <f>'№6'!F628</f>
        <v>4763</v>
      </c>
    </row>
    <row r="46" spans="1:5" ht="148.5">
      <c r="A46" s="28">
        <v>16</v>
      </c>
      <c r="B46" s="6"/>
      <c r="C46" s="6"/>
      <c r="D46" s="10" t="s">
        <v>119</v>
      </c>
      <c r="E46" s="38">
        <f>E47</f>
        <v>94</v>
      </c>
    </row>
    <row r="47" spans="1:5" ht="33">
      <c r="A47" s="6"/>
      <c r="B47" s="56" t="s">
        <v>562</v>
      </c>
      <c r="C47" s="6" t="s">
        <v>120</v>
      </c>
      <c r="D47" s="74" t="s">
        <v>453</v>
      </c>
      <c r="E47" s="79">
        <f>'№6'!F702</f>
        <v>94</v>
      </c>
    </row>
    <row r="48" spans="1:5" ht="21" customHeight="1">
      <c r="A48" s="28">
        <v>17</v>
      </c>
      <c r="B48" s="6"/>
      <c r="C48" s="6"/>
      <c r="D48" s="10" t="s">
        <v>601</v>
      </c>
      <c r="E48" s="38">
        <f>E49</f>
        <v>531</v>
      </c>
    </row>
    <row r="49" spans="1:5" ht="16.5">
      <c r="A49" s="6"/>
      <c r="B49" s="58" t="s">
        <v>629</v>
      </c>
      <c r="C49" s="58" t="s">
        <v>600</v>
      </c>
      <c r="D49" s="12" t="s">
        <v>775</v>
      </c>
      <c r="E49" s="79">
        <f>'№6'!F336</f>
        <v>531</v>
      </c>
    </row>
    <row r="50" spans="1:5" ht="49.5">
      <c r="A50" s="28">
        <v>18</v>
      </c>
      <c r="B50" s="6"/>
      <c r="C50" s="6"/>
      <c r="D50" s="10" t="s">
        <v>383</v>
      </c>
      <c r="E50" s="38">
        <f>E51+E52</f>
        <v>347.5</v>
      </c>
    </row>
    <row r="51" spans="1:5" ht="16.5">
      <c r="A51" s="6"/>
      <c r="B51" s="67" t="s">
        <v>564</v>
      </c>
      <c r="C51" s="56" t="s">
        <v>384</v>
      </c>
      <c r="D51" s="12" t="s">
        <v>775</v>
      </c>
      <c r="E51" s="79">
        <f>'№6'!F284</f>
        <v>80</v>
      </c>
    </row>
    <row r="52" spans="1:5" ht="33">
      <c r="A52" s="6"/>
      <c r="B52" s="56" t="s">
        <v>577</v>
      </c>
      <c r="C52" s="56" t="s">
        <v>384</v>
      </c>
      <c r="D52" s="74" t="s">
        <v>453</v>
      </c>
      <c r="E52" s="79">
        <f>'№6'!F587</f>
        <v>267.5</v>
      </c>
    </row>
    <row r="53" spans="1:5" ht="49.5">
      <c r="A53" s="28">
        <v>19</v>
      </c>
      <c r="B53" s="6"/>
      <c r="C53" s="6"/>
      <c r="D53" s="10" t="s">
        <v>124</v>
      </c>
      <c r="E53" s="38">
        <f>E54</f>
        <v>2297.4</v>
      </c>
    </row>
    <row r="54" spans="1:5" ht="33">
      <c r="A54" s="6"/>
      <c r="B54" s="56" t="s">
        <v>577</v>
      </c>
      <c r="C54" s="11" t="s">
        <v>123</v>
      </c>
      <c r="D54" s="74" t="s">
        <v>453</v>
      </c>
      <c r="E54" s="79">
        <f>'№6'!F582</f>
        <v>2297.4</v>
      </c>
    </row>
    <row r="55" spans="1:5" ht="49.5">
      <c r="A55" s="28">
        <v>20</v>
      </c>
      <c r="B55" s="6"/>
      <c r="C55" s="6"/>
      <c r="D55" s="10" t="s">
        <v>126</v>
      </c>
      <c r="E55" s="38">
        <f>E56</f>
        <v>55</v>
      </c>
    </row>
    <row r="56" spans="1:5" ht="33">
      <c r="A56" s="6"/>
      <c r="B56" s="58" t="s">
        <v>578</v>
      </c>
      <c r="C56" s="11" t="s">
        <v>125</v>
      </c>
      <c r="D56" s="74" t="s">
        <v>453</v>
      </c>
      <c r="E56" s="79">
        <f>'№6'!F632</f>
        <v>55</v>
      </c>
    </row>
    <row r="57" spans="1:5" ht="66">
      <c r="A57" s="28">
        <v>21</v>
      </c>
      <c r="B57" s="6"/>
      <c r="C57" s="6"/>
      <c r="D57" s="10" t="s">
        <v>139</v>
      </c>
      <c r="E57" s="38">
        <f>E58</f>
        <v>685.1</v>
      </c>
    </row>
    <row r="58" spans="1:5" ht="16.5">
      <c r="A58" s="6"/>
      <c r="B58" s="56" t="s">
        <v>415</v>
      </c>
      <c r="C58" s="56" t="s">
        <v>131</v>
      </c>
      <c r="D58" s="12" t="s">
        <v>775</v>
      </c>
      <c r="E58" s="79">
        <f>'№6'!F144</f>
        <v>685.1</v>
      </c>
    </row>
    <row r="59" spans="1:5" ht="39" customHeight="1">
      <c r="A59" s="28">
        <v>22</v>
      </c>
      <c r="B59" s="6"/>
      <c r="C59" s="6"/>
      <c r="D59" s="10" t="s">
        <v>136</v>
      </c>
      <c r="E59" s="38">
        <f>E60</f>
        <v>218.3</v>
      </c>
    </row>
    <row r="60" spans="1:5" ht="16.5">
      <c r="A60" s="6"/>
      <c r="B60" s="56" t="s">
        <v>415</v>
      </c>
      <c r="C60" s="56" t="s">
        <v>137</v>
      </c>
      <c r="D60" s="12" t="s">
        <v>775</v>
      </c>
      <c r="E60" s="79">
        <f>'№6'!F153</f>
        <v>218.3</v>
      </c>
    </row>
    <row r="61" spans="1:5" ht="99">
      <c r="A61" s="28">
        <v>23</v>
      </c>
      <c r="B61" s="6"/>
      <c r="C61" s="6"/>
      <c r="D61" s="10" t="s">
        <v>433</v>
      </c>
      <c r="E61" s="38">
        <f>E62</f>
        <v>8192</v>
      </c>
    </row>
    <row r="62" spans="1:5" ht="16.5">
      <c r="A62" s="6"/>
      <c r="B62" s="56" t="s">
        <v>415</v>
      </c>
      <c r="C62" s="56" t="s">
        <v>703</v>
      </c>
      <c r="D62" s="12" t="s">
        <v>775</v>
      </c>
      <c r="E62" s="79">
        <f>'№6'!F148</f>
        <v>8192</v>
      </c>
    </row>
    <row r="63" spans="1:5" ht="66">
      <c r="A63" s="28">
        <v>24</v>
      </c>
      <c r="B63" s="56"/>
      <c r="C63" s="56"/>
      <c r="D63" s="10" t="s">
        <v>434</v>
      </c>
      <c r="E63" s="38">
        <f>E64</f>
        <v>9400</v>
      </c>
    </row>
    <row r="64" spans="1:5" ht="16.5">
      <c r="A64" s="6"/>
      <c r="B64" s="56" t="s">
        <v>415</v>
      </c>
      <c r="C64" s="56" t="s">
        <v>706</v>
      </c>
      <c r="D64" s="12" t="s">
        <v>775</v>
      </c>
      <c r="E64" s="79">
        <f>'№6'!F161</f>
        <v>9400</v>
      </c>
    </row>
    <row r="65" spans="1:5" ht="23.25" customHeight="1">
      <c r="A65" s="28">
        <v>25</v>
      </c>
      <c r="B65" s="6"/>
      <c r="C65" s="6"/>
      <c r="D65" s="10" t="s">
        <v>141</v>
      </c>
      <c r="E65" s="38">
        <f>E66+E67</f>
        <v>2762.2</v>
      </c>
    </row>
    <row r="66" spans="1:5" ht="33">
      <c r="A66" s="6"/>
      <c r="B66" s="15" t="s">
        <v>560</v>
      </c>
      <c r="C66" s="11" t="s">
        <v>140</v>
      </c>
      <c r="D66" s="74" t="s">
        <v>453</v>
      </c>
      <c r="E66" s="8">
        <f>'№6'!F647</f>
        <v>2583.7</v>
      </c>
    </row>
    <row r="67" spans="1:5" ht="33">
      <c r="A67" s="6"/>
      <c r="B67" s="15" t="s">
        <v>560</v>
      </c>
      <c r="C67" s="11" t="s">
        <v>140</v>
      </c>
      <c r="D67" s="74" t="s">
        <v>424</v>
      </c>
      <c r="E67" s="8">
        <f>'№6'!F499</f>
        <v>178.5</v>
      </c>
    </row>
    <row r="68" spans="1:5" s="73" customFormat="1" ht="33">
      <c r="A68" s="28">
        <v>26</v>
      </c>
      <c r="B68" s="28"/>
      <c r="C68" s="28"/>
      <c r="D68" s="63" t="s">
        <v>148</v>
      </c>
      <c r="E68" s="98">
        <f>E69</f>
        <v>114.6</v>
      </c>
    </row>
    <row r="69" spans="1:5" ht="16.5">
      <c r="A69" s="6"/>
      <c r="B69" s="58" t="s">
        <v>560</v>
      </c>
      <c r="C69" s="58" t="s">
        <v>147</v>
      </c>
      <c r="D69" s="12" t="s">
        <v>775</v>
      </c>
      <c r="E69" s="8">
        <f>'№6'!F247</f>
        <v>114.6</v>
      </c>
    </row>
  </sheetData>
  <mergeCells count="4">
    <mergeCell ref="D1:E1"/>
    <mergeCell ref="D2:E2"/>
    <mergeCell ref="D3:E3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24"/>
  <sheetViews>
    <sheetView workbookViewId="0" topLeftCell="A1">
      <selection activeCell="D8" sqref="D8"/>
    </sheetView>
  </sheetViews>
  <sheetFormatPr defaultColWidth="9.00390625" defaultRowHeight="12.75"/>
  <cols>
    <col min="1" max="1" width="8.25390625" style="143" customWidth="1"/>
    <col min="2" max="2" width="68.875" style="143" customWidth="1"/>
    <col min="3" max="3" width="19.125" style="143" customWidth="1"/>
    <col min="4" max="4" width="32.25390625" style="143" customWidth="1"/>
    <col min="5" max="16384" width="14.75390625" style="143" customWidth="1"/>
  </cols>
  <sheetData>
    <row r="1" ht="16.5">
      <c r="C1" s="144" t="s">
        <v>211</v>
      </c>
    </row>
    <row r="2" spans="2:3" ht="15.75" customHeight="1">
      <c r="B2" s="215" t="s">
        <v>69</v>
      </c>
      <c r="C2" s="215"/>
    </row>
    <row r="3" spans="2:3" ht="16.5">
      <c r="B3" s="216" t="s">
        <v>250</v>
      </c>
      <c r="C3" s="216"/>
    </row>
    <row r="4" spans="2:3" ht="16.5">
      <c r="B4" s="144"/>
      <c r="C4" s="144"/>
    </row>
    <row r="5" spans="1:3" s="145" customFormat="1" ht="48.75" customHeight="1">
      <c r="A5" s="217" t="s">
        <v>70</v>
      </c>
      <c r="B5" s="217"/>
      <c r="C5" s="217"/>
    </row>
    <row r="6" spans="1:3" s="145" customFormat="1" ht="34.5" customHeight="1">
      <c r="A6" s="218" t="s">
        <v>71</v>
      </c>
      <c r="B6" s="218"/>
      <c r="C6" s="218"/>
    </row>
    <row r="7" spans="1:3" s="145" customFormat="1" ht="16.5">
      <c r="A7" s="219" t="s">
        <v>72</v>
      </c>
      <c r="B7" s="219"/>
      <c r="C7" s="219"/>
    </row>
    <row r="8" spans="1:3" s="145" customFormat="1" ht="16.5">
      <c r="A8" s="146"/>
      <c r="C8" s="145" t="s">
        <v>73</v>
      </c>
    </row>
    <row r="9" spans="1:3" s="148" customFormat="1" ht="33">
      <c r="A9" s="147" t="s">
        <v>74</v>
      </c>
      <c r="B9" s="147" t="s">
        <v>75</v>
      </c>
      <c r="C9" s="147" t="s">
        <v>151</v>
      </c>
    </row>
    <row r="10" spans="1:3" s="148" customFormat="1" ht="16.5">
      <c r="A10" s="147">
        <v>1</v>
      </c>
      <c r="B10" s="147">
        <v>2</v>
      </c>
      <c r="C10" s="147"/>
    </row>
    <row r="11" spans="1:3" s="145" customFormat="1" ht="16.5">
      <c r="A11" s="147">
        <v>1</v>
      </c>
      <c r="B11" s="149" t="s">
        <v>76</v>
      </c>
      <c r="C11" s="150">
        <v>23000</v>
      </c>
    </row>
    <row r="12" spans="1:3" s="145" customFormat="1" ht="33">
      <c r="A12" s="147">
        <v>2</v>
      </c>
      <c r="B12" s="149" t="s">
        <v>77</v>
      </c>
      <c r="C12" s="150">
        <v>0</v>
      </c>
    </row>
    <row r="13" spans="1:3" s="145" customFormat="1" ht="16.5">
      <c r="A13" s="147"/>
      <c r="B13" s="151" t="s">
        <v>78</v>
      </c>
      <c r="C13" s="152">
        <f>C11+C12</f>
        <v>23000</v>
      </c>
    </row>
    <row r="14" s="145" customFormat="1" ht="16.5"/>
    <row r="15" spans="1:4" s="145" customFormat="1" ht="97.5" customHeight="1">
      <c r="A15" s="220" t="s">
        <v>369</v>
      </c>
      <c r="B15" s="220"/>
      <c r="C15" s="220"/>
      <c r="D15" s="153"/>
    </row>
    <row r="16" spans="1:4" s="145" customFormat="1" ht="16.5">
      <c r="A16" s="221"/>
      <c r="B16" s="221"/>
      <c r="C16" s="221"/>
      <c r="D16" s="2"/>
    </row>
    <row r="17" spans="1:3" s="145" customFormat="1" ht="16.5">
      <c r="A17" s="219" t="s">
        <v>79</v>
      </c>
      <c r="B17" s="219"/>
      <c r="C17" s="219"/>
    </row>
    <row r="18" s="145" customFormat="1" ht="16.5">
      <c r="C18" s="145" t="s">
        <v>73</v>
      </c>
    </row>
    <row r="19" spans="1:3" s="148" customFormat="1" ht="49.5">
      <c r="A19" s="147" t="s">
        <v>80</v>
      </c>
      <c r="B19" s="147" t="s">
        <v>81</v>
      </c>
      <c r="C19" s="147" t="s">
        <v>82</v>
      </c>
    </row>
    <row r="20" spans="1:3" s="148" customFormat="1" ht="16.5">
      <c r="A20" s="147">
        <v>1</v>
      </c>
      <c r="B20" s="147">
        <v>2</v>
      </c>
      <c r="C20" s="147"/>
    </row>
    <row r="21" spans="1:3" s="145" customFormat="1" ht="33">
      <c r="A21" s="154">
        <v>1</v>
      </c>
      <c r="B21" s="149" t="s">
        <v>83</v>
      </c>
      <c r="C21" s="155">
        <v>15000</v>
      </c>
    </row>
    <row r="22" spans="1:3" s="145" customFormat="1" ht="16.5">
      <c r="A22" s="156"/>
      <c r="B22" s="149" t="s">
        <v>84</v>
      </c>
      <c r="C22" s="155"/>
    </row>
    <row r="23" spans="1:3" s="145" customFormat="1" ht="16.5">
      <c r="A23" s="156"/>
      <c r="B23" s="157" t="s">
        <v>85</v>
      </c>
      <c r="C23" s="158">
        <v>15000</v>
      </c>
    </row>
    <row r="24" spans="1:3" s="145" customFormat="1" ht="16.5">
      <c r="A24" s="156"/>
      <c r="B24" s="159" t="s">
        <v>78</v>
      </c>
      <c r="C24" s="160">
        <f>C21</f>
        <v>15000</v>
      </c>
    </row>
  </sheetData>
  <mergeCells count="8">
    <mergeCell ref="A7:C7"/>
    <mergeCell ref="A15:C15"/>
    <mergeCell ref="A16:C16"/>
    <mergeCell ref="A17:C17"/>
    <mergeCell ref="B2:C2"/>
    <mergeCell ref="B3:C3"/>
    <mergeCell ref="A5:C5"/>
    <mergeCell ref="A6:C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E14" sqref="E14"/>
    </sheetView>
  </sheetViews>
  <sheetFormatPr defaultColWidth="9.125" defaultRowHeight="12.75"/>
  <cols>
    <col min="1" max="1" width="8.25390625" style="143" customWidth="1"/>
    <col min="2" max="2" width="57.875" style="143" customWidth="1"/>
    <col min="3" max="4" width="17.625" style="143" customWidth="1"/>
    <col min="5" max="5" width="32.25390625" style="143" customWidth="1"/>
    <col min="6" max="16384" width="14.75390625" style="143" customWidth="1"/>
  </cols>
  <sheetData>
    <row r="1" ht="16.5">
      <c r="D1" s="144" t="s">
        <v>217</v>
      </c>
    </row>
    <row r="2" spans="2:5" ht="16.5" customHeight="1">
      <c r="B2" s="215" t="s">
        <v>69</v>
      </c>
      <c r="C2" s="215"/>
      <c r="D2" s="215"/>
      <c r="E2" s="175"/>
    </row>
    <row r="3" spans="2:4" ht="16.5">
      <c r="B3" s="216" t="s">
        <v>251</v>
      </c>
      <c r="C3" s="216"/>
      <c r="D3" s="216"/>
    </row>
    <row r="4" spans="1:4" s="145" customFormat="1" ht="55.5" customHeight="1">
      <c r="A4" s="217" t="s">
        <v>212</v>
      </c>
      <c r="B4" s="217"/>
      <c r="C4" s="217"/>
      <c r="D4" s="217"/>
    </row>
    <row r="5" spans="1:4" s="145" customFormat="1" ht="28.5" customHeight="1">
      <c r="A5" s="223" t="s">
        <v>71</v>
      </c>
      <c r="B5" s="223"/>
      <c r="C5" s="223"/>
      <c r="D5" s="223"/>
    </row>
    <row r="6" spans="1:4" s="145" customFormat="1" ht="16.5" customHeight="1">
      <c r="A6" s="219" t="s">
        <v>72</v>
      </c>
      <c r="B6" s="219"/>
      <c r="C6" s="219"/>
      <c r="D6" s="161"/>
    </row>
    <row r="7" spans="1:4" s="145" customFormat="1" ht="16.5">
      <c r="A7" s="146"/>
      <c r="D7" s="145" t="s">
        <v>73</v>
      </c>
    </row>
    <row r="8" spans="1:4" s="148" customFormat="1" ht="33">
      <c r="A8" s="147" t="s">
        <v>74</v>
      </c>
      <c r="B8" s="147" t="s">
        <v>75</v>
      </c>
      <c r="C8" s="147" t="s">
        <v>174</v>
      </c>
      <c r="D8" s="147" t="s">
        <v>175</v>
      </c>
    </row>
    <row r="9" spans="1:4" s="148" customFormat="1" ht="16.5">
      <c r="A9" s="147">
        <v>1</v>
      </c>
      <c r="B9" s="147">
        <v>2</v>
      </c>
      <c r="C9" s="147"/>
      <c r="D9" s="147"/>
    </row>
    <row r="10" spans="1:4" s="145" customFormat="1" ht="16.5">
      <c r="A10" s="147">
        <v>1</v>
      </c>
      <c r="B10" s="149" t="s">
        <v>76</v>
      </c>
      <c r="C10" s="150">
        <v>0</v>
      </c>
      <c r="D10" s="150">
        <v>0</v>
      </c>
    </row>
    <row r="11" spans="1:4" s="145" customFormat="1" ht="33">
      <c r="A11" s="147">
        <v>2</v>
      </c>
      <c r="B11" s="149" t="s">
        <v>77</v>
      </c>
      <c r="C11" s="150">
        <v>0</v>
      </c>
      <c r="D11" s="150">
        <v>0</v>
      </c>
    </row>
    <row r="12" spans="1:4" s="145" customFormat="1" ht="16.5">
      <c r="A12" s="147"/>
      <c r="B12" s="151" t="s">
        <v>78</v>
      </c>
      <c r="C12" s="152">
        <f>C11+C10</f>
        <v>0</v>
      </c>
      <c r="D12" s="152">
        <f>D11+D10</f>
        <v>0</v>
      </c>
    </row>
    <row r="13" s="145" customFormat="1" ht="16.5"/>
    <row r="14" spans="1:5" s="145" customFormat="1" ht="41.25" customHeight="1">
      <c r="A14" s="220" t="s">
        <v>213</v>
      </c>
      <c r="B14" s="220"/>
      <c r="C14" s="220"/>
      <c r="D14" s="220"/>
      <c r="E14" s="176"/>
    </row>
    <row r="15" spans="1:5" s="145" customFormat="1" ht="16.5">
      <c r="A15" s="221"/>
      <c r="B15" s="221"/>
      <c r="C15" s="221"/>
      <c r="D15" s="162"/>
      <c r="E15" s="2"/>
    </row>
    <row r="16" spans="1:4" s="145" customFormat="1" ht="16.5" customHeight="1">
      <c r="A16" s="222" t="s">
        <v>79</v>
      </c>
      <c r="B16" s="222"/>
      <c r="C16" s="222"/>
      <c r="D16" s="222"/>
    </row>
    <row r="17" s="145" customFormat="1" ht="16.5">
      <c r="D17" s="145" t="s">
        <v>73</v>
      </c>
    </row>
    <row r="18" spans="1:4" s="148" customFormat="1" ht="49.5">
      <c r="A18" s="147" t="s">
        <v>80</v>
      </c>
      <c r="B18" s="147" t="s">
        <v>81</v>
      </c>
      <c r="C18" s="147" t="s">
        <v>214</v>
      </c>
      <c r="D18" s="147" t="s">
        <v>215</v>
      </c>
    </row>
    <row r="19" spans="1:4" s="148" customFormat="1" ht="16.5">
      <c r="A19" s="147">
        <v>1</v>
      </c>
      <c r="B19" s="147">
        <v>2</v>
      </c>
      <c r="C19" s="147"/>
      <c r="D19" s="147"/>
    </row>
    <row r="20" spans="1:4" s="145" customFormat="1" ht="33">
      <c r="A20" s="156">
        <v>1</v>
      </c>
      <c r="B20" s="149" t="s">
        <v>216</v>
      </c>
      <c r="C20" s="150">
        <f>C22</f>
        <v>27000</v>
      </c>
      <c r="D20" s="150">
        <f>D22</f>
        <v>8000</v>
      </c>
    </row>
    <row r="21" spans="1:4" s="145" customFormat="1" ht="16.5">
      <c r="A21" s="156"/>
      <c r="B21" s="149" t="s">
        <v>84</v>
      </c>
      <c r="C21" s="150"/>
      <c r="D21" s="150"/>
    </row>
    <row r="22" spans="1:4" s="145" customFormat="1" ht="16.5">
      <c r="A22" s="156"/>
      <c r="B22" s="157" t="s">
        <v>85</v>
      </c>
      <c r="C22" s="177">
        <v>27000</v>
      </c>
      <c r="D22" s="177">
        <v>8000</v>
      </c>
    </row>
    <row r="23" spans="1:4" s="145" customFormat="1" ht="16.5">
      <c r="A23" s="156"/>
      <c r="B23" s="159" t="s">
        <v>78</v>
      </c>
      <c r="C23" s="178">
        <f>C20</f>
        <v>27000</v>
      </c>
      <c r="D23" s="178">
        <f>D20</f>
        <v>8000</v>
      </c>
    </row>
  </sheetData>
  <mergeCells count="8">
    <mergeCell ref="B2:D2"/>
    <mergeCell ref="B3:D3"/>
    <mergeCell ref="A4:D4"/>
    <mergeCell ref="A5:D5"/>
    <mergeCell ref="A6:C6"/>
    <mergeCell ref="A14:D14"/>
    <mergeCell ref="A15:C15"/>
    <mergeCell ref="A16:D1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3">
      <selection activeCell="B27" sqref="B27"/>
    </sheetView>
  </sheetViews>
  <sheetFormatPr defaultColWidth="9.00390625" defaultRowHeight="12.75"/>
  <cols>
    <col min="1" max="1" width="30.625" style="2" customWidth="1"/>
    <col min="2" max="2" width="58.625" style="2" customWidth="1"/>
    <col min="3" max="3" width="12.25390625" style="29" customWidth="1"/>
    <col min="4" max="4" width="12.875" style="2" customWidth="1"/>
    <col min="5" max="16384" width="9.125" style="2" customWidth="1"/>
  </cols>
  <sheetData>
    <row r="1" spans="1:4" ht="16.5">
      <c r="A1" s="190" t="s">
        <v>172</v>
      </c>
      <c r="B1" s="190"/>
      <c r="C1" s="190"/>
      <c r="D1" s="190"/>
    </row>
    <row r="2" spans="1:4" ht="16.5">
      <c r="A2" s="190" t="s">
        <v>482</v>
      </c>
      <c r="B2" s="190"/>
      <c r="C2" s="190"/>
      <c r="D2" s="190"/>
    </row>
    <row r="3" spans="1:4" ht="16.5">
      <c r="A3" s="190" t="s">
        <v>241</v>
      </c>
      <c r="B3" s="190"/>
      <c r="C3" s="190"/>
      <c r="D3" s="190"/>
    </row>
    <row r="5" spans="1:4" ht="16.5" customHeight="1">
      <c r="A5" s="184" t="s">
        <v>506</v>
      </c>
      <c r="B5" s="184"/>
      <c r="C5" s="184"/>
      <c r="D5" s="184"/>
    </row>
    <row r="6" spans="1:4" ht="16.5" customHeight="1">
      <c r="A6" s="184" t="s">
        <v>173</v>
      </c>
      <c r="B6" s="184"/>
      <c r="C6" s="184"/>
      <c r="D6" s="184"/>
    </row>
    <row r="8" spans="1:4" ht="33" customHeight="1">
      <c r="A8" s="185" t="s">
        <v>507</v>
      </c>
      <c r="B8" s="187" t="s">
        <v>501</v>
      </c>
      <c r="C8" s="189" t="s">
        <v>588</v>
      </c>
      <c r="D8" s="189"/>
    </row>
    <row r="9" spans="1:4" ht="16.5">
      <c r="A9" s="186"/>
      <c r="B9" s="188"/>
      <c r="C9" s="163" t="s">
        <v>174</v>
      </c>
      <c r="D9" s="163" t="s">
        <v>175</v>
      </c>
    </row>
    <row r="10" spans="1:4" ht="33">
      <c r="A10" s="20" t="s">
        <v>508</v>
      </c>
      <c r="B10" s="21" t="s">
        <v>509</v>
      </c>
      <c r="C10" s="37">
        <f>C12</f>
        <v>-27000</v>
      </c>
      <c r="D10" s="37">
        <f>D12</f>
        <v>-8000</v>
      </c>
    </row>
    <row r="11" spans="1:4" ht="55.5" customHeight="1" hidden="1">
      <c r="A11" s="22" t="s">
        <v>510</v>
      </c>
      <c r="B11" s="23" t="s">
        <v>511</v>
      </c>
      <c r="C11" s="24"/>
      <c r="D11" s="24"/>
    </row>
    <row r="12" spans="1:4" ht="48" customHeight="1">
      <c r="A12" s="22" t="s">
        <v>108</v>
      </c>
      <c r="B12" s="23" t="s">
        <v>512</v>
      </c>
      <c r="C12" s="36">
        <f>C13</f>
        <v>-27000</v>
      </c>
      <c r="D12" s="36">
        <f>D13</f>
        <v>-8000</v>
      </c>
    </row>
    <row r="13" spans="1:4" ht="53.25" customHeight="1">
      <c r="A13" s="22" t="s">
        <v>109</v>
      </c>
      <c r="B13" s="23" t="s">
        <v>773</v>
      </c>
      <c r="C13" s="36">
        <v>-27000</v>
      </c>
      <c r="D13" s="36">
        <v>-8000</v>
      </c>
    </row>
    <row r="14" spans="1:4" ht="33.75" customHeight="1">
      <c r="A14" s="20" t="s">
        <v>513</v>
      </c>
      <c r="B14" s="21" t="s">
        <v>514</v>
      </c>
      <c r="C14" s="37">
        <f>C15+C18</f>
        <v>0</v>
      </c>
      <c r="D14" s="37">
        <f>D15+D18</f>
        <v>0</v>
      </c>
    </row>
    <row r="15" spans="1:4" ht="24" customHeight="1">
      <c r="A15" s="22" t="s">
        <v>515</v>
      </c>
      <c r="B15" s="23" t="s">
        <v>516</v>
      </c>
      <c r="C15" s="36">
        <f>C16</f>
        <v>-539533.7</v>
      </c>
      <c r="D15" s="36">
        <f>D16</f>
        <v>-568503.6</v>
      </c>
    </row>
    <row r="16" spans="1:4" ht="24" customHeight="1">
      <c r="A16" s="22" t="s">
        <v>517</v>
      </c>
      <c r="B16" s="23" t="s">
        <v>518</v>
      </c>
      <c r="C16" s="36">
        <f>C17</f>
        <v>-539533.7</v>
      </c>
      <c r="D16" s="36">
        <f>D17</f>
        <v>-568503.6</v>
      </c>
    </row>
    <row r="17" spans="1:4" ht="36" customHeight="1">
      <c r="A17" s="22" t="s">
        <v>519</v>
      </c>
      <c r="B17" s="23" t="s">
        <v>520</v>
      </c>
      <c r="C17" s="36">
        <v>-539533.7</v>
      </c>
      <c r="D17" s="164">
        <v>-568503.6</v>
      </c>
    </row>
    <row r="18" spans="1:4" ht="24" customHeight="1">
      <c r="A18" s="22" t="s">
        <v>521</v>
      </c>
      <c r="B18" s="23" t="s">
        <v>522</v>
      </c>
      <c r="C18" s="36">
        <f>C19</f>
        <v>539533.7</v>
      </c>
      <c r="D18" s="24">
        <f>D19</f>
        <v>568503.6</v>
      </c>
    </row>
    <row r="19" spans="1:4" ht="24" customHeight="1">
      <c r="A19" s="22" t="s">
        <v>523</v>
      </c>
      <c r="B19" s="23" t="s">
        <v>524</v>
      </c>
      <c r="C19" s="36">
        <f>C20</f>
        <v>539533.7</v>
      </c>
      <c r="D19" s="24">
        <f>D20</f>
        <v>568503.6</v>
      </c>
    </row>
    <row r="20" spans="1:4" ht="36" customHeight="1">
      <c r="A20" s="22" t="s">
        <v>525</v>
      </c>
      <c r="B20" s="23" t="s">
        <v>526</v>
      </c>
      <c r="C20" s="36">
        <f>512533.7+27000</f>
        <v>539533.7</v>
      </c>
      <c r="D20" s="83">
        <f>12000+556503.6</f>
        <v>568503.6</v>
      </c>
    </row>
    <row r="21" spans="1:4" ht="25.5" customHeight="1">
      <c r="A21" s="183" t="s">
        <v>527</v>
      </c>
      <c r="B21" s="183"/>
      <c r="C21" s="37">
        <f>C14+C10</f>
        <v>-27000</v>
      </c>
      <c r="D21" s="37">
        <f>D14+D10</f>
        <v>-8000</v>
      </c>
    </row>
    <row r="23" spans="1:2" ht="16.5">
      <c r="A23" s="25"/>
      <c r="B23" s="26"/>
    </row>
    <row r="24" ht="16.5">
      <c r="B24" s="1"/>
    </row>
  </sheetData>
  <mergeCells count="9">
    <mergeCell ref="A1:D1"/>
    <mergeCell ref="A2:D2"/>
    <mergeCell ref="A3:D3"/>
    <mergeCell ref="A5:D5"/>
    <mergeCell ref="A21:B21"/>
    <mergeCell ref="A6:D6"/>
    <mergeCell ref="A8:A9"/>
    <mergeCell ref="B8:B9"/>
    <mergeCell ref="C8:D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95"/>
  <sheetViews>
    <sheetView workbookViewId="0" topLeftCell="A1">
      <selection activeCell="D9" sqref="D9"/>
    </sheetView>
  </sheetViews>
  <sheetFormatPr defaultColWidth="9.00390625" defaultRowHeight="12.75"/>
  <cols>
    <col min="1" max="1" width="34.75390625" style="71" customWidth="1"/>
    <col min="2" max="2" width="78.25390625" style="12" customWidth="1"/>
    <col min="3" max="3" width="14.625" style="142" customWidth="1"/>
    <col min="4" max="14" width="9.125" style="104" customWidth="1"/>
    <col min="15" max="15" width="0.2421875" style="124" customWidth="1"/>
    <col min="16" max="16384" width="9.125" style="124" customWidth="1"/>
  </cols>
  <sheetData>
    <row r="1" spans="1:3" ht="16.5">
      <c r="A1" s="102"/>
      <c r="B1" s="192" t="s">
        <v>408</v>
      </c>
      <c r="C1" s="192"/>
    </row>
    <row r="2" spans="1:3" ht="16.5">
      <c r="A2" s="102"/>
      <c r="B2" s="192" t="s">
        <v>379</v>
      </c>
      <c r="C2" s="192"/>
    </row>
    <row r="3" spans="1:3" ht="16.5">
      <c r="A3" s="102"/>
      <c r="B3" s="192" t="s">
        <v>242</v>
      </c>
      <c r="C3" s="192"/>
    </row>
    <row r="4" spans="1:3" ht="16.5">
      <c r="A4" s="102"/>
      <c r="B4" s="192"/>
      <c r="C4" s="192"/>
    </row>
    <row r="5" spans="1:3" ht="41.25" customHeight="1">
      <c r="A5" s="191" t="s">
        <v>149</v>
      </c>
      <c r="B5" s="191"/>
      <c r="C5" s="191"/>
    </row>
    <row r="6" spans="1:2" ht="16.5">
      <c r="A6" s="104"/>
      <c r="B6" s="105"/>
    </row>
    <row r="7" spans="1:14" s="10" customFormat="1" ht="16.5">
      <c r="A7" s="106" t="s">
        <v>150</v>
      </c>
      <c r="B7" s="125" t="s">
        <v>428</v>
      </c>
      <c r="C7" s="38" t="s">
        <v>151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s="126" customFormat="1" ht="16.5">
      <c r="A8" s="108" t="s">
        <v>152</v>
      </c>
      <c r="B8" s="125" t="s">
        <v>153</v>
      </c>
      <c r="C8" s="35">
        <f>C9+C14+C19+C27+C32+C42+C48+C57</f>
        <v>380183.30000000005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s="126" customFormat="1" ht="16.5">
      <c r="A9" s="108" t="s">
        <v>154</v>
      </c>
      <c r="B9" s="125" t="s">
        <v>155</v>
      </c>
      <c r="C9" s="35">
        <f>C10</f>
        <v>173107.2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3" ht="16.5">
      <c r="A10" s="71" t="s">
        <v>156</v>
      </c>
      <c r="B10" s="127" t="s">
        <v>157</v>
      </c>
      <c r="C10" s="34">
        <f>SUM(C11:C13)</f>
        <v>173107.2</v>
      </c>
    </row>
    <row r="11" spans="1:3" ht="66">
      <c r="A11" s="71" t="s">
        <v>158</v>
      </c>
      <c r="B11" s="128" t="s">
        <v>159</v>
      </c>
      <c r="C11" s="34">
        <v>171188.4</v>
      </c>
    </row>
    <row r="12" spans="1:3" ht="99">
      <c r="A12" s="71" t="s">
        <v>160</v>
      </c>
      <c r="B12" s="129" t="s">
        <v>161</v>
      </c>
      <c r="C12" s="34">
        <v>1872.6</v>
      </c>
    </row>
    <row r="13" spans="1:3" ht="82.5">
      <c r="A13" s="71" t="s">
        <v>162</v>
      </c>
      <c r="B13" s="130" t="s">
        <v>163</v>
      </c>
      <c r="C13" s="34">
        <v>46.2</v>
      </c>
    </row>
    <row r="14" spans="1:14" s="126" customFormat="1" ht="16.5">
      <c r="A14" s="108" t="s">
        <v>164</v>
      </c>
      <c r="B14" s="125" t="s">
        <v>165</v>
      </c>
      <c r="C14" s="35">
        <f>C15+C17</f>
        <v>35108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s="126" customFormat="1" ht="16.5">
      <c r="A15" s="71" t="s">
        <v>166</v>
      </c>
      <c r="B15" s="127" t="s">
        <v>167</v>
      </c>
      <c r="C15" s="34">
        <f>C16</f>
        <v>35092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3" ht="16.5">
      <c r="A16" s="71" t="s">
        <v>168</v>
      </c>
      <c r="B16" s="127" t="s">
        <v>167</v>
      </c>
      <c r="C16" s="34">
        <v>35092</v>
      </c>
    </row>
    <row r="17" spans="1:3" ht="16.5">
      <c r="A17" s="110" t="s">
        <v>169</v>
      </c>
      <c r="B17" s="111" t="s">
        <v>170</v>
      </c>
      <c r="C17" s="34">
        <f>C18</f>
        <v>16</v>
      </c>
    </row>
    <row r="18" spans="1:3" ht="16.5">
      <c r="A18" s="110" t="s">
        <v>171</v>
      </c>
      <c r="B18" s="111" t="s">
        <v>170</v>
      </c>
      <c r="C18" s="34">
        <v>16</v>
      </c>
    </row>
    <row r="19" spans="1:14" s="126" customFormat="1" ht="16.5">
      <c r="A19" s="108" t="s">
        <v>218</v>
      </c>
      <c r="B19" s="125" t="s">
        <v>219</v>
      </c>
      <c r="C19" s="35">
        <f>C20+C22</f>
        <v>71194.5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3" ht="16.5">
      <c r="A20" s="71" t="s">
        <v>220</v>
      </c>
      <c r="B20" s="127" t="s">
        <v>221</v>
      </c>
      <c r="C20" s="34">
        <f>C21</f>
        <v>4238</v>
      </c>
    </row>
    <row r="21" spans="1:3" ht="49.5">
      <c r="A21" s="71" t="s">
        <v>222</v>
      </c>
      <c r="B21" s="127" t="s">
        <v>223</v>
      </c>
      <c r="C21" s="34">
        <v>4238</v>
      </c>
    </row>
    <row r="22" spans="1:3" ht="16.5">
      <c r="A22" s="71" t="s">
        <v>224</v>
      </c>
      <c r="B22" s="12" t="s">
        <v>225</v>
      </c>
      <c r="C22" s="34">
        <f>C23+C25</f>
        <v>66956.5</v>
      </c>
    </row>
    <row r="23" spans="1:3" ht="49.5">
      <c r="A23" s="71" t="s">
        <v>226</v>
      </c>
      <c r="B23" s="12" t="s">
        <v>227</v>
      </c>
      <c r="C23" s="34">
        <f>C24</f>
        <v>6489</v>
      </c>
    </row>
    <row r="24" spans="1:3" ht="66">
      <c r="A24" s="71" t="s">
        <v>228</v>
      </c>
      <c r="B24" s="12" t="s">
        <v>229</v>
      </c>
      <c r="C24" s="34">
        <v>6489</v>
      </c>
    </row>
    <row r="25" spans="1:3" ht="49.5">
      <c r="A25" s="71" t="s">
        <v>230</v>
      </c>
      <c r="B25" s="12" t="s">
        <v>231</v>
      </c>
      <c r="C25" s="34">
        <f>C26</f>
        <v>60467.5</v>
      </c>
    </row>
    <row r="26" spans="1:3" ht="66">
      <c r="A26" s="71" t="s">
        <v>232</v>
      </c>
      <c r="B26" s="12" t="s">
        <v>233</v>
      </c>
      <c r="C26" s="34">
        <v>60467.5</v>
      </c>
    </row>
    <row r="27" spans="1:14" s="126" customFormat="1" ht="16.5">
      <c r="A27" s="108" t="s">
        <v>234</v>
      </c>
      <c r="B27" s="125" t="s">
        <v>235</v>
      </c>
      <c r="C27" s="35">
        <f>C28+C30</f>
        <v>2543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</row>
    <row r="28" spans="1:3" ht="33">
      <c r="A28" s="71" t="s">
        <v>236</v>
      </c>
      <c r="B28" s="127" t="s">
        <v>237</v>
      </c>
      <c r="C28" s="34">
        <f>C29</f>
        <v>2528</v>
      </c>
    </row>
    <row r="29" spans="1:3" ht="49.5">
      <c r="A29" s="71" t="s">
        <v>238</v>
      </c>
      <c r="B29" s="127" t="s">
        <v>239</v>
      </c>
      <c r="C29" s="34">
        <v>2528</v>
      </c>
    </row>
    <row r="30" spans="1:3" ht="33">
      <c r="A30" s="71" t="s">
        <v>240</v>
      </c>
      <c r="B30" s="127" t="s">
        <v>252</v>
      </c>
      <c r="C30" s="34">
        <f>C31</f>
        <v>15</v>
      </c>
    </row>
    <row r="31" spans="1:3" ht="33">
      <c r="A31" s="71" t="s">
        <v>253</v>
      </c>
      <c r="B31" s="127" t="s">
        <v>254</v>
      </c>
      <c r="C31" s="34">
        <v>15</v>
      </c>
    </row>
    <row r="32" spans="1:14" s="126" customFormat="1" ht="49.5">
      <c r="A32" s="108" t="s">
        <v>255</v>
      </c>
      <c r="B32" s="125" t="s">
        <v>256</v>
      </c>
      <c r="C32" s="35">
        <f>C33+C40</f>
        <v>25211.5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3" ht="82.5">
      <c r="A33" s="71" t="s">
        <v>257</v>
      </c>
      <c r="B33" s="127" t="s">
        <v>258</v>
      </c>
      <c r="C33" s="34">
        <f>C34+C36+C38</f>
        <v>24993.1</v>
      </c>
    </row>
    <row r="34" spans="1:3" ht="66">
      <c r="A34" s="71" t="s">
        <v>259</v>
      </c>
      <c r="B34" s="127" t="s">
        <v>260</v>
      </c>
      <c r="C34" s="34">
        <f>C35</f>
        <v>12649</v>
      </c>
    </row>
    <row r="35" spans="1:3" ht="66">
      <c r="A35" s="71" t="s">
        <v>261</v>
      </c>
      <c r="B35" s="127" t="s">
        <v>262</v>
      </c>
      <c r="C35" s="34">
        <v>12649</v>
      </c>
    </row>
    <row r="36" spans="1:3" ht="82.5">
      <c r="A36" s="71" t="s">
        <v>263</v>
      </c>
      <c r="B36" s="127" t="s">
        <v>264</v>
      </c>
      <c r="C36" s="33">
        <f>37:37</f>
        <v>895.4</v>
      </c>
    </row>
    <row r="37" spans="1:3" ht="66">
      <c r="A37" s="71" t="s">
        <v>265</v>
      </c>
      <c r="B37" s="127" t="s">
        <v>266</v>
      </c>
      <c r="C37" s="34">
        <v>895.4</v>
      </c>
    </row>
    <row r="38" spans="1:3" ht="33">
      <c r="A38" s="71" t="s">
        <v>267</v>
      </c>
      <c r="B38" s="127" t="s">
        <v>268</v>
      </c>
      <c r="C38" s="34">
        <f>C39</f>
        <v>11448.7</v>
      </c>
    </row>
    <row r="39" spans="1:3" ht="33">
      <c r="A39" s="71" t="s">
        <v>269</v>
      </c>
      <c r="B39" s="127" t="s">
        <v>270</v>
      </c>
      <c r="C39" s="34">
        <v>11448.7</v>
      </c>
    </row>
    <row r="40" spans="1:3" ht="16.5">
      <c r="A40" s="71" t="s">
        <v>271</v>
      </c>
      <c r="B40" s="127" t="s">
        <v>272</v>
      </c>
      <c r="C40" s="34">
        <f>C41</f>
        <v>218.4</v>
      </c>
    </row>
    <row r="41" spans="1:3" ht="49.5">
      <c r="A41" s="71" t="s">
        <v>273</v>
      </c>
      <c r="B41" s="127" t="s">
        <v>274</v>
      </c>
      <c r="C41" s="34">
        <v>218.4</v>
      </c>
    </row>
    <row r="42" spans="1:14" s="126" customFormat="1" ht="16.5">
      <c r="A42" s="108" t="s">
        <v>275</v>
      </c>
      <c r="B42" s="125" t="s">
        <v>276</v>
      </c>
      <c r="C42" s="35">
        <f>C43</f>
        <v>1338.4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s="126" customFormat="1" ht="16.5">
      <c r="A43" s="71" t="s">
        <v>277</v>
      </c>
      <c r="B43" s="127" t="s">
        <v>278</v>
      </c>
      <c r="C43" s="34">
        <f>SUM(C44:C47)</f>
        <v>1338.4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s="126" customFormat="1" ht="33">
      <c r="A44" s="112" t="s">
        <v>279</v>
      </c>
      <c r="B44" s="129" t="s">
        <v>280</v>
      </c>
      <c r="C44" s="34">
        <v>171.7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s="126" customFormat="1" ht="33">
      <c r="A45" s="112" t="s">
        <v>281</v>
      </c>
      <c r="B45" s="129" t="s">
        <v>282</v>
      </c>
      <c r="C45" s="34">
        <v>22.1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s="126" customFormat="1" ht="16.5">
      <c r="A46" s="112" t="s">
        <v>283</v>
      </c>
      <c r="B46" s="129" t="s">
        <v>284</v>
      </c>
      <c r="C46" s="34">
        <v>539.1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s="126" customFormat="1" ht="16.5">
      <c r="A47" s="112" t="s">
        <v>285</v>
      </c>
      <c r="B47" s="129" t="s">
        <v>286</v>
      </c>
      <c r="C47" s="34">
        <v>605.5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s="126" customFormat="1" ht="33">
      <c r="A48" s="108" t="s">
        <v>287</v>
      </c>
      <c r="B48" s="125" t="s">
        <v>288</v>
      </c>
      <c r="C48" s="35">
        <f>C49+C52</f>
        <v>67261.5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3" ht="66">
      <c r="A49" s="71" t="s">
        <v>289</v>
      </c>
      <c r="B49" s="127" t="s">
        <v>290</v>
      </c>
      <c r="C49" s="34">
        <f>C50</f>
        <v>48603.3</v>
      </c>
    </row>
    <row r="50" spans="1:3" ht="82.5">
      <c r="A50" s="71" t="s">
        <v>291</v>
      </c>
      <c r="B50" s="127" t="s">
        <v>292</v>
      </c>
      <c r="C50" s="34">
        <f>C51</f>
        <v>48603.3</v>
      </c>
    </row>
    <row r="51" spans="1:3" ht="82.5">
      <c r="A51" s="71" t="s">
        <v>293</v>
      </c>
      <c r="B51" s="127" t="s">
        <v>294</v>
      </c>
      <c r="C51" s="34">
        <v>48603.3</v>
      </c>
    </row>
    <row r="52" spans="1:3" ht="49.5">
      <c r="A52" s="71" t="s">
        <v>295</v>
      </c>
      <c r="B52" s="127" t="s">
        <v>296</v>
      </c>
      <c r="C52" s="34">
        <f>C53+C55</f>
        <v>18658.2</v>
      </c>
    </row>
    <row r="53" spans="1:3" ht="33">
      <c r="A53" s="71" t="s">
        <v>297</v>
      </c>
      <c r="B53" s="127" t="s">
        <v>298</v>
      </c>
      <c r="C53" s="34">
        <f>C54</f>
        <v>3958.1</v>
      </c>
    </row>
    <row r="54" spans="1:3" ht="49.5">
      <c r="A54" s="71" t="s">
        <v>299</v>
      </c>
      <c r="B54" s="127" t="s">
        <v>300</v>
      </c>
      <c r="C54" s="34">
        <v>3958.1</v>
      </c>
    </row>
    <row r="55" spans="1:3" ht="49.5">
      <c r="A55" s="113" t="s">
        <v>301</v>
      </c>
      <c r="B55" s="114" t="s">
        <v>302</v>
      </c>
      <c r="C55" s="34">
        <f>C56</f>
        <v>14700.1</v>
      </c>
    </row>
    <row r="56" spans="1:3" ht="49.5">
      <c r="A56" s="113" t="s">
        <v>303</v>
      </c>
      <c r="B56" s="114" t="s">
        <v>304</v>
      </c>
      <c r="C56" s="34">
        <v>14700.1</v>
      </c>
    </row>
    <row r="57" spans="1:14" s="126" customFormat="1" ht="16.5">
      <c r="A57" s="108" t="s">
        <v>305</v>
      </c>
      <c r="B57" s="125" t="s">
        <v>306</v>
      </c>
      <c r="C57" s="35">
        <f>C58+C62+C66+C61+C67</f>
        <v>4419.2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3" ht="33">
      <c r="A58" s="71" t="s">
        <v>307</v>
      </c>
      <c r="B58" s="12" t="s">
        <v>308</v>
      </c>
      <c r="C58" s="34">
        <f>C59+C60</f>
        <v>244</v>
      </c>
    </row>
    <row r="59" spans="1:3" ht="115.5">
      <c r="A59" s="71" t="s">
        <v>309</v>
      </c>
      <c r="B59" s="12" t="s">
        <v>380</v>
      </c>
      <c r="C59" s="34">
        <v>234</v>
      </c>
    </row>
    <row r="60" spans="1:3" ht="49.5">
      <c r="A60" s="71" t="s">
        <v>310</v>
      </c>
      <c r="B60" s="12" t="s">
        <v>311</v>
      </c>
      <c r="C60" s="34">
        <v>10</v>
      </c>
    </row>
    <row r="61" spans="1:3" ht="49.5">
      <c r="A61" s="71" t="s">
        <v>312</v>
      </c>
      <c r="B61" s="12" t="s">
        <v>313</v>
      </c>
      <c r="C61" s="34">
        <v>104</v>
      </c>
    </row>
    <row r="62" spans="1:3" ht="99">
      <c r="A62" s="71" t="s">
        <v>314</v>
      </c>
      <c r="B62" s="12" t="s">
        <v>315</v>
      </c>
      <c r="C62" s="34">
        <f>SUM(C64:C65)+C63</f>
        <v>395</v>
      </c>
    </row>
    <row r="63" spans="1:3" ht="33">
      <c r="A63" s="71" t="s">
        <v>316</v>
      </c>
      <c r="B63" s="12" t="s">
        <v>317</v>
      </c>
      <c r="C63" s="34">
        <v>320</v>
      </c>
    </row>
    <row r="64" spans="1:3" ht="33">
      <c r="A64" s="71" t="s">
        <v>318</v>
      </c>
      <c r="B64" s="12" t="s">
        <v>319</v>
      </c>
      <c r="C64" s="34">
        <v>60</v>
      </c>
    </row>
    <row r="65" spans="1:3" ht="27.75" customHeight="1">
      <c r="A65" s="71" t="s">
        <v>320</v>
      </c>
      <c r="B65" s="12" t="s">
        <v>321</v>
      </c>
      <c r="C65" s="34">
        <v>15</v>
      </c>
    </row>
    <row r="66" spans="1:3" ht="49.5">
      <c r="A66" s="71" t="s">
        <v>322</v>
      </c>
      <c r="B66" s="12" t="s">
        <v>323</v>
      </c>
      <c r="C66" s="34">
        <v>2116.1</v>
      </c>
    </row>
    <row r="67" spans="1:3" ht="33">
      <c r="A67" s="71" t="s">
        <v>324</v>
      </c>
      <c r="B67" s="12" t="s">
        <v>325</v>
      </c>
      <c r="C67" s="34">
        <f>C68</f>
        <v>1560.1</v>
      </c>
    </row>
    <row r="68" spans="1:3" ht="33">
      <c r="A68" s="71" t="s">
        <v>326</v>
      </c>
      <c r="B68" s="12" t="s">
        <v>327</v>
      </c>
      <c r="C68" s="34">
        <v>1560.1</v>
      </c>
    </row>
    <row r="69" spans="1:3" ht="16.5">
      <c r="A69" s="108" t="s">
        <v>328</v>
      </c>
      <c r="B69" s="125" t="s">
        <v>329</v>
      </c>
      <c r="C69" s="35">
        <f>C70+C101</f>
        <v>300300</v>
      </c>
    </row>
    <row r="70" spans="1:3" ht="33">
      <c r="A70" s="115" t="s">
        <v>330</v>
      </c>
      <c r="B70" s="131" t="s">
        <v>331</v>
      </c>
      <c r="C70" s="35">
        <f>C71+C73+C90+C99</f>
        <v>300270</v>
      </c>
    </row>
    <row r="71" spans="1:3" ht="33">
      <c r="A71" s="115" t="s">
        <v>332</v>
      </c>
      <c r="B71" s="131" t="s">
        <v>333</v>
      </c>
      <c r="C71" s="35">
        <f>C72</f>
        <v>981.3</v>
      </c>
    </row>
    <row r="72" spans="1:3" ht="33">
      <c r="A72" s="12" t="s">
        <v>334</v>
      </c>
      <c r="B72" s="132" t="s">
        <v>335</v>
      </c>
      <c r="C72" s="34">
        <v>981.3</v>
      </c>
    </row>
    <row r="73" spans="1:3" ht="33">
      <c r="A73" s="116" t="s">
        <v>336</v>
      </c>
      <c r="B73" s="133" t="s">
        <v>337</v>
      </c>
      <c r="C73" s="35">
        <f>C74+C75+C76+C78+C80+C77+C79</f>
        <v>118184</v>
      </c>
    </row>
    <row r="74" spans="1:3" ht="66">
      <c r="A74" s="117" t="s">
        <v>338</v>
      </c>
      <c r="B74" s="134" t="s">
        <v>339</v>
      </c>
      <c r="C74" s="34">
        <v>43226</v>
      </c>
    </row>
    <row r="75" spans="1:3" ht="49.5">
      <c r="A75" s="117" t="s">
        <v>340</v>
      </c>
      <c r="B75" s="114" t="s">
        <v>341</v>
      </c>
      <c r="C75" s="34">
        <v>33172.2</v>
      </c>
    </row>
    <row r="76" spans="1:3" ht="66">
      <c r="A76" s="117" t="s">
        <v>342</v>
      </c>
      <c r="B76" s="114" t="s">
        <v>343</v>
      </c>
      <c r="C76" s="34">
        <v>685.1</v>
      </c>
    </row>
    <row r="77" spans="1:3" ht="82.5">
      <c r="A77" s="117" t="s">
        <v>429</v>
      </c>
      <c r="B77" s="114" t="s">
        <v>430</v>
      </c>
      <c r="C77" s="34">
        <f>8718.5-526.5</f>
        <v>8192</v>
      </c>
    </row>
    <row r="78" spans="1:3" ht="39" customHeight="1">
      <c r="A78" s="117" t="s">
        <v>344</v>
      </c>
      <c r="B78" s="114" t="s">
        <v>345</v>
      </c>
      <c r="C78" s="34">
        <v>218.3</v>
      </c>
    </row>
    <row r="79" spans="1:3" ht="66">
      <c r="A79" s="117" t="s">
        <v>431</v>
      </c>
      <c r="B79" s="114" t="s">
        <v>432</v>
      </c>
      <c r="C79" s="34">
        <f>10004.2-604.2</f>
        <v>9400</v>
      </c>
    </row>
    <row r="80" spans="1:3" ht="16.5">
      <c r="A80" s="118" t="s">
        <v>346</v>
      </c>
      <c r="B80" s="129" t="s">
        <v>347</v>
      </c>
      <c r="C80" s="34">
        <f>SUM(C81:C89)</f>
        <v>23290.4</v>
      </c>
    </row>
    <row r="81" spans="1:3" ht="49.5">
      <c r="A81" s="118" t="s">
        <v>346</v>
      </c>
      <c r="B81" s="114" t="s">
        <v>348</v>
      </c>
      <c r="C81" s="34">
        <v>4796.2</v>
      </c>
    </row>
    <row r="82" spans="1:3" ht="99">
      <c r="A82" s="118" t="s">
        <v>346</v>
      </c>
      <c r="B82" s="114" t="s">
        <v>349</v>
      </c>
      <c r="C82" s="34">
        <v>94</v>
      </c>
    </row>
    <row r="83" spans="1:3" ht="16.5">
      <c r="A83" s="118" t="s">
        <v>346</v>
      </c>
      <c r="B83" s="135" t="s">
        <v>350</v>
      </c>
      <c r="C83" s="34">
        <v>531</v>
      </c>
    </row>
    <row r="84" spans="1:3" ht="16.5">
      <c r="A84" s="118" t="s">
        <v>346</v>
      </c>
      <c r="B84" s="135" t="s">
        <v>148</v>
      </c>
      <c r="C84" s="141">
        <v>114.6</v>
      </c>
    </row>
    <row r="85" spans="1:3" ht="16.5">
      <c r="A85" s="118" t="s">
        <v>346</v>
      </c>
      <c r="B85" s="119" t="s">
        <v>351</v>
      </c>
      <c r="C85" s="141">
        <v>2762.2</v>
      </c>
    </row>
    <row r="86" spans="1:3" ht="33">
      <c r="A86" s="136" t="s">
        <v>346</v>
      </c>
      <c r="B86" s="120" t="s">
        <v>352</v>
      </c>
      <c r="C86" s="141">
        <v>55</v>
      </c>
    </row>
    <row r="87" spans="1:3" ht="49.5">
      <c r="A87" s="136" t="s">
        <v>346</v>
      </c>
      <c r="B87" s="114" t="s">
        <v>353</v>
      </c>
      <c r="C87" s="141">
        <v>2297.4</v>
      </c>
    </row>
    <row r="88" spans="1:3" ht="33">
      <c r="A88" s="136" t="s">
        <v>346</v>
      </c>
      <c r="B88" s="120" t="s">
        <v>354</v>
      </c>
      <c r="C88" s="141">
        <v>4763</v>
      </c>
    </row>
    <row r="89" spans="1:3" ht="33">
      <c r="A89" s="136" t="s">
        <v>346</v>
      </c>
      <c r="B89" s="119" t="s">
        <v>355</v>
      </c>
      <c r="C89" s="141">
        <v>7877</v>
      </c>
    </row>
    <row r="90" spans="1:3" ht="33">
      <c r="A90" s="115" t="s">
        <v>356</v>
      </c>
      <c r="B90" s="137" t="s">
        <v>357</v>
      </c>
      <c r="C90" s="35">
        <f>C91+C92+C93+C94</f>
        <v>180757.2</v>
      </c>
    </row>
    <row r="91" spans="1:3" ht="33">
      <c r="A91" s="121" t="s">
        <v>358</v>
      </c>
      <c r="B91" s="138" t="s">
        <v>359</v>
      </c>
      <c r="C91" s="34">
        <v>1355.7</v>
      </c>
    </row>
    <row r="92" spans="1:3" ht="33">
      <c r="A92" s="121" t="s">
        <v>360</v>
      </c>
      <c r="B92" s="138" t="s">
        <v>361</v>
      </c>
      <c r="C92" s="34">
        <v>2499.3</v>
      </c>
    </row>
    <row r="93" spans="1:3" ht="66">
      <c r="A93" s="121" t="s">
        <v>362</v>
      </c>
      <c r="B93" s="138" t="s">
        <v>363</v>
      </c>
      <c r="C93" s="34">
        <v>3681.2</v>
      </c>
    </row>
    <row r="94" spans="1:3" ht="16.5">
      <c r="A94" s="121" t="s">
        <v>364</v>
      </c>
      <c r="B94" s="138" t="s">
        <v>365</v>
      </c>
      <c r="C94" s="34">
        <f>SUM(C95:C98)</f>
        <v>173221</v>
      </c>
    </row>
    <row r="95" spans="1:3" ht="82.5">
      <c r="A95" s="121" t="s">
        <v>364</v>
      </c>
      <c r="B95" s="138" t="s">
        <v>366</v>
      </c>
      <c r="C95" s="34">
        <v>168079</v>
      </c>
    </row>
    <row r="96" spans="1:3" ht="49.5">
      <c r="A96" s="121" t="s">
        <v>364</v>
      </c>
      <c r="B96" s="138" t="s">
        <v>367</v>
      </c>
      <c r="C96" s="34">
        <v>632</v>
      </c>
    </row>
    <row r="97" spans="1:3" ht="66">
      <c r="A97" s="121" t="s">
        <v>364</v>
      </c>
      <c r="B97" s="138" t="s">
        <v>368</v>
      </c>
      <c r="C97" s="34">
        <v>329.5</v>
      </c>
    </row>
    <row r="98" spans="1:3" ht="66">
      <c r="A98" s="121" t="s">
        <v>364</v>
      </c>
      <c r="B98" s="138" t="s">
        <v>370</v>
      </c>
      <c r="C98" s="34">
        <v>4180.5</v>
      </c>
    </row>
    <row r="99" spans="1:3" ht="16.5">
      <c r="A99" s="122" t="s">
        <v>371</v>
      </c>
      <c r="B99" s="139" t="s">
        <v>372</v>
      </c>
      <c r="C99" s="35">
        <f>C100</f>
        <v>347.5</v>
      </c>
    </row>
    <row r="100" spans="1:3" ht="49.5" customHeight="1">
      <c r="A100" s="136" t="s">
        <v>373</v>
      </c>
      <c r="B100" s="120" t="s">
        <v>374</v>
      </c>
      <c r="C100" s="141">
        <v>347.5</v>
      </c>
    </row>
    <row r="101" spans="1:3" ht="16.5">
      <c r="A101" s="115" t="s">
        <v>375</v>
      </c>
      <c r="B101" s="140" t="s">
        <v>376</v>
      </c>
      <c r="C101" s="35">
        <f>C102</f>
        <v>30</v>
      </c>
    </row>
    <row r="102" spans="1:3" ht="16.5">
      <c r="A102" s="121" t="s">
        <v>377</v>
      </c>
      <c r="B102" s="123" t="s">
        <v>378</v>
      </c>
      <c r="C102" s="34">
        <v>30</v>
      </c>
    </row>
    <row r="103" spans="1:14" s="126" customFormat="1" ht="16.5">
      <c r="A103" s="108"/>
      <c r="B103" s="10" t="s">
        <v>585</v>
      </c>
      <c r="C103" s="35">
        <f>C8+C69</f>
        <v>680483.3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1:2" ht="16.5">
      <c r="A104" s="102"/>
      <c r="B104" s="103"/>
    </row>
    <row r="105" spans="1:2" ht="16.5">
      <c r="A105" s="102"/>
      <c r="B105" s="103"/>
    </row>
    <row r="106" spans="1:2" ht="16.5">
      <c r="A106" s="102"/>
      <c r="B106" s="103"/>
    </row>
    <row r="107" spans="1:2" ht="16.5">
      <c r="A107" s="102"/>
      <c r="B107" s="103"/>
    </row>
    <row r="108" spans="1:2" ht="16.5">
      <c r="A108" s="102"/>
      <c r="B108" s="103"/>
    </row>
    <row r="109" spans="1:2" ht="16.5">
      <c r="A109" s="102"/>
      <c r="B109" s="103"/>
    </row>
    <row r="110" spans="1:2" ht="16.5">
      <c r="A110" s="102"/>
      <c r="B110" s="103"/>
    </row>
    <row r="111" spans="1:2" ht="16.5">
      <c r="A111" s="102"/>
      <c r="B111" s="103"/>
    </row>
    <row r="112" spans="1:2" ht="16.5">
      <c r="A112" s="102"/>
      <c r="B112" s="103"/>
    </row>
    <row r="113" spans="1:2" ht="16.5">
      <c r="A113" s="102"/>
      <c r="B113" s="103"/>
    </row>
    <row r="114" spans="1:2" ht="16.5">
      <c r="A114" s="102"/>
      <c r="B114" s="103"/>
    </row>
    <row r="115" spans="1:2" ht="16.5">
      <c r="A115" s="102"/>
      <c r="B115" s="103"/>
    </row>
    <row r="116" spans="1:2" ht="16.5">
      <c r="A116" s="102"/>
      <c r="B116" s="103"/>
    </row>
    <row r="117" spans="1:2" ht="16.5">
      <c r="A117" s="102"/>
      <c r="B117" s="103"/>
    </row>
    <row r="118" spans="1:2" ht="16.5">
      <c r="A118" s="102"/>
      <c r="B118" s="103"/>
    </row>
    <row r="119" spans="1:2" ht="16.5">
      <c r="A119" s="102"/>
      <c r="B119" s="103"/>
    </row>
    <row r="120" spans="1:2" ht="16.5">
      <c r="A120" s="102"/>
      <c r="B120" s="103"/>
    </row>
    <row r="121" spans="1:2" ht="16.5">
      <c r="A121" s="102"/>
      <c r="B121" s="103"/>
    </row>
    <row r="122" spans="1:2" ht="16.5">
      <c r="A122" s="102"/>
      <c r="B122" s="103"/>
    </row>
    <row r="123" spans="1:2" ht="16.5">
      <c r="A123" s="102"/>
      <c r="B123" s="103"/>
    </row>
    <row r="124" spans="1:2" ht="16.5">
      <c r="A124" s="102"/>
      <c r="B124" s="103"/>
    </row>
    <row r="125" spans="1:2" ht="16.5">
      <c r="A125" s="102"/>
      <c r="B125" s="103"/>
    </row>
    <row r="126" spans="1:2" ht="16.5">
      <c r="A126" s="102"/>
      <c r="B126" s="103"/>
    </row>
    <row r="127" spans="1:2" ht="16.5">
      <c r="A127" s="102"/>
      <c r="B127" s="103"/>
    </row>
    <row r="128" spans="1:2" ht="16.5">
      <c r="A128" s="102"/>
      <c r="B128" s="103"/>
    </row>
    <row r="129" spans="1:2" ht="16.5">
      <c r="A129" s="102"/>
      <c r="B129" s="103"/>
    </row>
    <row r="130" spans="1:2" ht="16.5">
      <c r="A130" s="102"/>
      <c r="B130" s="103"/>
    </row>
    <row r="131" spans="1:2" ht="16.5">
      <c r="A131" s="102"/>
      <c r="B131" s="103"/>
    </row>
    <row r="132" spans="1:2" ht="16.5">
      <c r="A132" s="102"/>
      <c r="B132" s="103"/>
    </row>
    <row r="133" spans="1:2" ht="16.5">
      <c r="A133" s="102"/>
      <c r="B133" s="103"/>
    </row>
    <row r="134" spans="1:2" ht="16.5">
      <c r="A134" s="102"/>
      <c r="B134" s="103"/>
    </row>
    <row r="135" spans="1:2" ht="16.5">
      <c r="A135" s="102"/>
      <c r="B135" s="103"/>
    </row>
    <row r="136" spans="1:2" ht="16.5">
      <c r="A136" s="102"/>
      <c r="B136" s="103"/>
    </row>
    <row r="137" spans="1:2" ht="16.5">
      <c r="A137" s="102"/>
      <c r="B137" s="103"/>
    </row>
    <row r="138" spans="1:2" ht="16.5">
      <c r="A138" s="102"/>
      <c r="B138" s="103"/>
    </row>
    <row r="139" spans="1:2" ht="16.5">
      <c r="A139" s="102"/>
      <c r="B139" s="103"/>
    </row>
    <row r="140" spans="1:2" ht="16.5">
      <c r="A140" s="102"/>
      <c r="B140" s="103"/>
    </row>
    <row r="141" spans="1:2" ht="16.5">
      <c r="A141" s="102"/>
      <c r="B141" s="103"/>
    </row>
    <row r="142" spans="1:2" ht="16.5">
      <c r="A142" s="102"/>
      <c r="B142" s="103"/>
    </row>
    <row r="143" spans="1:2" ht="16.5">
      <c r="A143" s="102"/>
      <c r="B143" s="103"/>
    </row>
    <row r="144" spans="1:2" ht="16.5">
      <c r="A144" s="102"/>
      <c r="B144" s="103"/>
    </row>
    <row r="145" spans="1:2" ht="16.5">
      <c r="A145" s="102"/>
      <c r="B145" s="103"/>
    </row>
    <row r="146" spans="1:2" ht="16.5">
      <c r="A146" s="102"/>
      <c r="B146" s="103"/>
    </row>
    <row r="147" spans="1:2" ht="16.5">
      <c r="A147" s="102"/>
      <c r="B147" s="103"/>
    </row>
    <row r="148" spans="1:2" ht="16.5">
      <c r="A148" s="102"/>
      <c r="B148" s="103"/>
    </row>
    <row r="149" spans="1:2" ht="16.5">
      <c r="A149" s="102"/>
      <c r="B149" s="103"/>
    </row>
    <row r="150" spans="1:2" ht="16.5">
      <c r="A150" s="102"/>
      <c r="B150" s="103"/>
    </row>
    <row r="151" spans="1:2" ht="16.5">
      <c r="A151" s="102"/>
      <c r="B151" s="103"/>
    </row>
    <row r="152" spans="1:2" ht="16.5">
      <c r="A152" s="102"/>
      <c r="B152" s="103"/>
    </row>
    <row r="153" spans="1:2" ht="16.5">
      <c r="A153" s="102"/>
      <c r="B153" s="103"/>
    </row>
    <row r="154" spans="1:2" ht="16.5">
      <c r="A154" s="102"/>
      <c r="B154" s="103"/>
    </row>
    <row r="155" spans="1:2" ht="16.5">
      <c r="A155" s="102"/>
      <c r="B155" s="103"/>
    </row>
    <row r="156" spans="1:2" ht="16.5">
      <c r="A156" s="102"/>
      <c r="B156" s="103"/>
    </row>
    <row r="157" spans="1:2" ht="16.5">
      <c r="A157" s="102"/>
      <c r="B157" s="103"/>
    </row>
    <row r="158" spans="1:2" ht="16.5">
      <c r="A158" s="102"/>
      <c r="B158" s="103"/>
    </row>
    <row r="159" spans="1:2" ht="16.5">
      <c r="A159" s="102"/>
      <c r="B159" s="103"/>
    </row>
    <row r="160" spans="1:2" ht="16.5">
      <c r="A160" s="102"/>
      <c r="B160" s="103"/>
    </row>
    <row r="161" spans="1:2" ht="16.5">
      <c r="A161" s="102"/>
      <c r="B161" s="103"/>
    </row>
    <row r="162" spans="1:2" ht="16.5">
      <c r="A162" s="102"/>
      <c r="B162" s="103"/>
    </row>
    <row r="163" spans="1:2" ht="16.5">
      <c r="A163" s="102"/>
      <c r="B163" s="103"/>
    </row>
    <row r="164" spans="1:2" ht="16.5">
      <c r="A164" s="102"/>
      <c r="B164" s="103"/>
    </row>
    <row r="165" spans="1:2" ht="16.5">
      <c r="A165" s="102"/>
      <c r="B165" s="103"/>
    </row>
    <row r="166" spans="1:2" ht="16.5">
      <c r="A166" s="102"/>
      <c r="B166" s="103"/>
    </row>
    <row r="167" spans="1:2" ht="16.5">
      <c r="A167" s="102"/>
      <c r="B167" s="103"/>
    </row>
    <row r="168" spans="1:2" ht="16.5">
      <c r="A168" s="102"/>
      <c r="B168" s="103"/>
    </row>
    <row r="169" spans="1:2" ht="16.5">
      <c r="A169" s="102"/>
      <c r="B169" s="103"/>
    </row>
    <row r="170" spans="1:2" ht="16.5">
      <c r="A170" s="102"/>
      <c r="B170" s="103"/>
    </row>
    <row r="171" spans="1:2" ht="16.5">
      <c r="A171" s="102"/>
      <c r="B171" s="103"/>
    </row>
    <row r="172" spans="1:2" ht="16.5">
      <c r="A172" s="102"/>
      <c r="B172" s="103"/>
    </row>
    <row r="173" spans="1:2" ht="16.5">
      <c r="A173" s="102"/>
      <c r="B173" s="103"/>
    </row>
    <row r="174" spans="1:2" ht="16.5">
      <c r="A174" s="102"/>
      <c r="B174" s="103"/>
    </row>
    <row r="175" spans="1:2" ht="16.5">
      <c r="A175" s="102"/>
      <c r="B175" s="103"/>
    </row>
    <row r="176" spans="1:2" ht="16.5">
      <c r="A176" s="102"/>
      <c r="B176" s="103"/>
    </row>
    <row r="177" spans="1:2" ht="16.5">
      <c r="A177" s="102"/>
      <c r="B177" s="103"/>
    </row>
    <row r="178" spans="1:2" ht="16.5">
      <c r="A178" s="102"/>
      <c r="B178" s="103"/>
    </row>
    <row r="179" spans="1:2" ht="16.5">
      <c r="A179" s="102"/>
      <c r="B179" s="103"/>
    </row>
    <row r="180" spans="1:2" ht="16.5">
      <c r="A180" s="102"/>
      <c r="B180" s="103"/>
    </row>
    <row r="181" spans="1:2" ht="16.5">
      <c r="A181" s="102"/>
      <c r="B181" s="103"/>
    </row>
    <row r="182" spans="1:2" ht="16.5">
      <c r="A182" s="102"/>
      <c r="B182" s="103"/>
    </row>
    <row r="183" spans="1:2" ht="16.5">
      <c r="A183" s="102"/>
      <c r="B183" s="103"/>
    </row>
    <row r="184" spans="1:2" ht="16.5">
      <c r="A184" s="102"/>
      <c r="B184" s="103"/>
    </row>
    <row r="185" spans="1:2" ht="16.5">
      <c r="A185" s="102"/>
      <c r="B185" s="103"/>
    </row>
    <row r="186" spans="1:2" ht="16.5">
      <c r="A186" s="102"/>
      <c r="B186" s="103"/>
    </row>
    <row r="187" spans="1:2" ht="16.5">
      <c r="A187" s="102"/>
      <c r="B187" s="103"/>
    </row>
    <row r="188" spans="1:2" ht="16.5">
      <c r="A188" s="102"/>
      <c r="B188" s="103"/>
    </row>
    <row r="189" spans="1:2" ht="16.5">
      <c r="A189" s="102"/>
      <c r="B189" s="103"/>
    </row>
    <row r="190" spans="1:2" ht="16.5">
      <c r="A190" s="102"/>
      <c r="B190" s="103"/>
    </row>
    <row r="191" spans="1:2" ht="16.5">
      <c r="A191" s="102"/>
      <c r="B191" s="103"/>
    </row>
    <row r="192" spans="1:2" ht="16.5">
      <c r="A192" s="102"/>
      <c r="B192" s="103"/>
    </row>
    <row r="193" spans="1:2" ht="16.5">
      <c r="A193" s="102"/>
      <c r="B193" s="103"/>
    </row>
    <row r="194" spans="1:2" ht="16.5">
      <c r="A194" s="102"/>
      <c r="B194" s="103"/>
    </row>
    <row r="195" spans="1:2" ht="16.5">
      <c r="A195" s="102"/>
      <c r="B195" s="103"/>
    </row>
  </sheetData>
  <mergeCells count="5">
    <mergeCell ref="A5:C5"/>
    <mergeCell ref="B1:C1"/>
    <mergeCell ref="B2:C2"/>
    <mergeCell ref="B3:C3"/>
    <mergeCell ref="B4:C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52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7.25390625" style="18" customWidth="1"/>
    <col min="2" max="2" width="103.125" style="2" customWidth="1"/>
    <col min="3" max="3" width="11.00390625" style="32" customWidth="1"/>
    <col min="4" max="16384" width="9.125" style="2" customWidth="1"/>
  </cols>
  <sheetData>
    <row r="1" spans="1:3" ht="16.5">
      <c r="A1" s="194" t="s">
        <v>203</v>
      </c>
      <c r="B1" s="194"/>
      <c r="C1" s="194"/>
    </row>
    <row r="2" spans="1:3" ht="16.5">
      <c r="A2" s="194" t="s">
        <v>483</v>
      </c>
      <c r="B2" s="194"/>
      <c r="C2" s="194"/>
    </row>
    <row r="3" spans="1:3" ht="16.5">
      <c r="A3" s="194" t="s">
        <v>243</v>
      </c>
      <c r="B3" s="194"/>
      <c r="C3" s="194"/>
    </row>
    <row r="4" spans="1:2" ht="16.5">
      <c r="A4" s="4"/>
      <c r="B4" s="3"/>
    </row>
    <row r="5" spans="1:3" ht="16.5">
      <c r="A5" s="193" t="s">
        <v>467</v>
      </c>
      <c r="B5" s="193"/>
      <c r="C5" s="193"/>
    </row>
    <row r="6" spans="1:3" ht="16.5">
      <c r="A6" s="193" t="s">
        <v>468</v>
      </c>
      <c r="B6" s="193"/>
      <c r="C6" s="193"/>
    </row>
    <row r="7" spans="1:3" ht="16.5">
      <c r="A7" s="193" t="s">
        <v>680</v>
      </c>
      <c r="B7" s="193"/>
      <c r="C7" s="193"/>
    </row>
    <row r="8" spans="1:3" ht="33">
      <c r="A8" s="6" t="s">
        <v>558</v>
      </c>
      <c r="B8" s="6" t="s">
        <v>501</v>
      </c>
      <c r="C8" s="33" t="s">
        <v>586</v>
      </c>
    </row>
    <row r="9" spans="1:3" ht="16.5">
      <c r="A9" s="6">
        <v>1</v>
      </c>
      <c r="B9" s="8">
        <v>2</v>
      </c>
      <c r="C9" s="7">
        <v>3</v>
      </c>
    </row>
    <row r="10" spans="1:3" ht="16.5">
      <c r="A10" s="6"/>
      <c r="B10" s="27" t="s">
        <v>585</v>
      </c>
      <c r="C10" s="35">
        <f>C11+C18+C21+C25+C29+C34+C36+C40+C42+C45</f>
        <v>719881.1</v>
      </c>
    </row>
    <row r="11" spans="1:3" ht="16.5">
      <c r="A11" s="9" t="s">
        <v>581</v>
      </c>
      <c r="B11" s="10" t="s">
        <v>503</v>
      </c>
      <c r="C11" s="35">
        <f>SUM(C12:C17)</f>
        <v>71454.4</v>
      </c>
    </row>
    <row r="12" spans="1:3" ht="33">
      <c r="A12" s="11" t="s">
        <v>568</v>
      </c>
      <c r="B12" s="12" t="s">
        <v>589</v>
      </c>
      <c r="C12" s="34">
        <f>'№8'!E13</f>
        <v>1401.8</v>
      </c>
    </row>
    <row r="13" spans="1:3" ht="34.5" customHeight="1">
      <c r="A13" s="11" t="s">
        <v>569</v>
      </c>
      <c r="B13" s="12" t="s">
        <v>531</v>
      </c>
      <c r="C13" s="34">
        <f>'№8'!E20</f>
        <v>4330.6</v>
      </c>
    </row>
    <row r="14" spans="1:3" ht="33.75" customHeight="1">
      <c r="A14" s="11" t="s">
        <v>570</v>
      </c>
      <c r="B14" s="12" t="s">
        <v>534</v>
      </c>
      <c r="C14" s="34">
        <f>'№8'!E46</f>
        <v>39294.4</v>
      </c>
    </row>
    <row r="15" spans="1:3" ht="33">
      <c r="A15" s="11" t="s">
        <v>571</v>
      </c>
      <c r="B15" s="12" t="s">
        <v>426</v>
      </c>
      <c r="C15" s="34">
        <f>'№8'!E78</f>
        <v>8925.2</v>
      </c>
    </row>
    <row r="16" spans="1:3" ht="16.5">
      <c r="A16" s="11" t="s">
        <v>572</v>
      </c>
      <c r="B16" s="12" t="s">
        <v>440</v>
      </c>
      <c r="C16" s="34">
        <f>'№8'!E94</f>
        <v>1201.5999999999997</v>
      </c>
    </row>
    <row r="17" spans="1:3" ht="16.5">
      <c r="A17" s="11" t="s">
        <v>590</v>
      </c>
      <c r="B17" s="12" t="s">
        <v>535</v>
      </c>
      <c r="C17" s="34">
        <f>'№8'!E99</f>
        <v>16300.8</v>
      </c>
    </row>
    <row r="18" spans="1:3" ht="17.25" customHeight="1">
      <c r="A18" s="9" t="s">
        <v>582</v>
      </c>
      <c r="B18" s="10" t="s">
        <v>537</v>
      </c>
      <c r="C18" s="35">
        <f>C19+C20</f>
        <v>7821.4</v>
      </c>
    </row>
    <row r="19" spans="1:3" ht="17.25" customHeight="1">
      <c r="A19" s="11" t="s">
        <v>759</v>
      </c>
      <c r="B19" s="12" t="s">
        <v>760</v>
      </c>
      <c r="C19" s="34">
        <f>'№8'!E145</f>
        <v>1599.2</v>
      </c>
    </row>
    <row r="20" spans="1:3" ht="33">
      <c r="A20" s="11" t="s">
        <v>573</v>
      </c>
      <c r="B20" s="12" t="s">
        <v>488</v>
      </c>
      <c r="C20" s="34">
        <f>'№8'!E164</f>
        <v>6222.2</v>
      </c>
    </row>
    <row r="21" spans="1:3" ht="16.5">
      <c r="A21" s="9" t="s">
        <v>583</v>
      </c>
      <c r="B21" s="10" t="s">
        <v>539</v>
      </c>
      <c r="C21" s="35">
        <f>C24+C23+C22</f>
        <v>79571.7</v>
      </c>
    </row>
    <row r="22" spans="1:3" ht="16.5">
      <c r="A22" s="11" t="s">
        <v>686</v>
      </c>
      <c r="B22" s="31" t="s">
        <v>719</v>
      </c>
      <c r="C22" s="34">
        <f>'№8'!E180</f>
        <v>230.9</v>
      </c>
    </row>
    <row r="23" spans="1:3" ht="16.5">
      <c r="A23" s="11" t="s">
        <v>417</v>
      </c>
      <c r="B23" s="31" t="s">
        <v>418</v>
      </c>
      <c r="C23" s="34">
        <f>'№8'!E186</f>
        <v>78260.8</v>
      </c>
    </row>
    <row r="24" spans="1:3" ht="16.5">
      <c r="A24" s="11" t="s">
        <v>574</v>
      </c>
      <c r="B24" s="12" t="s">
        <v>540</v>
      </c>
      <c r="C24" s="34">
        <f>'№8'!E216</f>
        <v>1080</v>
      </c>
    </row>
    <row r="25" spans="1:3" ht="16.5">
      <c r="A25" s="9" t="s">
        <v>584</v>
      </c>
      <c r="B25" s="10" t="s">
        <v>541</v>
      </c>
      <c r="C25" s="35">
        <f>SUM(C26:C28)</f>
        <v>53474</v>
      </c>
    </row>
    <row r="26" spans="1:3" ht="16.5">
      <c r="A26" s="11" t="s">
        <v>415</v>
      </c>
      <c r="B26" s="48" t="s">
        <v>416</v>
      </c>
      <c r="C26" s="34">
        <f>'№8'!E233</f>
        <v>33029.299999999996</v>
      </c>
    </row>
    <row r="27" spans="1:3" ht="16.5">
      <c r="A27" s="11" t="s">
        <v>575</v>
      </c>
      <c r="B27" s="14" t="s">
        <v>542</v>
      </c>
      <c r="C27" s="34">
        <f>'№8'!E276</f>
        <v>4107.9</v>
      </c>
    </row>
    <row r="28" spans="1:3" ht="16.5">
      <c r="A28" s="11" t="s">
        <v>576</v>
      </c>
      <c r="B28" s="12" t="s">
        <v>543</v>
      </c>
      <c r="C28" s="34">
        <f>'№8'!E295</f>
        <v>16336.8</v>
      </c>
    </row>
    <row r="29" spans="1:3" ht="16.5">
      <c r="A29" s="9" t="s">
        <v>559</v>
      </c>
      <c r="B29" s="10" t="s">
        <v>547</v>
      </c>
      <c r="C29" s="35">
        <f>SUM(C30:C33)</f>
        <v>453506.39999999997</v>
      </c>
    </row>
    <row r="30" spans="1:3" ht="16.5">
      <c r="A30" s="11" t="s">
        <v>577</v>
      </c>
      <c r="B30" s="12" t="s">
        <v>454</v>
      </c>
      <c r="C30" s="34">
        <f>'№8'!E328</f>
        <v>172530.7</v>
      </c>
    </row>
    <row r="31" spans="1:3" ht="16.5">
      <c r="A31" s="11" t="s">
        <v>578</v>
      </c>
      <c r="B31" s="12" t="s">
        <v>458</v>
      </c>
      <c r="C31" s="34">
        <f>'№8'!E366</f>
        <v>257650.8</v>
      </c>
    </row>
    <row r="32" spans="1:3" ht="16.5">
      <c r="A32" s="15" t="s">
        <v>560</v>
      </c>
      <c r="B32" s="12" t="s">
        <v>548</v>
      </c>
      <c r="C32" s="34">
        <f>'№8'!E422</f>
        <v>7721.6</v>
      </c>
    </row>
    <row r="33" spans="1:3" ht="16.5">
      <c r="A33" s="11" t="s">
        <v>579</v>
      </c>
      <c r="B33" s="12" t="s">
        <v>474</v>
      </c>
      <c r="C33" s="34">
        <f>'№8'!E462</f>
        <v>15603.300000000001</v>
      </c>
    </row>
    <row r="34" spans="1:3" ht="16.5">
      <c r="A34" s="16" t="s">
        <v>563</v>
      </c>
      <c r="B34" s="10" t="s">
        <v>774</v>
      </c>
      <c r="C34" s="35">
        <f>SUM(C35:C35)</f>
        <v>20037.3</v>
      </c>
    </row>
    <row r="35" spans="1:3" ht="16.5">
      <c r="A35" s="15" t="s">
        <v>564</v>
      </c>
      <c r="B35" s="12" t="s">
        <v>475</v>
      </c>
      <c r="C35" s="34">
        <f>'№8'!E501</f>
        <v>20037.3</v>
      </c>
    </row>
    <row r="36" spans="1:4" ht="16.5">
      <c r="A36" s="9" t="s">
        <v>561</v>
      </c>
      <c r="B36" s="10" t="s">
        <v>550</v>
      </c>
      <c r="C36" s="35">
        <f>SUM(C37:C39)</f>
        <v>15566.1</v>
      </c>
      <c r="D36" s="17"/>
    </row>
    <row r="37" spans="1:3" ht="16.5">
      <c r="A37" s="15" t="s">
        <v>580</v>
      </c>
      <c r="B37" s="12" t="s">
        <v>551</v>
      </c>
      <c r="C37" s="34">
        <f>'№8'!E544</f>
        <v>1949.7</v>
      </c>
    </row>
    <row r="38" spans="1:3" ht="16.5">
      <c r="A38" s="15" t="s">
        <v>562</v>
      </c>
      <c r="B38" s="12" t="s">
        <v>556</v>
      </c>
      <c r="C38" s="34">
        <f>'№8'!E551</f>
        <v>5754.700000000001</v>
      </c>
    </row>
    <row r="39" spans="1:3" ht="16.5">
      <c r="A39" s="15" t="s">
        <v>787</v>
      </c>
      <c r="B39" s="48" t="s">
        <v>788</v>
      </c>
      <c r="C39" s="34">
        <f>'№8'!E596</f>
        <v>7861.7</v>
      </c>
    </row>
    <row r="40" spans="1:4" ht="16.5">
      <c r="A40" s="9" t="s">
        <v>591</v>
      </c>
      <c r="B40" s="10" t="s">
        <v>549</v>
      </c>
      <c r="C40" s="35">
        <f>C41</f>
        <v>14832.8</v>
      </c>
      <c r="D40" s="17"/>
    </row>
    <row r="41" spans="1:4" ht="16.5">
      <c r="A41" s="30">
        <v>1102</v>
      </c>
      <c r="B41" s="31" t="s">
        <v>592</v>
      </c>
      <c r="C41" s="34">
        <f>'№8'!E612</f>
        <v>14832.8</v>
      </c>
      <c r="D41" s="17"/>
    </row>
    <row r="42" spans="1:4" ht="16.5">
      <c r="A42" s="9">
        <v>1200</v>
      </c>
      <c r="B42" s="10" t="s">
        <v>593</v>
      </c>
      <c r="C42" s="35">
        <f>SUM(C43:C44)</f>
        <v>2201</v>
      </c>
      <c r="D42" s="17"/>
    </row>
    <row r="43" spans="1:4" ht="16.5">
      <c r="A43" s="11" t="s">
        <v>606</v>
      </c>
      <c r="B43" s="12" t="s">
        <v>462</v>
      </c>
      <c r="C43" s="34">
        <f>'№8'!E642</f>
        <v>770</v>
      </c>
      <c r="D43" s="17"/>
    </row>
    <row r="44" spans="1:3" ht="16.5">
      <c r="A44" s="30">
        <v>1204</v>
      </c>
      <c r="B44" s="12" t="s">
        <v>630</v>
      </c>
      <c r="C44" s="34">
        <f>'№8'!E647</f>
        <v>1431</v>
      </c>
    </row>
    <row r="45" spans="1:4" ht="16.5">
      <c r="A45" s="9" t="s">
        <v>594</v>
      </c>
      <c r="B45" s="10" t="s">
        <v>435</v>
      </c>
      <c r="C45" s="35">
        <f>C46</f>
        <v>1416</v>
      </c>
      <c r="D45" s="17"/>
    </row>
    <row r="46" spans="1:3" ht="16.5">
      <c r="A46" s="30">
        <v>1301</v>
      </c>
      <c r="B46" s="12" t="s">
        <v>602</v>
      </c>
      <c r="C46" s="34">
        <f>'№8'!E663</f>
        <v>1416</v>
      </c>
    </row>
    <row r="52" ht="16.5">
      <c r="B52" s="17"/>
    </row>
  </sheetData>
  <mergeCells count="6">
    <mergeCell ref="A7:C7"/>
    <mergeCell ref="A6:C6"/>
    <mergeCell ref="A1:C1"/>
    <mergeCell ref="A2:C2"/>
    <mergeCell ref="A3:C3"/>
    <mergeCell ref="A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B12" sqref="B12"/>
    </sheetView>
  </sheetViews>
  <sheetFormatPr defaultColWidth="9.00390625" defaultRowHeight="12.75"/>
  <cols>
    <col min="1" max="1" width="7.25390625" style="18" customWidth="1"/>
    <col min="2" max="2" width="93.75390625" style="2" customWidth="1"/>
    <col min="3" max="3" width="11.00390625" style="32" customWidth="1"/>
    <col min="4" max="4" width="11.125" style="2" customWidth="1"/>
    <col min="5" max="16384" width="9.125" style="2" customWidth="1"/>
  </cols>
  <sheetData>
    <row r="1" spans="1:4" ht="16.5">
      <c r="A1" s="194" t="s">
        <v>204</v>
      </c>
      <c r="B1" s="194"/>
      <c r="C1" s="194"/>
      <c r="D1" s="194"/>
    </row>
    <row r="2" spans="1:4" ht="16.5">
      <c r="A2" s="194" t="s">
        <v>483</v>
      </c>
      <c r="B2" s="194"/>
      <c r="C2" s="194"/>
      <c r="D2" s="194"/>
    </row>
    <row r="3" spans="1:4" ht="16.5">
      <c r="A3" s="194" t="s">
        <v>244</v>
      </c>
      <c r="B3" s="194"/>
      <c r="C3" s="194"/>
      <c r="D3" s="194"/>
    </row>
    <row r="4" spans="1:2" ht="16.5">
      <c r="A4" s="4"/>
      <c r="B4" s="3"/>
    </row>
    <row r="5" spans="1:4" ht="16.5">
      <c r="A5" s="193" t="s">
        <v>467</v>
      </c>
      <c r="B5" s="193"/>
      <c r="C5" s="193"/>
      <c r="D5" s="193"/>
    </row>
    <row r="6" spans="1:4" ht="16.5">
      <c r="A6" s="193" t="s">
        <v>468</v>
      </c>
      <c r="B6" s="193"/>
      <c r="C6" s="193"/>
      <c r="D6" s="193"/>
    </row>
    <row r="7" spans="1:4" ht="16.5">
      <c r="A7" s="195" t="s">
        <v>176</v>
      </c>
      <c r="B7" s="195"/>
      <c r="C7" s="195"/>
      <c r="D7" s="195"/>
    </row>
    <row r="8" spans="1:4" ht="16.5">
      <c r="A8" s="196" t="s">
        <v>558</v>
      </c>
      <c r="B8" s="196" t="s">
        <v>501</v>
      </c>
      <c r="C8" s="180" t="s">
        <v>586</v>
      </c>
      <c r="D8" s="181"/>
    </row>
    <row r="9" spans="1:4" ht="16.5">
      <c r="A9" s="179"/>
      <c r="B9" s="179"/>
      <c r="C9" s="40">
        <v>2014</v>
      </c>
      <c r="D9" s="40">
        <v>2015</v>
      </c>
    </row>
    <row r="10" spans="1:4" ht="16.5">
      <c r="A10" s="6">
        <v>1</v>
      </c>
      <c r="B10" s="8">
        <v>2</v>
      </c>
      <c r="C10" s="7">
        <v>3</v>
      </c>
      <c r="D10" s="83">
        <v>4</v>
      </c>
    </row>
    <row r="11" spans="1:4" ht="16.5">
      <c r="A11" s="6"/>
      <c r="B11" s="27" t="s">
        <v>585</v>
      </c>
      <c r="C11" s="35">
        <f>C12+C20+C23+C27+C31+C36+C38+C42+C44+C47</f>
        <v>512533.69999999995</v>
      </c>
      <c r="D11" s="35">
        <f>D12+D20+D23+D27+D31+D36+D38+D42+D44+D47</f>
        <v>560503.5999999999</v>
      </c>
    </row>
    <row r="12" spans="1:4" ht="16.5">
      <c r="A12" s="9" t="s">
        <v>581</v>
      </c>
      <c r="B12" s="10" t="s">
        <v>503</v>
      </c>
      <c r="C12" s="35">
        <f>SUM(C13:C19)</f>
        <v>60480.90000000001</v>
      </c>
      <c r="D12" s="35">
        <f>SUM(D13:D19)</f>
        <v>63390.8</v>
      </c>
    </row>
    <row r="13" spans="1:4" ht="33">
      <c r="A13" s="11" t="s">
        <v>568</v>
      </c>
      <c r="B13" s="12" t="s">
        <v>589</v>
      </c>
      <c r="C13" s="34">
        <f>'[1]№11'!E14</f>
        <v>1401.8</v>
      </c>
      <c r="D13" s="34">
        <f>'[1]№11'!F14</f>
        <v>1401.8</v>
      </c>
    </row>
    <row r="14" spans="1:4" ht="33">
      <c r="A14" s="11" t="s">
        <v>569</v>
      </c>
      <c r="B14" s="12" t="s">
        <v>531</v>
      </c>
      <c r="C14" s="34">
        <f>'[1]№11'!E21</f>
        <v>4344.1</v>
      </c>
      <c r="D14" s="34">
        <f>'[1]№11'!F21</f>
        <v>4558.1</v>
      </c>
    </row>
    <row r="15" spans="1:4" ht="49.5">
      <c r="A15" s="11" t="s">
        <v>570</v>
      </c>
      <c r="B15" s="12" t="s">
        <v>534</v>
      </c>
      <c r="C15" s="34">
        <f>'[1]№11'!E43</f>
        <v>36903.200000000004</v>
      </c>
      <c r="D15" s="34">
        <f>'[1]№11'!F43</f>
        <v>38347.200000000004</v>
      </c>
    </row>
    <row r="16" spans="1:4" ht="33">
      <c r="A16" s="11" t="s">
        <v>571</v>
      </c>
      <c r="B16" s="12" t="s">
        <v>426</v>
      </c>
      <c r="C16" s="34">
        <f>'[1]№11'!E74</f>
        <v>8808.300000000001</v>
      </c>
      <c r="D16" s="34">
        <f>'[1]№11'!F74</f>
        <v>9129.7</v>
      </c>
    </row>
    <row r="17" spans="1:4" ht="16.5">
      <c r="A17" s="11" t="s">
        <v>177</v>
      </c>
      <c r="B17" s="12" t="s">
        <v>178</v>
      </c>
      <c r="C17" s="34">
        <f>'[1]№11'!E90</f>
        <v>0</v>
      </c>
      <c r="D17" s="34">
        <f>'[1]№11'!F90</f>
        <v>1000</v>
      </c>
    </row>
    <row r="18" spans="1:4" ht="16.5">
      <c r="A18" s="11" t="s">
        <v>572</v>
      </c>
      <c r="B18" s="12" t="s">
        <v>440</v>
      </c>
      <c r="C18" s="34">
        <f>'[1]№11'!E95</f>
        <v>3000</v>
      </c>
      <c r="D18" s="34">
        <f>'[1]№11'!F95</f>
        <v>3000</v>
      </c>
    </row>
    <row r="19" spans="1:4" ht="16.5">
      <c r="A19" s="11" t="s">
        <v>590</v>
      </c>
      <c r="B19" s="12" t="s">
        <v>535</v>
      </c>
      <c r="C19" s="34">
        <f>'[1]№11'!E100</f>
        <v>6023.5</v>
      </c>
      <c r="D19" s="34">
        <f>'[1]№11'!F100</f>
        <v>5954</v>
      </c>
    </row>
    <row r="20" spans="1:4" ht="16.5">
      <c r="A20" s="9" t="s">
        <v>582</v>
      </c>
      <c r="B20" s="10" t="s">
        <v>537</v>
      </c>
      <c r="C20" s="35">
        <f>C21+C22</f>
        <v>7878.7</v>
      </c>
      <c r="D20" s="35">
        <f>D21+D22</f>
        <v>8146.6</v>
      </c>
    </row>
    <row r="21" spans="1:4" ht="16.5">
      <c r="A21" s="11" t="s">
        <v>759</v>
      </c>
      <c r="B21" s="12" t="s">
        <v>760</v>
      </c>
      <c r="C21" s="34">
        <f>'[1]№11'!E141</f>
        <v>1702.3</v>
      </c>
      <c r="D21" s="34">
        <f>'[1]№11'!F141</f>
        <v>1706.1</v>
      </c>
    </row>
    <row r="22" spans="1:4" ht="33">
      <c r="A22" s="11" t="s">
        <v>573</v>
      </c>
      <c r="B22" s="12" t="s">
        <v>488</v>
      </c>
      <c r="C22" s="34">
        <f>'[1]№11'!E160</f>
        <v>6176.4</v>
      </c>
      <c r="D22" s="34">
        <f>'[1]№11'!F160</f>
        <v>6440.5</v>
      </c>
    </row>
    <row r="23" spans="1:4" ht="16.5">
      <c r="A23" s="9" t="s">
        <v>583</v>
      </c>
      <c r="B23" s="10" t="s">
        <v>539</v>
      </c>
      <c r="C23" s="35">
        <f>C26+C25+C24</f>
        <v>16330.4</v>
      </c>
      <c r="D23" s="35">
        <f>D26+D25+D24</f>
        <v>31731.399999999998</v>
      </c>
    </row>
    <row r="24" spans="1:4" ht="16.5">
      <c r="A24" s="11" t="s">
        <v>686</v>
      </c>
      <c r="B24" s="31" t="s">
        <v>719</v>
      </c>
      <c r="C24" s="34">
        <f>'[1]№11'!E167</f>
        <v>140</v>
      </c>
      <c r="D24" s="34">
        <f>'[1]№11'!F167</f>
        <v>140</v>
      </c>
    </row>
    <row r="25" spans="1:4" ht="16.5">
      <c r="A25" s="11" t="s">
        <v>417</v>
      </c>
      <c r="B25" s="31" t="s">
        <v>418</v>
      </c>
      <c r="C25" s="34">
        <f>'[1]№11'!E173</f>
        <v>15840.4</v>
      </c>
      <c r="D25" s="34">
        <f>'№9'!F173</f>
        <v>31086.399999999998</v>
      </c>
    </row>
    <row r="26" spans="1:4" ht="16.5">
      <c r="A26" s="11" t="s">
        <v>574</v>
      </c>
      <c r="B26" s="12" t="s">
        <v>540</v>
      </c>
      <c r="C26" s="34">
        <f>'[1]№11'!E188</f>
        <v>350</v>
      </c>
      <c r="D26" s="34">
        <f>'[1]№11'!F188</f>
        <v>505</v>
      </c>
    </row>
    <row r="27" spans="1:4" ht="16.5">
      <c r="A27" s="9" t="s">
        <v>584</v>
      </c>
      <c r="B27" s="10" t="s">
        <v>541</v>
      </c>
      <c r="C27" s="35">
        <f>SUM(C28:C30)</f>
        <v>18923</v>
      </c>
      <c r="D27" s="35">
        <f>SUM(D28:D30)</f>
        <v>22263</v>
      </c>
    </row>
    <row r="28" spans="1:4" ht="16.5">
      <c r="A28" s="11" t="s">
        <v>415</v>
      </c>
      <c r="B28" s="48" t="s">
        <v>416</v>
      </c>
      <c r="C28" s="34">
        <f>'[1]№11'!E195</f>
        <v>1748</v>
      </c>
      <c r="D28" s="34">
        <f>'[1]№11'!F195</f>
        <v>1748</v>
      </c>
    </row>
    <row r="29" spans="1:4" ht="16.5">
      <c r="A29" s="11" t="s">
        <v>575</v>
      </c>
      <c r="B29" s="14" t="s">
        <v>542</v>
      </c>
      <c r="C29" s="34">
        <f>'[1]№11'!E202</f>
        <v>2000</v>
      </c>
      <c r="D29" s="34">
        <f>'[1]№11'!F202</f>
        <v>2300</v>
      </c>
    </row>
    <row r="30" spans="1:4" ht="16.5">
      <c r="A30" s="11" t="s">
        <v>576</v>
      </c>
      <c r="B30" s="12" t="s">
        <v>543</v>
      </c>
      <c r="C30" s="34">
        <f>'[1]№11'!E213</f>
        <v>15175</v>
      </c>
      <c r="D30" s="34">
        <f>'[1]№11'!F213</f>
        <v>18215</v>
      </c>
    </row>
    <row r="31" spans="1:4" ht="16.5">
      <c r="A31" s="9" t="s">
        <v>559</v>
      </c>
      <c r="B31" s="10" t="s">
        <v>547</v>
      </c>
      <c r="C31" s="35">
        <f>SUM(C32:C35)</f>
        <v>364005.8</v>
      </c>
      <c r="D31" s="35">
        <f>SUM(D32:D35)</f>
        <v>386583.4</v>
      </c>
    </row>
    <row r="32" spans="1:4" ht="16.5">
      <c r="A32" s="11" t="s">
        <v>577</v>
      </c>
      <c r="B32" s="12" t="s">
        <v>454</v>
      </c>
      <c r="C32" s="34">
        <f>'[1]№11'!E242</f>
        <v>98214.40000000001</v>
      </c>
      <c r="D32" s="34">
        <f>'[1]№11'!F242</f>
        <v>110916.5</v>
      </c>
    </row>
    <row r="33" spans="1:4" ht="16.5">
      <c r="A33" s="11" t="s">
        <v>578</v>
      </c>
      <c r="B33" s="12" t="s">
        <v>458</v>
      </c>
      <c r="C33" s="34">
        <f>'[1]№11'!E258</f>
        <v>245961</v>
      </c>
      <c r="D33" s="34">
        <f>'[1]№11'!F258</f>
        <v>255237.40000000002</v>
      </c>
    </row>
    <row r="34" spans="1:4" ht="16.5">
      <c r="A34" s="15" t="s">
        <v>560</v>
      </c>
      <c r="B34" s="12" t="s">
        <v>548</v>
      </c>
      <c r="C34" s="34">
        <f>'[1]№11'!E291</f>
        <v>4298.599999999999</v>
      </c>
      <c r="D34" s="34">
        <f>'[1]№11'!F291</f>
        <v>4503.599999999999</v>
      </c>
    </row>
    <row r="35" spans="1:4" ht="16.5">
      <c r="A35" s="11" t="s">
        <v>579</v>
      </c>
      <c r="B35" s="12" t="s">
        <v>474</v>
      </c>
      <c r="C35" s="34">
        <f>'[1]№11'!E308</f>
        <v>15531.8</v>
      </c>
      <c r="D35" s="34">
        <f>'[1]№11'!F308</f>
        <v>15925.900000000001</v>
      </c>
    </row>
    <row r="36" spans="1:4" ht="16.5">
      <c r="A36" s="16" t="s">
        <v>563</v>
      </c>
      <c r="B36" s="10" t="s">
        <v>179</v>
      </c>
      <c r="C36" s="35">
        <f>SUM(C37:C37)</f>
        <v>17647.6</v>
      </c>
      <c r="D36" s="35">
        <f>SUM(D37:D37)</f>
        <v>18281.5</v>
      </c>
    </row>
    <row r="37" spans="1:4" ht="16.5">
      <c r="A37" s="15" t="s">
        <v>564</v>
      </c>
      <c r="B37" s="12" t="s">
        <v>475</v>
      </c>
      <c r="C37" s="34">
        <f>'[1]№11'!E349</f>
        <v>17647.6</v>
      </c>
      <c r="D37" s="34">
        <f>'[1]№11'!F349</f>
        <v>18281.5</v>
      </c>
    </row>
    <row r="38" spans="1:4" ht="16.5">
      <c r="A38" s="9" t="s">
        <v>561</v>
      </c>
      <c r="B38" s="10" t="s">
        <v>550</v>
      </c>
      <c r="C38" s="35">
        <f>SUM(C39:C41)</f>
        <v>11992.3</v>
      </c>
      <c r="D38" s="35">
        <f>SUM(D39:D41)</f>
        <v>13735.2</v>
      </c>
    </row>
    <row r="39" spans="1:4" ht="16.5">
      <c r="A39" s="15" t="s">
        <v>580</v>
      </c>
      <c r="B39" s="12" t="s">
        <v>551</v>
      </c>
      <c r="C39" s="34">
        <f>'[1]№11'!E377</f>
        <v>1949.7</v>
      </c>
      <c r="D39" s="34">
        <f>'[1]№11'!F377</f>
        <v>2542.1</v>
      </c>
    </row>
    <row r="40" spans="1:4" ht="16.5">
      <c r="A40" s="15" t="s">
        <v>562</v>
      </c>
      <c r="B40" s="12" t="s">
        <v>556</v>
      </c>
      <c r="C40" s="34">
        <f>'[1]№11'!E384</f>
        <v>3226</v>
      </c>
      <c r="D40" s="34">
        <f>'[1]№11'!F384</f>
        <v>3331.3999999999996</v>
      </c>
    </row>
    <row r="41" spans="1:4" ht="16.5">
      <c r="A41" s="15" t="s">
        <v>787</v>
      </c>
      <c r="B41" s="48" t="s">
        <v>788</v>
      </c>
      <c r="C41" s="34">
        <f>'[1]№11'!E409</f>
        <v>6816.6</v>
      </c>
      <c r="D41" s="34">
        <f>'[1]№11'!F409</f>
        <v>7861.7</v>
      </c>
    </row>
    <row r="42" spans="1:4" ht="16.5">
      <c r="A42" s="9" t="s">
        <v>591</v>
      </c>
      <c r="B42" s="10" t="s">
        <v>549</v>
      </c>
      <c r="C42" s="35">
        <f>C43</f>
        <v>12461</v>
      </c>
      <c r="D42" s="35">
        <f>D43</f>
        <v>13410.7</v>
      </c>
    </row>
    <row r="43" spans="1:4" ht="16.5">
      <c r="A43" s="30">
        <v>1102</v>
      </c>
      <c r="B43" s="31" t="s">
        <v>592</v>
      </c>
      <c r="C43" s="34">
        <f>'[1]№11'!E431</f>
        <v>12461</v>
      </c>
      <c r="D43" s="34">
        <f>'[1]№11'!F431</f>
        <v>13410.7</v>
      </c>
    </row>
    <row r="44" spans="1:4" ht="16.5">
      <c r="A44" s="9">
        <v>1200</v>
      </c>
      <c r="B44" s="10" t="s">
        <v>593</v>
      </c>
      <c r="C44" s="35">
        <f>SUM(C45:C46)</f>
        <v>1398</v>
      </c>
      <c r="D44" s="35">
        <f>SUM(D45:D46)</f>
        <v>1545</v>
      </c>
    </row>
    <row r="45" spans="1:4" ht="16.5">
      <c r="A45" s="11" t="s">
        <v>606</v>
      </c>
      <c r="B45" s="12" t="s">
        <v>462</v>
      </c>
      <c r="C45" s="34">
        <f>'[1]№11'!E461</f>
        <v>598</v>
      </c>
      <c r="D45" s="34">
        <f>'[1]№11'!F461</f>
        <v>660</v>
      </c>
    </row>
    <row r="46" spans="1:4" ht="16.5">
      <c r="A46" s="30">
        <v>1204</v>
      </c>
      <c r="B46" s="12" t="s">
        <v>630</v>
      </c>
      <c r="C46" s="34">
        <f>'[1]№11'!E466</f>
        <v>800</v>
      </c>
      <c r="D46" s="34">
        <f>'[1]№11'!F466</f>
        <v>885</v>
      </c>
    </row>
    <row r="47" spans="1:4" ht="16.5">
      <c r="A47" s="9" t="s">
        <v>594</v>
      </c>
      <c r="B47" s="10" t="s">
        <v>435</v>
      </c>
      <c r="C47" s="35">
        <f>C48</f>
        <v>1416</v>
      </c>
      <c r="D47" s="35">
        <f>D48</f>
        <v>1416</v>
      </c>
    </row>
    <row r="48" spans="1:4" ht="16.5">
      <c r="A48" s="30">
        <v>1301</v>
      </c>
      <c r="B48" s="12" t="s">
        <v>602</v>
      </c>
      <c r="C48" s="34">
        <f>'[1]№11'!E473</f>
        <v>1416</v>
      </c>
      <c r="D48" s="34">
        <f>'[1]№11'!F473</f>
        <v>1416</v>
      </c>
    </row>
    <row r="54" ht="16.5">
      <c r="B54" s="17"/>
    </row>
  </sheetData>
  <mergeCells count="9">
    <mergeCell ref="A1:D1"/>
    <mergeCell ref="A2:D2"/>
    <mergeCell ref="A3:D3"/>
    <mergeCell ref="A5:D5"/>
    <mergeCell ref="A6:D6"/>
    <mergeCell ref="A7:D7"/>
    <mergeCell ref="A8:A9"/>
    <mergeCell ref="B8:B9"/>
    <mergeCell ref="C8:D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722"/>
  <sheetViews>
    <sheetView zoomScale="90" zoomScaleNormal="90" workbookViewId="0" topLeftCell="A1">
      <selection activeCell="E18" sqref="E17:E18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3.375" style="42" customWidth="1"/>
    <col min="4" max="4" width="6.00390625" style="42" customWidth="1"/>
    <col min="5" max="5" width="94.875" style="43" customWidth="1"/>
    <col min="6" max="6" width="10.375" style="51" customWidth="1"/>
    <col min="7" max="7" width="9.125" style="43" customWidth="1"/>
    <col min="8" max="8" width="9.625" style="43" bestFit="1" customWidth="1"/>
    <col min="9" max="16384" width="9.125" style="43" customWidth="1"/>
  </cols>
  <sheetData>
    <row r="1" spans="1:6" s="55" customFormat="1" ht="16.5">
      <c r="A1" s="57"/>
      <c r="B1" s="57"/>
      <c r="C1" s="57"/>
      <c r="D1" s="57"/>
      <c r="E1" s="198" t="s">
        <v>205</v>
      </c>
      <c r="F1" s="198"/>
    </row>
    <row r="2" spans="1:6" s="55" customFormat="1" ht="16.5">
      <c r="A2" s="57"/>
      <c r="B2" s="57"/>
      <c r="C2" s="57"/>
      <c r="D2" s="57"/>
      <c r="E2" s="198" t="s">
        <v>496</v>
      </c>
      <c r="F2" s="198"/>
    </row>
    <row r="3" spans="1:6" ht="16.5">
      <c r="A3" s="57"/>
      <c r="B3" s="57"/>
      <c r="C3" s="57"/>
      <c r="D3" s="57"/>
      <c r="E3" s="199" t="s">
        <v>245</v>
      </c>
      <c r="F3" s="198"/>
    </row>
    <row r="4" spans="1:6" ht="16.5">
      <c r="A4" s="182" t="s">
        <v>587</v>
      </c>
      <c r="B4" s="182"/>
      <c r="C4" s="182"/>
      <c r="D4" s="182"/>
      <c r="E4" s="197"/>
      <c r="F4" s="182"/>
    </row>
    <row r="5" spans="1:6" ht="16.5">
      <c r="A5" s="182" t="s">
        <v>681</v>
      </c>
      <c r="B5" s="182"/>
      <c r="C5" s="182"/>
      <c r="D5" s="182"/>
      <c r="E5" s="197"/>
      <c r="F5" s="182"/>
    </row>
    <row r="6" spans="1:8" ht="33">
      <c r="A6" s="54" t="s">
        <v>498</v>
      </c>
      <c r="B6" s="54" t="s">
        <v>558</v>
      </c>
      <c r="C6" s="54" t="s">
        <v>499</v>
      </c>
      <c r="D6" s="54" t="s">
        <v>500</v>
      </c>
      <c r="E6" s="54" t="s">
        <v>501</v>
      </c>
      <c r="F6" s="45" t="s">
        <v>586</v>
      </c>
      <c r="H6" s="44"/>
    </row>
    <row r="7" spans="1:6" ht="16.5">
      <c r="A7" s="54">
        <v>1</v>
      </c>
      <c r="B7" s="54">
        <v>2</v>
      </c>
      <c r="C7" s="54">
        <v>3</v>
      </c>
      <c r="D7" s="54">
        <v>4</v>
      </c>
      <c r="E7" s="53">
        <v>5</v>
      </c>
      <c r="F7" s="46">
        <v>6</v>
      </c>
    </row>
    <row r="8" spans="1:6" s="47" customFormat="1" ht="16.5">
      <c r="A8" s="59"/>
      <c r="B8" s="59"/>
      <c r="C8" s="59"/>
      <c r="D8" s="59"/>
      <c r="E8" s="60" t="s">
        <v>585</v>
      </c>
      <c r="F8" s="61">
        <f>F9+F337+F366+F431+F556+F459+F711</f>
        <v>719881.0999999999</v>
      </c>
    </row>
    <row r="9" spans="1:6" s="47" customFormat="1" ht="16.5">
      <c r="A9" s="62" t="s">
        <v>502</v>
      </c>
      <c r="B9" s="62"/>
      <c r="C9" s="62"/>
      <c r="D9" s="62"/>
      <c r="E9" s="63" t="s">
        <v>775</v>
      </c>
      <c r="F9" s="61">
        <f>F10+F138+F218+F248+F291+F315+F100+F74</f>
        <v>277896.1</v>
      </c>
    </row>
    <row r="10" spans="1:6" ht="16.5">
      <c r="A10" s="56" t="s">
        <v>502</v>
      </c>
      <c r="B10" s="56" t="s">
        <v>581</v>
      </c>
      <c r="C10" s="56"/>
      <c r="D10" s="56"/>
      <c r="E10" s="48" t="s">
        <v>503</v>
      </c>
      <c r="F10" s="49">
        <f>F11+F18+F50</f>
        <v>41205.700000000004</v>
      </c>
    </row>
    <row r="11" spans="1:6" ht="33">
      <c r="A11" s="56" t="s">
        <v>502</v>
      </c>
      <c r="B11" s="56" t="s">
        <v>568</v>
      </c>
      <c r="C11" s="56"/>
      <c r="D11" s="56"/>
      <c r="E11" s="48" t="s">
        <v>589</v>
      </c>
      <c r="F11" s="49">
        <f>F12</f>
        <v>1401.8</v>
      </c>
    </row>
    <row r="12" spans="1:6" ht="33">
      <c r="A12" s="56" t="s">
        <v>502</v>
      </c>
      <c r="B12" s="56" t="s">
        <v>568</v>
      </c>
      <c r="C12" s="56" t="s">
        <v>504</v>
      </c>
      <c r="D12" s="56"/>
      <c r="E12" s="48" t="s">
        <v>528</v>
      </c>
      <c r="F12" s="49">
        <f>F13</f>
        <v>1401.8</v>
      </c>
    </row>
    <row r="13" spans="1:6" ht="16.5">
      <c r="A13" s="56" t="s">
        <v>502</v>
      </c>
      <c r="B13" s="56" t="s">
        <v>568</v>
      </c>
      <c r="C13" s="56" t="s">
        <v>529</v>
      </c>
      <c r="D13" s="56"/>
      <c r="E13" s="48" t="s">
        <v>530</v>
      </c>
      <c r="F13" s="49">
        <f>F14</f>
        <v>1401.8</v>
      </c>
    </row>
    <row r="14" spans="1:6" ht="49.5">
      <c r="A14" s="56" t="s">
        <v>502</v>
      </c>
      <c r="B14" s="56" t="s">
        <v>568</v>
      </c>
      <c r="C14" s="56" t="s">
        <v>529</v>
      </c>
      <c r="D14" s="56" t="s">
        <v>691</v>
      </c>
      <c r="E14" s="48" t="s">
        <v>692</v>
      </c>
      <c r="F14" s="49">
        <f>F15</f>
        <v>1401.8</v>
      </c>
    </row>
    <row r="15" spans="1:6" ht="16.5">
      <c r="A15" s="56" t="s">
        <v>502</v>
      </c>
      <c r="B15" s="56" t="s">
        <v>568</v>
      </c>
      <c r="C15" s="56" t="s">
        <v>529</v>
      </c>
      <c r="D15" s="56" t="s">
        <v>693</v>
      </c>
      <c r="E15" s="48" t="s">
        <v>694</v>
      </c>
      <c r="F15" s="49">
        <f>F16+F17</f>
        <v>1401.8</v>
      </c>
    </row>
    <row r="16" spans="1:6" ht="16.5">
      <c r="A16" s="56" t="s">
        <v>502</v>
      </c>
      <c r="B16" s="56" t="s">
        <v>568</v>
      </c>
      <c r="C16" s="56" t="s">
        <v>529</v>
      </c>
      <c r="D16" s="56" t="s">
        <v>695</v>
      </c>
      <c r="E16" s="48" t="s">
        <v>696</v>
      </c>
      <c r="F16" s="49">
        <v>1295</v>
      </c>
    </row>
    <row r="17" spans="1:6" ht="16.5">
      <c r="A17" s="56" t="s">
        <v>502</v>
      </c>
      <c r="B17" s="56" t="s">
        <v>568</v>
      </c>
      <c r="C17" s="56" t="s">
        <v>529</v>
      </c>
      <c r="D17" s="56" t="s">
        <v>697</v>
      </c>
      <c r="E17" s="48" t="s">
        <v>698</v>
      </c>
      <c r="F17" s="49">
        <v>106.8</v>
      </c>
    </row>
    <row r="18" spans="1:6" ht="49.5">
      <c r="A18" s="56" t="s">
        <v>502</v>
      </c>
      <c r="B18" s="56" t="s">
        <v>570</v>
      </c>
      <c r="C18" s="56"/>
      <c r="D18" s="56"/>
      <c r="E18" s="48" t="s">
        <v>534</v>
      </c>
      <c r="F18" s="49">
        <f>F19+F39</f>
        <v>39294.4</v>
      </c>
    </row>
    <row r="19" spans="1:6" ht="33">
      <c r="A19" s="56" t="s">
        <v>502</v>
      </c>
      <c r="B19" s="56" t="s">
        <v>570</v>
      </c>
      <c r="C19" s="56" t="s">
        <v>504</v>
      </c>
      <c r="D19" s="56"/>
      <c r="E19" s="48" t="s">
        <v>528</v>
      </c>
      <c r="F19" s="49">
        <f>F20</f>
        <v>38662.4</v>
      </c>
    </row>
    <row r="20" spans="1:6" ht="16.5">
      <c r="A20" s="56" t="s">
        <v>502</v>
      </c>
      <c r="B20" s="56" t="s">
        <v>570</v>
      </c>
      <c r="C20" s="56" t="s">
        <v>532</v>
      </c>
      <c r="D20" s="56"/>
      <c r="E20" s="48" t="s">
        <v>533</v>
      </c>
      <c r="F20" s="49">
        <f>F21+F35</f>
        <v>38662.4</v>
      </c>
    </row>
    <row r="21" spans="1:6" ht="49.5">
      <c r="A21" s="56" t="s">
        <v>502</v>
      </c>
      <c r="B21" s="56" t="s">
        <v>570</v>
      </c>
      <c r="C21" s="56" t="s">
        <v>609</v>
      </c>
      <c r="D21" s="56"/>
      <c r="E21" s="48" t="s">
        <v>757</v>
      </c>
      <c r="F21" s="49">
        <f>F22+F26+F31</f>
        <v>38583.9</v>
      </c>
    </row>
    <row r="22" spans="1:6" ht="49.5">
      <c r="A22" s="56" t="s">
        <v>502</v>
      </c>
      <c r="B22" s="56" t="s">
        <v>570</v>
      </c>
      <c r="C22" s="56" t="s">
        <v>609</v>
      </c>
      <c r="D22" s="56" t="s">
        <v>691</v>
      </c>
      <c r="E22" s="48" t="s">
        <v>692</v>
      </c>
      <c r="F22" s="49">
        <f>F23</f>
        <v>29823.8</v>
      </c>
    </row>
    <row r="23" spans="1:6" ht="16.5">
      <c r="A23" s="56" t="s">
        <v>502</v>
      </c>
      <c r="B23" s="56" t="s">
        <v>570</v>
      </c>
      <c r="C23" s="56" t="s">
        <v>609</v>
      </c>
      <c r="D23" s="56" t="s">
        <v>693</v>
      </c>
      <c r="E23" s="48" t="s">
        <v>694</v>
      </c>
      <c r="F23" s="49">
        <f>F24+F25</f>
        <v>29823.8</v>
      </c>
    </row>
    <row r="24" spans="1:6" ht="16.5">
      <c r="A24" s="56" t="s">
        <v>502</v>
      </c>
      <c r="B24" s="56" t="s">
        <v>570</v>
      </c>
      <c r="C24" s="56" t="s">
        <v>609</v>
      </c>
      <c r="D24" s="56" t="s">
        <v>695</v>
      </c>
      <c r="E24" s="48" t="s">
        <v>696</v>
      </c>
      <c r="F24" s="49">
        <f>26888.3+251.4-47.1+157.6+281.2+1.3-15</f>
        <v>27517.7</v>
      </c>
    </row>
    <row r="25" spans="1:6" ht="16.5">
      <c r="A25" s="56" t="s">
        <v>502</v>
      </c>
      <c r="B25" s="56" t="s">
        <v>570</v>
      </c>
      <c r="C25" s="56" t="s">
        <v>609</v>
      </c>
      <c r="D25" s="56" t="s">
        <v>697</v>
      </c>
      <c r="E25" s="48" t="s">
        <v>698</v>
      </c>
      <c r="F25" s="49">
        <f>2256.1+10.9+39.1</f>
        <v>2306.1</v>
      </c>
    </row>
    <row r="26" spans="1:6" ht="16.5">
      <c r="A26" s="56" t="s">
        <v>502</v>
      </c>
      <c r="B26" s="56" t="s">
        <v>570</v>
      </c>
      <c r="C26" s="56" t="s">
        <v>609</v>
      </c>
      <c r="D26" s="56" t="s">
        <v>699</v>
      </c>
      <c r="E26" s="48" t="s">
        <v>700</v>
      </c>
      <c r="F26" s="49">
        <f>F27</f>
        <v>8512.2</v>
      </c>
    </row>
    <row r="27" spans="1:6" ht="16.5">
      <c r="A27" s="56" t="s">
        <v>502</v>
      </c>
      <c r="B27" s="56" t="s">
        <v>570</v>
      </c>
      <c r="C27" s="56" t="s">
        <v>609</v>
      </c>
      <c r="D27" s="56" t="s">
        <v>701</v>
      </c>
      <c r="E27" s="48" t="s">
        <v>702</v>
      </c>
      <c r="F27" s="49">
        <f>F30+F28+F29</f>
        <v>8512.2</v>
      </c>
    </row>
    <row r="28" spans="1:6" ht="20.25" customHeight="1">
      <c r="A28" s="56" t="s">
        <v>502</v>
      </c>
      <c r="B28" s="56" t="s">
        <v>570</v>
      </c>
      <c r="C28" s="56" t="s">
        <v>609</v>
      </c>
      <c r="D28" s="56" t="s">
        <v>779</v>
      </c>
      <c r="E28" s="48" t="s">
        <v>780</v>
      </c>
      <c r="F28" s="49">
        <f>2198.1</f>
        <v>2198.1</v>
      </c>
    </row>
    <row r="29" spans="1:6" ht="33">
      <c r="A29" s="56" t="s">
        <v>502</v>
      </c>
      <c r="B29" s="56" t="s">
        <v>570</v>
      </c>
      <c r="C29" s="56" t="s">
        <v>609</v>
      </c>
      <c r="D29" s="56" t="s">
        <v>783</v>
      </c>
      <c r="E29" s="48" t="s">
        <v>784</v>
      </c>
      <c r="F29" s="49">
        <v>2132.7</v>
      </c>
    </row>
    <row r="30" spans="1:6" ht="16.5">
      <c r="A30" s="56" t="s">
        <v>502</v>
      </c>
      <c r="B30" s="56" t="s">
        <v>570</v>
      </c>
      <c r="C30" s="56" t="s">
        <v>609</v>
      </c>
      <c r="D30" s="56" t="s">
        <v>652</v>
      </c>
      <c r="E30" s="48" t="s">
        <v>710</v>
      </c>
      <c r="F30" s="49">
        <f>6834.8-271.8-168.5-2212.1-39.1-61.9+100</f>
        <v>4181.4</v>
      </c>
    </row>
    <row r="31" spans="1:6" ht="16.5">
      <c r="A31" s="56" t="s">
        <v>502</v>
      </c>
      <c r="B31" s="56" t="s">
        <v>570</v>
      </c>
      <c r="C31" s="56" t="s">
        <v>609</v>
      </c>
      <c r="D31" s="56" t="s">
        <v>711</v>
      </c>
      <c r="E31" s="48" t="s">
        <v>712</v>
      </c>
      <c r="F31" s="49">
        <f>F32</f>
        <v>247.9</v>
      </c>
    </row>
    <row r="32" spans="1:6" ht="16.5">
      <c r="A32" s="56" t="s">
        <v>502</v>
      </c>
      <c r="B32" s="56" t="s">
        <v>570</v>
      </c>
      <c r="C32" s="56" t="s">
        <v>609</v>
      </c>
      <c r="D32" s="56" t="s">
        <v>713</v>
      </c>
      <c r="E32" s="48" t="s">
        <v>714</v>
      </c>
      <c r="F32" s="49">
        <f>F33+F34</f>
        <v>247.9</v>
      </c>
    </row>
    <row r="33" spans="1:6" ht="16.5">
      <c r="A33" s="56" t="s">
        <v>502</v>
      </c>
      <c r="B33" s="56" t="s">
        <v>570</v>
      </c>
      <c r="C33" s="56" t="s">
        <v>609</v>
      </c>
      <c r="D33" s="56" t="s">
        <v>651</v>
      </c>
      <c r="E33" s="48" t="s">
        <v>608</v>
      </c>
      <c r="F33" s="49">
        <v>225.6</v>
      </c>
    </row>
    <row r="34" spans="1:6" ht="16.5">
      <c r="A34" s="56" t="s">
        <v>502</v>
      </c>
      <c r="B34" s="56" t="s">
        <v>570</v>
      </c>
      <c r="C34" s="56" t="s">
        <v>609</v>
      </c>
      <c r="D34" s="56" t="s">
        <v>715</v>
      </c>
      <c r="E34" s="48" t="s">
        <v>716</v>
      </c>
      <c r="F34" s="49">
        <f>8.3+14</f>
        <v>22.3</v>
      </c>
    </row>
    <row r="35" spans="1:6" ht="33">
      <c r="A35" s="56" t="s">
        <v>502</v>
      </c>
      <c r="B35" s="56" t="s">
        <v>570</v>
      </c>
      <c r="C35" s="56" t="s">
        <v>646</v>
      </c>
      <c r="D35" s="56"/>
      <c r="E35" s="12" t="s">
        <v>758</v>
      </c>
      <c r="F35" s="49">
        <f>F36</f>
        <v>78.5</v>
      </c>
    </row>
    <row r="36" spans="1:6" ht="49.5">
      <c r="A36" s="56" t="s">
        <v>502</v>
      </c>
      <c r="B36" s="56" t="s">
        <v>570</v>
      </c>
      <c r="C36" s="56" t="s">
        <v>646</v>
      </c>
      <c r="D36" s="56" t="s">
        <v>691</v>
      </c>
      <c r="E36" s="48" t="s">
        <v>692</v>
      </c>
      <c r="F36" s="49">
        <f>F37</f>
        <v>78.5</v>
      </c>
    </row>
    <row r="37" spans="1:6" ht="18.75" customHeight="1">
      <c r="A37" s="56" t="s">
        <v>502</v>
      </c>
      <c r="B37" s="56" t="s">
        <v>570</v>
      </c>
      <c r="C37" s="56" t="s">
        <v>646</v>
      </c>
      <c r="D37" s="56" t="s">
        <v>693</v>
      </c>
      <c r="E37" s="48" t="s">
        <v>694</v>
      </c>
      <c r="F37" s="49">
        <f>F38</f>
        <v>78.5</v>
      </c>
    </row>
    <row r="38" spans="1:6" ht="18.75" customHeight="1">
      <c r="A38" s="56" t="s">
        <v>502</v>
      </c>
      <c r="B38" s="56" t="s">
        <v>570</v>
      </c>
      <c r="C38" s="56" t="s">
        <v>646</v>
      </c>
      <c r="D38" s="56" t="s">
        <v>697</v>
      </c>
      <c r="E38" s="48" t="s">
        <v>698</v>
      </c>
      <c r="F38" s="49">
        <v>78.5</v>
      </c>
    </row>
    <row r="39" spans="1:6" ht="33">
      <c r="A39" s="56" t="s">
        <v>502</v>
      </c>
      <c r="B39" s="56" t="s">
        <v>570</v>
      </c>
      <c r="C39" s="11" t="s">
        <v>11</v>
      </c>
      <c r="D39" s="56"/>
      <c r="E39" s="48" t="s">
        <v>10</v>
      </c>
      <c r="F39" s="49">
        <f>F40</f>
        <v>632</v>
      </c>
    </row>
    <row r="40" spans="1:6" ht="33">
      <c r="A40" s="56" t="s">
        <v>502</v>
      </c>
      <c r="B40" s="56" t="s">
        <v>570</v>
      </c>
      <c r="C40" s="11" t="s">
        <v>13</v>
      </c>
      <c r="D40" s="56" t="s">
        <v>636</v>
      </c>
      <c r="E40" s="48" t="s">
        <v>12</v>
      </c>
      <c r="F40" s="49">
        <f>F41</f>
        <v>632</v>
      </c>
    </row>
    <row r="41" spans="1:6" ht="49.5">
      <c r="A41" s="56" t="s">
        <v>502</v>
      </c>
      <c r="B41" s="56" t="s">
        <v>570</v>
      </c>
      <c r="C41" s="11" t="s">
        <v>14</v>
      </c>
      <c r="D41" s="56"/>
      <c r="E41" s="48" t="s">
        <v>0</v>
      </c>
      <c r="F41" s="49">
        <f>F42</f>
        <v>632</v>
      </c>
    </row>
    <row r="42" spans="1:6" ht="49.5">
      <c r="A42" s="56" t="s">
        <v>502</v>
      </c>
      <c r="B42" s="56" t="s">
        <v>570</v>
      </c>
      <c r="C42" s="11" t="s">
        <v>27</v>
      </c>
      <c r="D42" s="56"/>
      <c r="E42" s="48" t="s">
        <v>28</v>
      </c>
      <c r="F42" s="49">
        <f>F43+F46</f>
        <v>632</v>
      </c>
    </row>
    <row r="43" spans="1:6" ht="49.5">
      <c r="A43" s="56" t="s">
        <v>502</v>
      </c>
      <c r="B43" s="56" t="s">
        <v>570</v>
      </c>
      <c r="C43" s="11" t="s">
        <v>27</v>
      </c>
      <c r="D43" s="56" t="s">
        <v>691</v>
      </c>
      <c r="E43" s="48" t="s">
        <v>692</v>
      </c>
      <c r="F43" s="49">
        <f>F44</f>
        <v>570</v>
      </c>
    </row>
    <row r="44" spans="1:6" ht="16.5">
      <c r="A44" s="56" t="s">
        <v>502</v>
      </c>
      <c r="B44" s="56" t="s">
        <v>570</v>
      </c>
      <c r="C44" s="11" t="s">
        <v>27</v>
      </c>
      <c r="D44" s="56" t="s">
        <v>693</v>
      </c>
      <c r="E44" s="48" t="s">
        <v>694</v>
      </c>
      <c r="F44" s="49">
        <f>F45</f>
        <v>570</v>
      </c>
    </row>
    <row r="45" spans="1:6" ht="16.5">
      <c r="A45" s="56" t="s">
        <v>502</v>
      </c>
      <c r="B45" s="56" t="s">
        <v>570</v>
      </c>
      <c r="C45" s="11" t="s">
        <v>27</v>
      </c>
      <c r="D45" s="56" t="s">
        <v>695</v>
      </c>
      <c r="E45" s="48" t="s">
        <v>696</v>
      </c>
      <c r="F45" s="49">
        <v>570</v>
      </c>
    </row>
    <row r="46" spans="1:6" ht="16.5">
      <c r="A46" s="56" t="s">
        <v>502</v>
      </c>
      <c r="B46" s="56" t="s">
        <v>570</v>
      </c>
      <c r="C46" s="11" t="s">
        <v>27</v>
      </c>
      <c r="D46" s="56" t="s">
        <v>699</v>
      </c>
      <c r="E46" s="48" t="s">
        <v>700</v>
      </c>
      <c r="F46" s="49">
        <f>F47</f>
        <v>62</v>
      </c>
    </row>
    <row r="47" spans="1:6" ht="16.5">
      <c r="A47" s="56" t="s">
        <v>502</v>
      </c>
      <c r="B47" s="56" t="s">
        <v>570</v>
      </c>
      <c r="C47" s="11" t="s">
        <v>27</v>
      </c>
      <c r="D47" s="56" t="s">
        <v>701</v>
      </c>
      <c r="E47" s="48" t="s">
        <v>702</v>
      </c>
      <c r="F47" s="49">
        <f>F48+F49</f>
        <v>62</v>
      </c>
    </row>
    <row r="48" spans="1:6" ht="16.5">
      <c r="A48" s="56" t="s">
        <v>502</v>
      </c>
      <c r="B48" s="56" t="s">
        <v>570</v>
      </c>
      <c r="C48" s="11" t="s">
        <v>27</v>
      </c>
      <c r="D48" s="56" t="s">
        <v>779</v>
      </c>
      <c r="E48" s="48" t="s">
        <v>780</v>
      </c>
      <c r="F48" s="49">
        <v>4.8</v>
      </c>
    </row>
    <row r="49" spans="1:6" ht="16.5">
      <c r="A49" s="56" t="s">
        <v>502</v>
      </c>
      <c r="B49" s="56" t="s">
        <v>570</v>
      </c>
      <c r="C49" s="11" t="s">
        <v>27</v>
      </c>
      <c r="D49" s="56" t="s">
        <v>652</v>
      </c>
      <c r="E49" s="48" t="s">
        <v>710</v>
      </c>
      <c r="F49" s="49">
        <v>57.2</v>
      </c>
    </row>
    <row r="50" spans="1:6" ht="16.5">
      <c r="A50" s="56" t="s">
        <v>502</v>
      </c>
      <c r="B50" s="56" t="s">
        <v>590</v>
      </c>
      <c r="C50" s="56"/>
      <c r="D50" s="56"/>
      <c r="E50" s="48" t="s">
        <v>535</v>
      </c>
      <c r="F50" s="49">
        <f>F58+F51+F63</f>
        <v>509.5</v>
      </c>
    </row>
    <row r="51" spans="1:6" ht="33">
      <c r="A51" s="56" t="s">
        <v>502</v>
      </c>
      <c r="B51" s="56" t="s">
        <v>590</v>
      </c>
      <c r="C51" s="56" t="s">
        <v>504</v>
      </c>
      <c r="D51" s="56"/>
      <c r="E51" s="48" t="s">
        <v>528</v>
      </c>
      <c r="F51" s="49">
        <f>F52</f>
        <v>50</v>
      </c>
    </row>
    <row r="52" spans="1:6" ht="16.5">
      <c r="A52" s="56" t="s">
        <v>502</v>
      </c>
      <c r="B52" s="56" t="s">
        <v>590</v>
      </c>
      <c r="C52" s="56" t="s">
        <v>532</v>
      </c>
      <c r="D52" s="56"/>
      <c r="E52" s="48" t="s">
        <v>533</v>
      </c>
      <c r="F52" s="49">
        <f>F53</f>
        <v>50</v>
      </c>
    </row>
    <row r="53" spans="1:6" ht="33">
      <c r="A53" s="56" t="s">
        <v>502</v>
      </c>
      <c r="B53" s="56" t="s">
        <v>590</v>
      </c>
      <c r="C53" s="56" t="s">
        <v>646</v>
      </c>
      <c r="D53" s="56"/>
      <c r="E53" s="12" t="s">
        <v>758</v>
      </c>
      <c r="F53" s="49">
        <f>F54</f>
        <v>50</v>
      </c>
    </row>
    <row r="54" spans="1:6" ht="49.5">
      <c r="A54" s="56" t="s">
        <v>502</v>
      </c>
      <c r="B54" s="56" t="s">
        <v>590</v>
      </c>
      <c r="C54" s="56" t="s">
        <v>646</v>
      </c>
      <c r="D54" s="56" t="s">
        <v>691</v>
      </c>
      <c r="E54" s="48" t="s">
        <v>692</v>
      </c>
      <c r="F54" s="49">
        <f>F55</f>
        <v>50</v>
      </c>
    </row>
    <row r="55" spans="1:6" ht="16.5">
      <c r="A55" s="56" t="s">
        <v>502</v>
      </c>
      <c r="B55" s="56" t="s">
        <v>590</v>
      </c>
      <c r="C55" s="56" t="s">
        <v>646</v>
      </c>
      <c r="D55" s="56" t="s">
        <v>693</v>
      </c>
      <c r="E55" s="48" t="s">
        <v>694</v>
      </c>
      <c r="F55" s="49">
        <f>F57+F56</f>
        <v>50</v>
      </c>
    </row>
    <row r="56" spans="1:6" ht="16.5">
      <c r="A56" s="56" t="s">
        <v>502</v>
      </c>
      <c r="B56" s="56" t="s">
        <v>590</v>
      </c>
      <c r="C56" s="56" t="s">
        <v>646</v>
      </c>
      <c r="D56" s="56" t="s">
        <v>695</v>
      </c>
      <c r="E56" s="48" t="s">
        <v>696</v>
      </c>
      <c r="F56" s="49">
        <v>15</v>
      </c>
    </row>
    <row r="57" spans="1:6" ht="16.5">
      <c r="A57" s="56" t="s">
        <v>502</v>
      </c>
      <c r="B57" s="56" t="s">
        <v>590</v>
      </c>
      <c r="C57" s="56" t="s">
        <v>646</v>
      </c>
      <c r="D57" s="56" t="s">
        <v>697</v>
      </c>
      <c r="E57" s="48" t="s">
        <v>698</v>
      </c>
      <c r="F57" s="49">
        <v>35</v>
      </c>
    </row>
    <row r="58" spans="1:6" ht="16.5">
      <c r="A58" s="56" t="s">
        <v>502</v>
      </c>
      <c r="B58" s="56" t="s">
        <v>590</v>
      </c>
      <c r="C58" s="56" t="s">
        <v>538</v>
      </c>
      <c r="D58" s="56"/>
      <c r="E58" s="48" t="s">
        <v>647</v>
      </c>
      <c r="F58" s="49">
        <f>F59</f>
        <v>130</v>
      </c>
    </row>
    <row r="59" spans="1:6" ht="33">
      <c r="A59" s="56" t="s">
        <v>502</v>
      </c>
      <c r="B59" s="56" t="s">
        <v>590</v>
      </c>
      <c r="C59" s="56" t="s">
        <v>410</v>
      </c>
      <c r="D59" s="56"/>
      <c r="E59" s="48" t="s">
        <v>411</v>
      </c>
      <c r="F59" s="49">
        <f>F60</f>
        <v>130</v>
      </c>
    </row>
    <row r="60" spans="1:6" ht="16.5">
      <c r="A60" s="56" t="s">
        <v>502</v>
      </c>
      <c r="B60" s="56" t="s">
        <v>590</v>
      </c>
      <c r="C60" s="56" t="s">
        <v>410</v>
      </c>
      <c r="D60" s="56" t="s">
        <v>699</v>
      </c>
      <c r="E60" s="48" t="s">
        <v>700</v>
      </c>
      <c r="F60" s="49">
        <f>F61</f>
        <v>130</v>
      </c>
    </row>
    <row r="61" spans="1:6" ht="16.5">
      <c r="A61" s="56" t="s">
        <v>502</v>
      </c>
      <c r="B61" s="56" t="s">
        <v>590</v>
      </c>
      <c r="C61" s="56" t="s">
        <v>410</v>
      </c>
      <c r="D61" s="56" t="s">
        <v>701</v>
      </c>
      <c r="E61" s="48" t="s">
        <v>702</v>
      </c>
      <c r="F61" s="49">
        <f>F62</f>
        <v>130</v>
      </c>
    </row>
    <row r="62" spans="1:6" ht="16.5">
      <c r="A62" s="56" t="s">
        <v>502</v>
      </c>
      <c r="B62" s="56" t="s">
        <v>590</v>
      </c>
      <c r="C62" s="56" t="s">
        <v>410</v>
      </c>
      <c r="D62" s="56" t="s">
        <v>652</v>
      </c>
      <c r="E62" s="48" t="s">
        <v>653</v>
      </c>
      <c r="F62" s="49">
        <v>130</v>
      </c>
    </row>
    <row r="63" spans="1:6" ht="33">
      <c r="A63" s="56" t="s">
        <v>502</v>
      </c>
      <c r="B63" s="56" t="s">
        <v>590</v>
      </c>
      <c r="C63" s="56" t="s">
        <v>3</v>
      </c>
      <c r="D63" s="56"/>
      <c r="E63" s="48" t="s">
        <v>4</v>
      </c>
      <c r="F63" s="49">
        <f>F64</f>
        <v>329.5</v>
      </c>
    </row>
    <row r="64" spans="1:6" ht="49.5">
      <c r="A64" s="56" t="s">
        <v>502</v>
      </c>
      <c r="B64" s="56" t="s">
        <v>590</v>
      </c>
      <c r="C64" s="56" t="s">
        <v>5</v>
      </c>
      <c r="D64" s="56"/>
      <c r="E64" s="48" t="s">
        <v>6</v>
      </c>
      <c r="F64" s="49">
        <f>F65</f>
        <v>329.5</v>
      </c>
    </row>
    <row r="65" spans="1:6" ht="49.5">
      <c r="A65" s="56" t="s">
        <v>502</v>
      </c>
      <c r="B65" s="56" t="s">
        <v>590</v>
      </c>
      <c r="C65" s="56" t="s">
        <v>7</v>
      </c>
      <c r="D65" s="56"/>
      <c r="E65" s="48" t="s">
        <v>0</v>
      </c>
      <c r="F65" s="49">
        <f>F66</f>
        <v>329.5</v>
      </c>
    </row>
    <row r="66" spans="1:6" ht="49.5">
      <c r="A66" s="56" t="s">
        <v>502</v>
      </c>
      <c r="B66" s="56" t="s">
        <v>590</v>
      </c>
      <c r="C66" s="56" t="s">
        <v>8</v>
      </c>
      <c r="D66" s="56"/>
      <c r="E66" s="48" t="s">
        <v>9</v>
      </c>
      <c r="F66" s="49">
        <f>F67+F70</f>
        <v>329.5</v>
      </c>
    </row>
    <row r="67" spans="1:6" ht="49.5">
      <c r="A67" s="56" t="s">
        <v>502</v>
      </c>
      <c r="B67" s="56" t="s">
        <v>590</v>
      </c>
      <c r="C67" s="56" t="s">
        <v>8</v>
      </c>
      <c r="D67" s="56" t="s">
        <v>691</v>
      </c>
      <c r="E67" s="48" t="s">
        <v>692</v>
      </c>
      <c r="F67" s="49">
        <f>F68</f>
        <v>242.9</v>
      </c>
    </row>
    <row r="68" spans="1:6" ht="16.5">
      <c r="A68" s="56" t="s">
        <v>502</v>
      </c>
      <c r="B68" s="56" t="s">
        <v>590</v>
      </c>
      <c r="C68" s="56" t="s">
        <v>8</v>
      </c>
      <c r="D68" s="56" t="s">
        <v>693</v>
      </c>
      <c r="E68" s="48" t="s">
        <v>694</v>
      </c>
      <c r="F68" s="49">
        <f>F69</f>
        <v>242.9</v>
      </c>
    </row>
    <row r="69" spans="1:6" ht="16.5">
      <c r="A69" s="56" t="s">
        <v>502</v>
      </c>
      <c r="B69" s="56" t="s">
        <v>590</v>
      </c>
      <c r="C69" s="56" t="s">
        <v>8</v>
      </c>
      <c r="D69" s="56" t="s">
        <v>695</v>
      </c>
      <c r="E69" s="48" t="s">
        <v>696</v>
      </c>
      <c r="F69" s="49">
        <v>242.9</v>
      </c>
    </row>
    <row r="70" spans="1:6" ht="16.5">
      <c r="A70" s="56" t="s">
        <v>502</v>
      </c>
      <c r="B70" s="56" t="s">
        <v>590</v>
      </c>
      <c r="C70" s="56" t="s">
        <v>8</v>
      </c>
      <c r="D70" s="56" t="s">
        <v>699</v>
      </c>
      <c r="E70" s="48" t="s">
        <v>700</v>
      </c>
      <c r="F70" s="49">
        <f>F71</f>
        <v>86.6</v>
      </c>
    </row>
    <row r="71" spans="1:6" ht="16.5">
      <c r="A71" s="56" t="s">
        <v>502</v>
      </c>
      <c r="B71" s="56" t="s">
        <v>590</v>
      </c>
      <c r="C71" s="56" t="s">
        <v>8</v>
      </c>
      <c r="D71" s="56" t="s">
        <v>701</v>
      </c>
      <c r="E71" s="48" t="s">
        <v>702</v>
      </c>
      <c r="F71" s="49">
        <f>F72+F73</f>
        <v>86.6</v>
      </c>
    </row>
    <row r="72" spans="1:6" ht="16.5">
      <c r="A72" s="56" t="s">
        <v>502</v>
      </c>
      <c r="B72" s="56" t="s">
        <v>590</v>
      </c>
      <c r="C72" s="56" t="s">
        <v>8</v>
      </c>
      <c r="D72" s="56" t="s">
        <v>779</v>
      </c>
      <c r="E72" s="48" t="s">
        <v>780</v>
      </c>
      <c r="F72" s="49">
        <f>3+0.3</f>
        <v>3.3</v>
      </c>
    </row>
    <row r="73" spans="1:6" ht="16.5">
      <c r="A73" s="56" t="s">
        <v>502</v>
      </c>
      <c r="B73" s="56" t="s">
        <v>590</v>
      </c>
      <c r="C73" s="56" t="s">
        <v>8</v>
      </c>
      <c r="D73" s="56" t="s">
        <v>652</v>
      </c>
      <c r="E73" s="48" t="s">
        <v>710</v>
      </c>
      <c r="F73" s="49">
        <f>83.6-0.3</f>
        <v>83.3</v>
      </c>
    </row>
    <row r="74" spans="1:6" ht="16.5">
      <c r="A74" s="56" t="s">
        <v>502</v>
      </c>
      <c r="B74" s="56" t="s">
        <v>582</v>
      </c>
      <c r="C74" s="56"/>
      <c r="D74" s="56"/>
      <c r="E74" s="48" t="s">
        <v>537</v>
      </c>
      <c r="F74" s="49">
        <f>F94+F75</f>
        <v>7775.599999999999</v>
      </c>
    </row>
    <row r="75" spans="1:6" ht="16.5">
      <c r="A75" s="56" t="s">
        <v>502</v>
      </c>
      <c r="B75" s="11" t="s">
        <v>759</v>
      </c>
      <c r="C75" s="11" t="s">
        <v>636</v>
      </c>
      <c r="D75" s="11" t="s">
        <v>636</v>
      </c>
      <c r="E75" s="12" t="s">
        <v>760</v>
      </c>
      <c r="F75" s="49">
        <f>F88+F76</f>
        <v>1599.2</v>
      </c>
    </row>
    <row r="76" spans="1:6" ht="16.5">
      <c r="A76" s="56" t="s">
        <v>502</v>
      </c>
      <c r="B76" s="11" t="s">
        <v>759</v>
      </c>
      <c r="C76" s="11" t="s">
        <v>23</v>
      </c>
      <c r="D76" s="11" t="s">
        <v>636</v>
      </c>
      <c r="E76" s="12" t="s">
        <v>24</v>
      </c>
      <c r="F76" s="49">
        <f>F77</f>
        <v>1355.7</v>
      </c>
    </row>
    <row r="77" spans="1:6" ht="16.5">
      <c r="A77" s="56" t="s">
        <v>502</v>
      </c>
      <c r="B77" s="11" t="s">
        <v>759</v>
      </c>
      <c r="C77" s="11" t="s">
        <v>25</v>
      </c>
      <c r="D77" s="11" t="s">
        <v>636</v>
      </c>
      <c r="E77" s="12" t="s">
        <v>26</v>
      </c>
      <c r="F77" s="49">
        <f>F78+F81+F85</f>
        <v>1355.7</v>
      </c>
    </row>
    <row r="78" spans="1:6" ht="49.5">
      <c r="A78" s="56" t="s">
        <v>502</v>
      </c>
      <c r="B78" s="11" t="s">
        <v>759</v>
      </c>
      <c r="C78" s="11" t="s">
        <v>25</v>
      </c>
      <c r="D78" s="56" t="s">
        <v>691</v>
      </c>
      <c r="E78" s="48" t="s">
        <v>692</v>
      </c>
      <c r="F78" s="49">
        <f>F79</f>
        <v>1129.5</v>
      </c>
    </row>
    <row r="79" spans="1:6" ht="16.5">
      <c r="A79" s="56" t="s">
        <v>502</v>
      </c>
      <c r="B79" s="11" t="s">
        <v>759</v>
      </c>
      <c r="C79" s="11" t="s">
        <v>25</v>
      </c>
      <c r="D79" s="56" t="s">
        <v>693</v>
      </c>
      <c r="E79" s="48" t="s">
        <v>694</v>
      </c>
      <c r="F79" s="49">
        <f>F80</f>
        <v>1129.5</v>
      </c>
    </row>
    <row r="80" spans="1:6" ht="16.5">
      <c r="A80" s="56" t="s">
        <v>502</v>
      </c>
      <c r="B80" s="11" t="s">
        <v>759</v>
      </c>
      <c r="C80" s="11" t="s">
        <v>25</v>
      </c>
      <c r="D80" s="56" t="s">
        <v>695</v>
      </c>
      <c r="E80" s="48" t="s">
        <v>696</v>
      </c>
      <c r="F80" s="49">
        <v>1129.5</v>
      </c>
    </row>
    <row r="81" spans="1:6" ht="16.5">
      <c r="A81" s="56" t="s">
        <v>502</v>
      </c>
      <c r="B81" s="11" t="s">
        <v>759</v>
      </c>
      <c r="C81" s="11" t="s">
        <v>25</v>
      </c>
      <c r="D81" s="56" t="s">
        <v>699</v>
      </c>
      <c r="E81" s="48" t="s">
        <v>700</v>
      </c>
      <c r="F81" s="49">
        <f>F82</f>
        <v>203.9</v>
      </c>
    </row>
    <row r="82" spans="1:6" ht="16.5">
      <c r="A82" s="56" t="s">
        <v>502</v>
      </c>
      <c r="B82" s="11" t="s">
        <v>759</v>
      </c>
      <c r="C82" s="11" t="s">
        <v>25</v>
      </c>
      <c r="D82" s="56" t="s">
        <v>701</v>
      </c>
      <c r="E82" s="48" t="s">
        <v>702</v>
      </c>
      <c r="F82" s="49">
        <f>F83+F84</f>
        <v>203.9</v>
      </c>
    </row>
    <row r="83" spans="1:6" ht="16.5">
      <c r="A83" s="56" t="s">
        <v>502</v>
      </c>
      <c r="B83" s="11" t="s">
        <v>759</v>
      </c>
      <c r="C83" s="11" t="s">
        <v>25</v>
      </c>
      <c r="D83" s="56" t="s">
        <v>779</v>
      </c>
      <c r="E83" s="48" t="s">
        <v>780</v>
      </c>
      <c r="F83" s="49">
        <v>18</v>
      </c>
    </row>
    <row r="84" spans="1:6" ht="16.5">
      <c r="A84" s="56" t="s">
        <v>502</v>
      </c>
      <c r="B84" s="11" t="s">
        <v>759</v>
      </c>
      <c r="C84" s="11" t="s">
        <v>25</v>
      </c>
      <c r="D84" s="56" t="s">
        <v>652</v>
      </c>
      <c r="E84" s="48" t="s">
        <v>710</v>
      </c>
      <c r="F84" s="49">
        <v>185.9</v>
      </c>
    </row>
    <row r="85" spans="1:6" ht="16.5">
      <c r="A85" s="56" t="s">
        <v>502</v>
      </c>
      <c r="B85" s="11" t="s">
        <v>759</v>
      </c>
      <c r="C85" s="11" t="s">
        <v>25</v>
      </c>
      <c r="D85" s="56" t="s">
        <v>711</v>
      </c>
      <c r="E85" s="48" t="s">
        <v>712</v>
      </c>
      <c r="F85" s="49">
        <f>F86</f>
        <v>22.3</v>
      </c>
    </row>
    <row r="86" spans="1:6" ht="16.5">
      <c r="A86" s="56" t="s">
        <v>502</v>
      </c>
      <c r="B86" s="11" t="s">
        <v>759</v>
      </c>
      <c r="C86" s="11" t="s">
        <v>25</v>
      </c>
      <c r="D86" s="56" t="s">
        <v>713</v>
      </c>
      <c r="E86" s="48" t="s">
        <v>714</v>
      </c>
      <c r="F86" s="49">
        <f>F87</f>
        <v>22.3</v>
      </c>
    </row>
    <row r="87" spans="1:6" ht="16.5">
      <c r="A87" s="56" t="s">
        <v>502</v>
      </c>
      <c r="B87" s="11" t="s">
        <v>759</v>
      </c>
      <c r="C87" s="11" t="s">
        <v>25</v>
      </c>
      <c r="D87" s="56" t="s">
        <v>651</v>
      </c>
      <c r="E87" s="48" t="s">
        <v>608</v>
      </c>
      <c r="F87" s="49">
        <v>22.3</v>
      </c>
    </row>
    <row r="88" spans="1:6" ht="33">
      <c r="A88" s="56" t="s">
        <v>502</v>
      </c>
      <c r="B88" s="56" t="s">
        <v>759</v>
      </c>
      <c r="C88" s="56" t="s">
        <v>504</v>
      </c>
      <c r="D88" s="56"/>
      <c r="E88" s="48" t="s">
        <v>528</v>
      </c>
      <c r="F88" s="49">
        <f>F89</f>
        <v>243.5</v>
      </c>
    </row>
    <row r="89" spans="1:6" ht="16.5">
      <c r="A89" s="56" t="s">
        <v>502</v>
      </c>
      <c r="B89" s="56" t="s">
        <v>759</v>
      </c>
      <c r="C89" s="56" t="s">
        <v>532</v>
      </c>
      <c r="D89" s="56"/>
      <c r="E89" s="48" t="s">
        <v>533</v>
      </c>
      <c r="F89" s="49">
        <f>F90</f>
        <v>243.5</v>
      </c>
    </row>
    <row r="90" spans="1:6" ht="49.5">
      <c r="A90" s="56" t="s">
        <v>502</v>
      </c>
      <c r="B90" s="56" t="s">
        <v>759</v>
      </c>
      <c r="C90" s="56" t="s">
        <v>646</v>
      </c>
      <c r="D90" s="56" t="s">
        <v>691</v>
      </c>
      <c r="E90" s="48" t="s">
        <v>692</v>
      </c>
      <c r="F90" s="49">
        <f>F91</f>
        <v>243.5</v>
      </c>
    </row>
    <row r="91" spans="1:6" ht="16.5">
      <c r="A91" s="56" t="s">
        <v>502</v>
      </c>
      <c r="B91" s="11" t="s">
        <v>759</v>
      </c>
      <c r="C91" s="56" t="s">
        <v>646</v>
      </c>
      <c r="D91" s="56" t="s">
        <v>693</v>
      </c>
      <c r="E91" s="48" t="s">
        <v>694</v>
      </c>
      <c r="F91" s="49">
        <f>F92+F93</f>
        <v>243.5</v>
      </c>
    </row>
    <row r="92" spans="1:6" ht="16.5">
      <c r="A92" s="56" t="s">
        <v>502</v>
      </c>
      <c r="B92" s="56" t="s">
        <v>759</v>
      </c>
      <c r="C92" s="56" t="s">
        <v>646</v>
      </c>
      <c r="D92" s="56" t="s">
        <v>695</v>
      </c>
      <c r="E92" s="48" t="s">
        <v>696</v>
      </c>
      <c r="F92" s="49">
        <v>42.3</v>
      </c>
    </row>
    <row r="93" spans="1:6" ht="16.5">
      <c r="A93" s="56" t="s">
        <v>502</v>
      </c>
      <c r="B93" s="56" t="s">
        <v>759</v>
      </c>
      <c r="C93" s="56" t="s">
        <v>646</v>
      </c>
      <c r="D93" s="56" t="s">
        <v>697</v>
      </c>
      <c r="E93" s="48" t="s">
        <v>698</v>
      </c>
      <c r="F93" s="49">
        <v>201.2</v>
      </c>
    </row>
    <row r="94" spans="1:6" ht="33">
      <c r="A94" s="56" t="s">
        <v>502</v>
      </c>
      <c r="B94" s="56" t="s">
        <v>573</v>
      </c>
      <c r="C94" s="56"/>
      <c r="D94" s="56"/>
      <c r="E94" s="48" t="s">
        <v>488</v>
      </c>
      <c r="F94" s="49">
        <f>F95</f>
        <v>6176.4</v>
      </c>
    </row>
    <row r="95" spans="1:6" ht="33">
      <c r="A95" s="56" t="s">
        <v>502</v>
      </c>
      <c r="B95" s="56" t="s">
        <v>573</v>
      </c>
      <c r="C95" s="56" t="s">
        <v>565</v>
      </c>
      <c r="D95" s="56"/>
      <c r="E95" s="48" t="s">
        <v>566</v>
      </c>
      <c r="F95" s="49">
        <f>F96</f>
        <v>6176.4</v>
      </c>
    </row>
    <row r="96" spans="1:6" ht="16.5">
      <c r="A96" s="56" t="s">
        <v>502</v>
      </c>
      <c r="B96" s="56" t="s">
        <v>573</v>
      </c>
      <c r="C96" s="56" t="s">
        <v>567</v>
      </c>
      <c r="D96" s="56"/>
      <c r="E96" s="48" t="s">
        <v>536</v>
      </c>
      <c r="F96" s="49">
        <f>F97</f>
        <v>6176.4</v>
      </c>
    </row>
    <row r="97" spans="1:6" ht="33">
      <c r="A97" s="56" t="s">
        <v>502</v>
      </c>
      <c r="B97" s="56" t="s">
        <v>573</v>
      </c>
      <c r="C97" s="56" t="s">
        <v>567</v>
      </c>
      <c r="D97" s="56" t="s">
        <v>717</v>
      </c>
      <c r="E97" s="48" t="s">
        <v>718</v>
      </c>
      <c r="F97" s="49">
        <f>F98</f>
        <v>6176.4</v>
      </c>
    </row>
    <row r="98" spans="1:6" ht="16.5">
      <c r="A98" s="56" t="s">
        <v>502</v>
      </c>
      <c r="B98" s="56" t="s">
        <v>573</v>
      </c>
      <c r="C98" s="56" t="s">
        <v>567</v>
      </c>
      <c r="D98" s="56" t="s">
        <v>726</v>
      </c>
      <c r="E98" s="48" t="s">
        <v>727</v>
      </c>
      <c r="F98" s="49">
        <f>F99</f>
        <v>6176.4</v>
      </c>
    </row>
    <row r="99" spans="1:6" ht="49.5">
      <c r="A99" s="56" t="s">
        <v>502</v>
      </c>
      <c r="B99" s="56" t="s">
        <v>573</v>
      </c>
      <c r="C99" s="56" t="s">
        <v>567</v>
      </c>
      <c r="D99" s="56" t="s">
        <v>649</v>
      </c>
      <c r="E99" s="48" t="s">
        <v>650</v>
      </c>
      <c r="F99" s="49">
        <v>6176.4</v>
      </c>
    </row>
    <row r="100" spans="1:6" ht="16.5">
      <c r="A100" s="56" t="s">
        <v>502</v>
      </c>
      <c r="B100" s="56" t="s">
        <v>583</v>
      </c>
      <c r="C100" s="56"/>
      <c r="D100" s="56"/>
      <c r="E100" s="48" t="s">
        <v>539</v>
      </c>
      <c r="F100" s="49">
        <f>F131+F101</f>
        <v>78340.8</v>
      </c>
    </row>
    <row r="101" spans="1:6" ht="16.5">
      <c r="A101" s="56" t="s">
        <v>502</v>
      </c>
      <c r="B101" s="56" t="s">
        <v>417</v>
      </c>
      <c r="C101" s="56"/>
      <c r="D101" s="64"/>
      <c r="E101" s="5" t="s">
        <v>418</v>
      </c>
      <c r="F101" s="49">
        <f>F102+F115+F127</f>
        <v>78260.8</v>
      </c>
    </row>
    <row r="102" spans="1:6" ht="16.5">
      <c r="A102" s="56" t="s">
        <v>502</v>
      </c>
      <c r="B102" s="56" t="s">
        <v>417</v>
      </c>
      <c r="C102" s="56" t="s">
        <v>538</v>
      </c>
      <c r="D102" s="56"/>
      <c r="E102" s="48" t="s">
        <v>647</v>
      </c>
      <c r="F102" s="49">
        <f>F103+F107+F111</f>
        <v>30139.2</v>
      </c>
    </row>
    <row r="103" spans="1:6" ht="33">
      <c r="A103" s="56" t="s">
        <v>502</v>
      </c>
      <c r="B103" s="56" t="s">
        <v>417</v>
      </c>
      <c r="C103" s="56" t="s">
        <v>634</v>
      </c>
      <c r="D103" s="56"/>
      <c r="E103" s="48" t="s">
        <v>412</v>
      </c>
      <c r="F103" s="49">
        <f>F104</f>
        <v>23384.4</v>
      </c>
    </row>
    <row r="104" spans="1:6" ht="16.5">
      <c r="A104" s="56" t="s">
        <v>502</v>
      </c>
      <c r="B104" s="56" t="s">
        <v>417</v>
      </c>
      <c r="C104" s="56" t="s">
        <v>634</v>
      </c>
      <c r="D104" s="56" t="s">
        <v>699</v>
      </c>
      <c r="E104" s="48" t="s">
        <v>700</v>
      </c>
      <c r="F104" s="49">
        <f>F105</f>
        <v>23384.4</v>
      </c>
    </row>
    <row r="105" spans="1:6" ht="16.5">
      <c r="A105" s="56" t="s">
        <v>502</v>
      </c>
      <c r="B105" s="56" t="s">
        <v>417</v>
      </c>
      <c r="C105" s="56" t="s">
        <v>634</v>
      </c>
      <c r="D105" s="56" t="s">
        <v>701</v>
      </c>
      <c r="E105" s="48" t="s">
        <v>702</v>
      </c>
      <c r="F105" s="49">
        <f>F106</f>
        <v>23384.4</v>
      </c>
    </row>
    <row r="106" spans="1:6" ht="16.5">
      <c r="A106" s="56" t="s">
        <v>502</v>
      </c>
      <c r="B106" s="56" t="s">
        <v>417</v>
      </c>
      <c r="C106" s="56" t="s">
        <v>634</v>
      </c>
      <c r="D106" s="56" t="s">
        <v>652</v>
      </c>
      <c r="E106" s="48" t="s">
        <v>653</v>
      </c>
      <c r="F106" s="49">
        <f>15053.5+8023+79.2-79.2+307.9</f>
        <v>23384.4</v>
      </c>
    </row>
    <row r="107" spans="1:6" ht="33">
      <c r="A107" s="56" t="s">
        <v>502</v>
      </c>
      <c r="B107" s="56" t="s">
        <v>417</v>
      </c>
      <c r="C107" s="56" t="s">
        <v>419</v>
      </c>
      <c r="D107" s="56"/>
      <c r="E107" s="48" t="s">
        <v>420</v>
      </c>
      <c r="F107" s="49">
        <f>F108</f>
        <v>5754.8</v>
      </c>
    </row>
    <row r="108" spans="1:6" ht="16.5">
      <c r="A108" s="56" t="s">
        <v>502</v>
      </c>
      <c r="B108" s="56" t="s">
        <v>417</v>
      </c>
      <c r="C108" s="56" t="s">
        <v>419</v>
      </c>
      <c r="D108" s="56" t="s">
        <v>699</v>
      </c>
      <c r="E108" s="48" t="s">
        <v>700</v>
      </c>
      <c r="F108" s="49">
        <f>F109</f>
        <v>5754.8</v>
      </c>
    </row>
    <row r="109" spans="1:6" ht="16.5">
      <c r="A109" s="56" t="s">
        <v>502</v>
      </c>
      <c r="B109" s="56" t="s">
        <v>417</v>
      </c>
      <c r="C109" s="56" t="s">
        <v>419</v>
      </c>
      <c r="D109" s="56" t="s">
        <v>701</v>
      </c>
      <c r="E109" s="48" t="s">
        <v>702</v>
      </c>
      <c r="F109" s="49">
        <f>F110</f>
        <v>5754.8</v>
      </c>
    </row>
    <row r="110" spans="1:6" ht="16.5">
      <c r="A110" s="56" t="s">
        <v>502</v>
      </c>
      <c r="B110" s="56" t="s">
        <v>417</v>
      </c>
      <c r="C110" s="56" t="s">
        <v>419</v>
      </c>
      <c r="D110" s="56" t="s">
        <v>652</v>
      </c>
      <c r="E110" s="48" t="s">
        <v>653</v>
      </c>
      <c r="F110" s="49">
        <f>928.6+4826.2</f>
        <v>5754.8</v>
      </c>
    </row>
    <row r="111" spans="1:6" ht="33">
      <c r="A111" s="56" t="s">
        <v>502</v>
      </c>
      <c r="B111" s="56" t="s">
        <v>417</v>
      </c>
      <c r="C111" s="56" t="s">
        <v>753</v>
      </c>
      <c r="D111" s="56"/>
      <c r="E111" s="48" t="s">
        <v>754</v>
      </c>
      <c r="F111" s="49">
        <f>F112</f>
        <v>1000</v>
      </c>
    </row>
    <row r="112" spans="1:6" ht="16.5">
      <c r="A112" s="56" t="s">
        <v>502</v>
      </c>
      <c r="B112" s="56" t="s">
        <v>417</v>
      </c>
      <c r="C112" s="56" t="s">
        <v>753</v>
      </c>
      <c r="D112" s="56" t="s">
        <v>699</v>
      </c>
      <c r="E112" s="48" t="s">
        <v>700</v>
      </c>
      <c r="F112" s="49">
        <f>F113</f>
        <v>1000</v>
      </c>
    </row>
    <row r="113" spans="1:6" ht="16.5">
      <c r="A113" s="56" t="s">
        <v>502</v>
      </c>
      <c r="B113" s="56" t="s">
        <v>417</v>
      </c>
      <c r="C113" s="56" t="s">
        <v>753</v>
      </c>
      <c r="D113" s="56" t="s">
        <v>701</v>
      </c>
      <c r="E113" s="48" t="s">
        <v>702</v>
      </c>
      <c r="F113" s="49">
        <f>F114</f>
        <v>1000</v>
      </c>
    </row>
    <row r="114" spans="1:6" ht="16.5">
      <c r="A114" s="56" t="s">
        <v>502</v>
      </c>
      <c r="B114" s="56" t="s">
        <v>417</v>
      </c>
      <c r="C114" s="56" t="s">
        <v>753</v>
      </c>
      <c r="D114" s="56" t="s">
        <v>652</v>
      </c>
      <c r="E114" s="48" t="s">
        <v>653</v>
      </c>
      <c r="F114" s="49">
        <v>1000</v>
      </c>
    </row>
    <row r="115" spans="1:6" ht="33">
      <c r="A115" s="56" t="s">
        <v>502</v>
      </c>
      <c r="B115" s="56" t="s">
        <v>417</v>
      </c>
      <c r="C115" s="56" t="s">
        <v>46</v>
      </c>
      <c r="D115" s="56"/>
      <c r="E115" s="48" t="s">
        <v>47</v>
      </c>
      <c r="F115" s="49">
        <f>F116</f>
        <v>48022.6</v>
      </c>
    </row>
    <row r="116" spans="1:6" ht="66">
      <c r="A116" s="56" t="s">
        <v>502</v>
      </c>
      <c r="B116" s="56" t="s">
        <v>417</v>
      </c>
      <c r="C116" s="56" t="s">
        <v>38</v>
      </c>
      <c r="D116" s="56"/>
      <c r="E116" s="48" t="s">
        <v>37</v>
      </c>
      <c r="F116" s="49">
        <f>F117</f>
        <v>48022.6</v>
      </c>
    </row>
    <row r="117" spans="1:6" ht="16.5">
      <c r="A117" s="56" t="s">
        <v>502</v>
      </c>
      <c r="B117" s="56" t="s">
        <v>417</v>
      </c>
      <c r="C117" s="56" t="s">
        <v>39</v>
      </c>
      <c r="D117" s="56"/>
      <c r="E117" s="48" t="s">
        <v>34</v>
      </c>
      <c r="F117" s="49">
        <f>F118</f>
        <v>48022.6</v>
      </c>
    </row>
    <row r="118" spans="1:6" ht="33">
      <c r="A118" s="56" t="s">
        <v>502</v>
      </c>
      <c r="B118" s="56" t="s">
        <v>417</v>
      </c>
      <c r="C118" s="56" t="s">
        <v>41</v>
      </c>
      <c r="D118" s="56"/>
      <c r="E118" s="48" t="s">
        <v>40</v>
      </c>
      <c r="F118" s="49">
        <f>F119+F123</f>
        <v>48022.6</v>
      </c>
    </row>
    <row r="119" spans="1:6" ht="16.5">
      <c r="A119" s="56" t="s">
        <v>502</v>
      </c>
      <c r="B119" s="56" t="s">
        <v>417</v>
      </c>
      <c r="C119" s="56" t="s">
        <v>43</v>
      </c>
      <c r="D119" s="56"/>
      <c r="E119" s="48" t="s">
        <v>42</v>
      </c>
      <c r="F119" s="49">
        <f>F120</f>
        <v>43226.4</v>
      </c>
    </row>
    <row r="120" spans="1:6" ht="16.5">
      <c r="A120" s="56" t="s">
        <v>502</v>
      </c>
      <c r="B120" s="56" t="s">
        <v>417</v>
      </c>
      <c r="C120" s="56" t="s">
        <v>43</v>
      </c>
      <c r="D120" s="56" t="s">
        <v>699</v>
      </c>
      <c r="E120" s="48" t="s">
        <v>700</v>
      </c>
      <c r="F120" s="49">
        <f>F121</f>
        <v>43226.4</v>
      </c>
    </row>
    <row r="121" spans="1:6" ht="16.5">
      <c r="A121" s="56" t="s">
        <v>502</v>
      </c>
      <c r="B121" s="56" t="s">
        <v>417</v>
      </c>
      <c r="C121" s="56" t="s">
        <v>43</v>
      </c>
      <c r="D121" s="56" t="s">
        <v>701</v>
      </c>
      <c r="E121" s="48" t="s">
        <v>702</v>
      </c>
      <c r="F121" s="49">
        <f>F122</f>
        <v>43226.4</v>
      </c>
    </row>
    <row r="122" spans="1:6" ht="16.5">
      <c r="A122" s="56" t="s">
        <v>502</v>
      </c>
      <c r="B122" s="56" t="s">
        <v>417</v>
      </c>
      <c r="C122" s="56" t="s">
        <v>43</v>
      </c>
      <c r="D122" s="56" t="s">
        <v>652</v>
      </c>
      <c r="E122" s="48" t="s">
        <v>653</v>
      </c>
      <c r="F122" s="49">
        <f>48377.7+0.4-5151.7</f>
        <v>43226.4</v>
      </c>
    </row>
    <row r="123" spans="1:6" ht="33">
      <c r="A123" s="56" t="s">
        <v>502</v>
      </c>
      <c r="B123" s="56" t="s">
        <v>417</v>
      </c>
      <c r="C123" s="56" t="s">
        <v>45</v>
      </c>
      <c r="D123" s="56"/>
      <c r="E123" s="48" t="s">
        <v>44</v>
      </c>
      <c r="F123" s="49">
        <f>F124</f>
        <v>4796.2</v>
      </c>
    </row>
    <row r="124" spans="1:6" ht="16.5">
      <c r="A124" s="56" t="s">
        <v>502</v>
      </c>
      <c r="B124" s="56" t="s">
        <v>417</v>
      </c>
      <c r="C124" s="56" t="s">
        <v>45</v>
      </c>
      <c r="D124" s="56" t="s">
        <v>699</v>
      </c>
      <c r="E124" s="48" t="s">
        <v>700</v>
      </c>
      <c r="F124" s="49">
        <f>F125</f>
        <v>4796.2</v>
      </c>
    </row>
    <row r="125" spans="1:6" ht="16.5">
      <c r="A125" s="56" t="s">
        <v>502</v>
      </c>
      <c r="B125" s="56" t="s">
        <v>417</v>
      </c>
      <c r="C125" s="56" t="s">
        <v>45</v>
      </c>
      <c r="D125" s="56" t="s">
        <v>701</v>
      </c>
      <c r="E125" s="48" t="s">
        <v>702</v>
      </c>
      <c r="F125" s="49">
        <f>F126</f>
        <v>4796.2</v>
      </c>
    </row>
    <row r="126" spans="1:6" ht="16.5">
      <c r="A126" s="56" t="s">
        <v>502</v>
      </c>
      <c r="B126" s="56" t="s">
        <v>417</v>
      </c>
      <c r="C126" s="56" t="s">
        <v>45</v>
      </c>
      <c r="D126" s="56" t="s">
        <v>652</v>
      </c>
      <c r="E126" s="48" t="s">
        <v>653</v>
      </c>
      <c r="F126" s="49">
        <f>5308-511.8</f>
        <v>4796.2</v>
      </c>
    </row>
    <row r="127" spans="1:6" ht="33">
      <c r="A127" s="56" t="s">
        <v>502</v>
      </c>
      <c r="B127" s="56" t="s">
        <v>417</v>
      </c>
      <c r="C127" s="56" t="s">
        <v>111</v>
      </c>
      <c r="D127" s="56"/>
      <c r="E127" s="48" t="s">
        <v>112</v>
      </c>
      <c r="F127" s="49">
        <f>F128</f>
        <v>99</v>
      </c>
    </row>
    <row r="128" spans="1:6" ht="16.5">
      <c r="A128" s="56" t="s">
        <v>502</v>
      </c>
      <c r="B128" s="56" t="s">
        <v>417</v>
      </c>
      <c r="C128" s="56" t="s">
        <v>111</v>
      </c>
      <c r="D128" s="56" t="s">
        <v>699</v>
      </c>
      <c r="E128" s="48" t="s">
        <v>700</v>
      </c>
      <c r="F128" s="49">
        <f>F129</f>
        <v>99</v>
      </c>
    </row>
    <row r="129" spans="1:6" ht="16.5">
      <c r="A129" s="56" t="s">
        <v>502</v>
      </c>
      <c r="B129" s="56" t="s">
        <v>417</v>
      </c>
      <c r="C129" s="56" t="s">
        <v>111</v>
      </c>
      <c r="D129" s="56" t="s">
        <v>701</v>
      </c>
      <c r="E129" s="48" t="s">
        <v>702</v>
      </c>
      <c r="F129" s="49">
        <f>F130</f>
        <v>99</v>
      </c>
    </row>
    <row r="130" spans="1:6" ht="16.5">
      <c r="A130" s="56" t="s">
        <v>502</v>
      </c>
      <c r="B130" s="56" t="s">
        <v>417</v>
      </c>
      <c r="C130" s="56" t="s">
        <v>111</v>
      </c>
      <c r="D130" s="56" t="s">
        <v>652</v>
      </c>
      <c r="E130" s="48" t="s">
        <v>653</v>
      </c>
      <c r="F130" s="49">
        <v>99</v>
      </c>
    </row>
    <row r="131" spans="1:6" ht="16.5">
      <c r="A131" s="56" t="s">
        <v>502</v>
      </c>
      <c r="B131" s="56" t="s">
        <v>574</v>
      </c>
      <c r="C131" s="56"/>
      <c r="D131" s="56"/>
      <c r="E131" s="48" t="s">
        <v>540</v>
      </c>
      <c r="F131" s="49">
        <f>F132</f>
        <v>80</v>
      </c>
    </row>
    <row r="132" spans="1:6" ht="16.5">
      <c r="A132" s="56" t="s">
        <v>502</v>
      </c>
      <c r="B132" s="56" t="s">
        <v>574</v>
      </c>
      <c r="C132" s="56" t="s">
        <v>538</v>
      </c>
      <c r="D132" s="56"/>
      <c r="E132" s="48" t="s">
        <v>647</v>
      </c>
      <c r="F132" s="49">
        <f>F133</f>
        <v>80</v>
      </c>
    </row>
    <row r="133" spans="1:6" ht="33">
      <c r="A133" s="56" t="s">
        <v>502</v>
      </c>
      <c r="B133" s="56" t="s">
        <v>574</v>
      </c>
      <c r="C133" s="56" t="s">
        <v>626</v>
      </c>
      <c r="D133" s="56"/>
      <c r="E133" s="48" t="s">
        <v>666</v>
      </c>
      <c r="F133" s="49">
        <f>F134</f>
        <v>80</v>
      </c>
    </row>
    <row r="134" spans="1:6" ht="16.5">
      <c r="A134" s="56" t="s">
        <v>502</v>
      </c>
      <c r="B134" s="56" t="s">
        <v>574</v>
      </c>
      <c r="C134" s="56" t="s">
        <v>626</v>
      </c>
      <c r="D134" s="56" t="s">
        <v>699</v>
      </c>
      <c r="E134" s="48" t="s">
        <v>700</v>
      </c>
      <c r="F134" s="49">
        <f>F135</f>
        <v>80</v>
      </c>
    </row>
    <row r="135" spans="1:6" ht="16.5">
      <c r="A135" s="56" t="s">
        <v>502</v>
      </c>
      <c r="B135" s="56" t="s">
        <v>574</v>
      </c>
      <c r="C135" s="56" t="s">
        <v>626</v>
      </c>
      <c r="D135" s="56" t="s">
        <v>701</v>
      </c>
      <c r="E135" s="48" t="s">
        <v>702</v>
      </c>
      <c r="F135" s="49">
        <f>F137+F136</f>
        <v>80</v>
      </c>
    </row>
    <row r="136" spans="1:6" ht="16.5">
      <c r="A136" s="56" t="s">
        <v>502</v>
      </c>
      <c r="B136" s="56" t="s">
        <v>574</v>
      </c>
      <c r="C136" s="56" t="s">
        <v>626</v>
      </c>
      <c r="D136" s="56" t="s">
        <v>779</v>
      </c>
      <c r="E136" s="48" t="s">
        <v>780</v>
      </c>
      <c r="F136" s="49">
        <v>15</v>
      </c>
    </row>
    <row r="137" spans="1:6" ht="16.5">
      <c r="A137" s="56" t="s">
        <v>502</v>
      </c>
      <c r="B137" s="56" t="s">
        <v>574</v>
      </c>
      <c r="C137" s="56" t="s">
        <v>626</v>
      </c>
      <c r="D137" s="56" t="s">
        <v>652</v>
      </c>
      <c r="E137" s="48" t="s">
        <v>653</v>
      </c>
      <c r="F137" s="49">
        <f>80-15</f>
        <v>65</v>
      </c>
    </row>
    <row r="138" spans="1:6" ht="16.5">
      <c r="A138" s="56" t="s">
        <v>502</v>
      </c>
      <c r="B138" s="56" t="s">
        <v>584</v>
      </c>
      <c r="C138" s="56"/>
      <c r="D138" s="56"/>
      <c r="E138" s="48" t="s">
        <v>541</v>
      </c>
      <c r="F138" s="49">
        <f>F186+F172+F139</f>
        <v>50616.7</v>
      </c>
    </row>
    <row r="139" spans="1:6" ht="16.5">
      <c r="A139" s="56" t="s">
        <v>502</v>
      </c>
      <c r="B139" s="56" t="s">
        <v>415</v>
      </c>
      <c r="C139" s="56"/>
      <c r="D139" s="56"/>
      <c r="E139" s="48" t="s">
        <v>416</v>
      </c>
      <c r="F139" s="49">
        <f>F166+F140</f>
        <v>30672</v>
      </c>
    </row>
    <row r="140" spans="1:6" ht="33">
      <c r="A140" s="56" t="s">
        <v>502</v>
      </c>
      <c r="B140" s="56" t="s">
        <v>415</v>
      </c>
      <c r="C140" s="64" t="s">
        <v>127</v>
      </c>
      <c r="D140" s="101"/>
      <c r="E140" s="48" t="s">
        <v>128</v>
      </c>
      <c r="F140" s="49">
        <f>F141+F149</f>
        <v>19639.6</v>
      </c>
    </row>
    <row r="141" spans="1:6" ht="66">
      <c r="A141" s="56" t="s">
        <v>502</v>
      </c>
      <c r="B141" s="56" t="s">
        <v>415</v>
      </c>
      <c r="C141" s="56" t="s">
        <v>129</v>
      </c>
      <c r="D141" s="95"/>
      <c r="E141" s="48" t="s">
        <v>130</v>
      </c>
      <c r="F141" s="49">
        <f>F142+F145</f>
        <v>8877.1</v>
      </c>
    </row>
    <row r="142" spans="1:6" ht="16.5">
      <c r="A142" s="56" t="s">
        <v>502</v>
      </c>
      <c r="B142" s="56" t="s">
        <v>415</v>
      </c>
      <c r="C142" s="56" t="s">
        <v>131</v>
      </c>
      <c r="D142" s="56"/>
      <c r="E142" s="48" t="s">
        <v>135</v>
      </c>
      <c r="F142" s="49">
        <f>F143</f>
        <v>685.1</v>
      </c>
    </row>
    <row r="143" spans="1:6" ht="16.5">
      <c r="A143" s="56" t="s">
        <v>502</v>
      </c>
      <c r="B143" s="56" t="s">
        <v>415</v>
      </c>
      <c r="C143" s="56" t="s">
        <v>131</v>
      </c>
      <c r="D143" s="56" t="s">
        <v>711</v>
      </c>
      <c r="E143" s="48" t="s">
        <v>712</v>
      </c>
      <c r="F143" s="49">
        <f>F144</f>
        <v>685.1</v>
      </c>
    </row>
    <row r="144" spans="1:6" ht="33">
      <c r="A144" s="56" t="s">
        <v>502</v>
      </c>
      <c r="B144" s="56" t="s">
        <v>415</v>
      </c>
      <c r="C144" s="56" t="s">
        <v>131</v>
      </c>
      <c r="D144" s="56" t="s">
        <v>658</v>
      </c>
      <c r="E144" s="48" t="s">
        <v>659</v>
      </c>
      <c r="F144" s="49">
        <v>685.1</v>
      </c>
    </row>
    <row r="145" spans="1:6" ht="33">
      <c r="A145" s="56" t="s">
        <v>502</v>
      </c>
      <c r="B145" s="56" t="s">
        <v>415</v>
      </c>
      <c r="C145" s="56" t="s">
        <v>703</v>
      </c>
      <c r="D145" s="56"/>
      <c r="E145" s="48" t="s">
        <v>704</v>
      </c>
      <c r="F145" s="49">
        <f>F146</f>
        <v>8192</v>
      </c>
    </row>
    <row r="146" spans="1:6" ht="16.5">
      <c r="A146" s="56" t="s">
        <v>502</v>
      </c>
      <c r="B146" s="56" t="s">
        <v>415</v>
      </c>
      <c r="C146" s="56" t="s">
        <v>703</v>
      </c>
      <c r="D146" s="66" t="s">
        <v>720</v>
      </c>
      <c r="E146" s="48" t="s">
        <v>721</v>
      </c>
      <c r="F146" s="49">
        <f>F147</f>
        <v>8192</v>
      </c>
    </row>
    <row r="147" spans="1:6" ht="33">
      <c r="A147" s="56" t="s">
        <v>502</v>
      </c>
      <c r="B147" s="56" t="s">
        <v>415</v>
      </c>
      <c r="C147" s="56" t="s">
        <v>703</v>
      </c>
      <c r="D147" s="66" t="s">
        <v>722</v>
      </c>
      <c r="E147" s="48" t="s">
        <v>723</v>
      </c>
      <c r="F147" s="49">
        <f>F148</f>
        <v>8192</v>
      </c>
    </row>
    <row r="148" spans="1:6" ht="33">
      <c r="A148" s="56" t="s">
        <v>502</v>
      </c>
      <c r="B148" s="56" t="s">
        <v>415</v>
      </c>
      <c r="C148" s="56" t="s">
        <v>703</v>
      </c>
      <c r="D148" s="66" t="s">
        <v>724</v>
      </c>
      <c r="E148" s="48" t="s">
        <v>725</v>
      </c>
      <c r="F148" s="49">
        <f>8718.5-526.5</f>
        <v>8192</v>
      </c>
    </row>
    <row r="149" spans="1:6" ht="33">
      <c r="A149" s="56" t="s">
        <v>502</v>
      </c>
      <c r="B149" s="56" t="s">
        <v>415</v>
      </c>
      <c r="C149" s="56" t="s">
        <v>133</v>
      </c>
      <c r="D149" s="56"/>
      <c r="E149" s="48" t="s">
        <v>134</v>
      </c>
      <c r="F149" s="49">
        <f>F150+F157</f>
        <v>10762.5</v>
      </c>
    </row>
    <row r="150" spans="1:6" ht="16.5">
      <c r="A150" s="56" t="s">
        <v>502</v>
      </c>
      <c r="B150" s="56" t="s">
        <v>415</v>
      </c>
      <c r="C150" s="56" t="s">
        <v>132</v>
      </c>
      <c r="D150" s="56"/>
      <c r="E150" s="48" t="s">
        <v>135</v>
      </c>
      <c r="F150" s="49">
        <f>F151+F154</f>
        <v>436.6</v>
      </c>
    </row>
    <row r="151" spans="1:6" ht="33">
      <c r="A151" s="56" t="s">
        <v>502</v>
      </c>
      <c r="B151" s="56" t="s">
        <v>415</v>
      </c>
      <c r="C151" s="56" t="s">
        <v>137</v>
      </c>
      <c r="D151" s="56"/>
      <c r="E151" s="48" t="s">
        <v>136</v>
      </c>
      <c r="F151" s="49">
        <f>F152</f>
        <v>218.3</v>
      </c>
    </row>
    <row r="152" spans="1:6" ht="16.5">
      <c r="A152" s="56" t="s">
        <v>502</v>
      </c>
      <c r="B152" s="56" t="s">
        <v>415</v>
      </c>
      <c r="C152" s="56" t="s">
        <v>137</v>
      </c>
      <c r="D152" s="56" t="s">
        <v>711</v>
      </c>
      <c r="E152" s="48" t="s">
        <v>712</v>
      </c>
      <c r="F152" s="49">
        <f>F153</f>
        <v>218.3</v>
      </c>
    </row>
    <row r="153" spans="1:6" ht="33">
      <c r="A153" s="56" t="s">
        <v>502</v>
      </c>
      <c r="B153" s="56" t="s">
        <v>415</v>
      </c>
      <c r="C153" s="56" t="s">
        <v>137</v>
      </c>
      <c r="D153" s="56" t="s">
        <v>658</v>
      </c>
      <c r="E153" s="48" t="s">
        <v>659</v>
      </c>
      <c r="F153" s="49">
        <v>218.3</v>
      </c>
    </row>
    <row r="154" spans="1:6" ht="33">
      <c r="A154" s="56" t="s">
        <v>502</v>
      </c>
      <c r="B154" s="56" t="s">
        <v>415</v>
      </c>
      <c r="C154" s="56" t="s">
        <v>138</v>
      </c>
      <c r="D154" s="56"/>
      <c r="E154" s="48" t="s">
        <v>790</v>
      </c>
      <c r="F154" s="49">
        <f>F155</f>
        <v>218.3</v>
      </c>
    </row>
    <row r="155" spans="1:6" ht="16.5">
      <c r="A155" s="56" t="s">
        <v>502</v>
      </c>
      <c r="B155" s="56" t="s">
        <v>415</v>
      </c>
      <c r="C155" s="56" t="s">
        <v>138</v>
      </c>
      <c r="D155" s="56" t="s">
        <v>711</v>
      </c>
      <c r="E155" s="48" t="s">
        <v>712</v>
      </c>
      <c r="F155" s="49">
        <f>F156</f>
        <v>218.3</v>
      </c>
    </row>
    <row r="156" spans="1:6" ht="33">
      <c r="A156" s="56" t="s">
        <v>502</v>
      </c>
      <c r="B156" s="56" t="s">
        <v>415</v>
      </c>
      <c r="C156" s="56" t="s">
        <v>138</v>
      </c>
      <c r="D156" s="56" t="s">
        <v>658</v>
      </c>
      <c r="E156" s="48" t="s">
        <v>659</v>
      </c>
      <c r="F156" s="49">
        <f>260-41.7</f>
        <v>218.3</v>
      </c>
    </row>
    <row r="157" spans="1:6" ht="33">
      <c r="A157" s="56" t="s">
        <v>502</v>
      </c>
      <c r="B157" s="56" t="s">
        <v>415</v>
      </c>
      <c r="C157" s="56" t="s">
        <v>705</v>
      </c>
      <c r="D157" s="56"/>
      <c r="E157" s="48" t="s">
        <v>704</v>
      </c>
      <c r="F157" s="49">
        <f>F158+F162</f>
        <v>10325.9</v>
      </c>
    </row>
    <row r="158" spans="1:6" ht="49.5">
      <c r="A158" s="56" t="s">
        <v>502</v>
      </c>
      <c r="B158" s="56" t="s">
        <v>415</v>
      </c>
      <c r="C158" s="56" t="s">
        <v>706</v>
      </c>
      <c r="D158" s="56"/>
      <c r="E158" s="48" t="s">
        <v>707</v>
      </c>
      <c r="F158" s="49">
        <f>F159</f>
        <v>9400</v>
      </c>
    </row>
    <row r="159" spans="1:6" ht="16.5">
      <c r="A159" s="56" t="s">
        <v>502</v>
      </c>
      <c r="B159" s="56" t="s">
        <v>415</v>
      </c>
      <c r="C159" s="56" t="s">
        <v>706</v>
      </c>
      <c r="D159" s="66" t="s">
        <v>720</v>
      </c>
      <c r="E159" s="48" t="s">
        <v>721</v>
      </c>
      <c r="F159" s="49">
        <f>F160</f>
        <v>9400</v>
      </c>
    </row>
    <row r="160" spans="1:6" ht="33">
      <c r="A160" s="56" t="s">
        <v>502</v>
      </c>
      <c r="B160" s="56" t="s">
        <v>415</v>
      </c>
      <c r="C160" s="56" t="s">
        <v>706</v>
      </c>
      <c r="D160" s="66" t="s">
        <v>722</v>
      </c>
      <c r="E160" s="48" t="s">
        <v>723</v>
      </c>
      <c r="F160" s="49">
        <f>F161</f>
        <v>9400</v>
      </c>
    </row>
    <row r="161" spans="1:6" ht="33">
      <c r="A161" s="56" t="s">
        <v>502</v>
      </c>
      <c r="B161" s="56" t="s">
        <v>415</v>
      </c>
      <c r="C161" s="56" t="s">
        <v>706</v>
      </c>
      <c r="D161" s="66" t="s">
        <v>724</v>
      </c>
      <c r="E161" s="48" t="s">
        <v>725</v>
      </c>
      <c r="F161" s="49">
        <f>10004.2-604.2</f>
        <v>9400</v>
      </c>
    </row>
    <row r="162" spans="1:6" ht="68.25" customHeight="1">
      <c r="A162" s="56" t="s">
        <v>502</v>
      </c>
      <c r="B162" s="56" t="s">
        <v>415</v>
      </c>
      <c r="C162" s="56" t="s">
        <v>708</v>
      </c>
      <c r="D162" s="56"/>
      <c r="E162" s="48" t="s">
        <v>427</v>
      </c>
      <c r="F162" s="49">
        <f>F163</f>
        <v>925.9</v>
      </c>
    </row>
    <row r="163" spans="1:6" ht="16.5">
      <c r="A163" s="56" t="s">
        <v>502</v>
      </c>
      <c r="B163" s="56" t="s">
        <v>415</v>
      </c>
      <c r="C163" s="56" t="s">
        <v>708</v>
      </c>
      <c r="D163" s="66" t="s">
        <v>720</v>
      </c>
      <c r="E163" s="48" t="s">
        <v>721</v>
      </c>
      <c r="F163" s="49">
        <f>F164</f>
        <v>925.9</v>
      </c>
    </row>
    <row r="164" spans="1:6" ht="33">
      <c r="A164" s="56" t="s">
        <v>502</v>
      </c>
      <c r="B164" s="56" t="s">
        <v>415</v>
      </c>
      <c r="C164" s="56" t="s">
        <v>708</v>
      </c>
      <c r="D164" s="66" t="s">
        <v>722</v>
      </c>
      <c r="E164" s="48" t="s">
        <v>723</v>
      </c>
      <c r="F164" s="49">
        <f>F165</f>
        <v>925.9</v>
      </c>
    </row>
    <row r="165" spans="1:6" ht="33">
      <c r="A165" s="56" t="s">
        <v>502</v>
      </c>
      <c r="B165" s="56" t="s">
        <v>415</v>
      </c>
      <c r="C165" s="56" t="s">
        <v>708</v>
      </c>
      <c r="D165" s="66" t="s">
        <v>724</v>
      </c>
      <c r="E165" s="48" t="s">
        <v>725</v>
      </c>
      <c r="F165" s="49">
        <f>985.4-59.5</f>
        <v>925.9</v>
      </c>
    </row>
    <row r="166" spans="1:6" ht="68.25" customHeight="1">
      <c r="A166" s="56" t="s">
        <v>502</v>
      </c>
      <c r="B166" s="56" t="s">
        <v>415</v>
      </c>
      <c r="C166" s="56" t="s">
        <v>95</v>
      </c>
      <c r="D166" s="56"/>
      <c r="E166" s="48" t="s">
        <v>94</v>
      </c>
      <c r="F166" s="49">
        <f>F167</f>
        <v>11032.4</v>
      </c>
    </row>
    <row r="167" spans="1:6" ht="33">
      <c r="A167" s="56" t="s">
        <v>502</v>
      </c>
      <c r="B167" s="56" t="s">
        <v>415</v>
      </c>
      <c r="C167" s="56" t="s">
        <v>97</v>
      </c>
      <c r="D167" s="56"/>
      <c r="E167" s="48" t="s">
        <v>96</v>
      </c>
      <c r="F167" s="49">
        <f>F168</f>
        <v>11032.4</v>
      </c>
    </row>
    <row r="168" spans="1:6" ht="49.5">
      <c r="A168" s="56" t="s">
        <v>502</v>
      </c>
      <c r="B168" s="56" t="s">
        <v>415</v>
      </c>
      <c r="C168" s="56" t="s">
        <v>98</v>
      </c>
      <c r="D168" s="56"/>
      <c r="E168" s="48" t="s">
        <v>0</v>
      </c>
      <c r="F168" s="49">
        <f>F169</f>
        <v>11032.4</v>
      </c>
    </row>
    <row r="169" spans="1:6" ht="33">
      <c r="A169" s="56" t="s">
        <v>502</v>
      </c>
      <c r="B169" s="56" t="s">
        <v>415</v>
      </c>
      <c r="C169" s="56" t="s">
        <v>100</v>
      </c>
      <c r="D169" s="56"/>
      <c r="E169" s="48" t="s">
        <v>99</v>
      </c>
      <c r="F169" s="49">
        <f>F170</f>
        <v>11032.4</v>
      </c>
    </row>
    <row r="170" spans="1:6" ht="16.5">
      <c r="A170" s="56" t="s">
        <v>502</v>
      </c>
      <c r="B170" s="56" t="s">
        <v>415</v>
      </c>
      <c r="C170" s="56" t="s">
        <v>100</v>
      </c>
      <c r="D170" s="56" t="s">
        <v>711</v>
      </c>
      <c r="E170" s="48" t="s">
        <v>712</v>
      </c>
      <c r="F170" s="49">
        <f>F171</f>
        <v>11032.4</v>
      </c>
    </row>
    <row r="171" spans="1:6" ht="33">
      <c r="A171" s="56" t="s">
        <v>502</v>
      </c>
      <c r="B171" s="56" t="s">
        <v>415</v>
      </c>
      <c r="C171" s="56" t="s">
        <v>100</v>
      </c>
      <c r="D171" s="56" t="s">
        <v>658</v>
      </c>
      <c r="E171" s="48" t="s">
        <v>659</v>
      </c>
      <c r="F171" s="49">
        <v>11032.4</v>
      </c>
    </row>
    <row r="172" spans="1:6" ht="16.5">
      <c r="A172" s="56" t="s">
        <v>502</v>
      </c>
      <c r="B172" s="11" t="s">
        <v>575</v>
      </c>
      <c r="C172" s="11"/>
      <c r="D172" s="11"/>
      <c r="E172" s="14" t="s">
        <v>542</v>
      </c>
      <c r="F172" s="49">
        <f>F173+F182</f>
        <v>3607.9</v>
      </c>
    </row>
    <row r="173" spans="1:6" ht="16.5">
      <c r="A173" s="56" t="s">
        <v>502</v>
      </c>
      <c r="B173" s="56" t="s">
        <v>575</v>
      </c>
      <c r="C173" s="56" t="s">
        <v>538</v>
      </c>
      <c r="D173" s="56"/>
      <c r="E173" s="48" t="s">
        <v>647</v>
      </c>
      <c r="F173" s="49">
        <f>F178+F174</f>
        <v>3305.9</v>
      </c>
    </row>
    <row r="174" spans="1:6" ht="33">
      <c r="A174" s="56" t="s">
        <v>502</v>
      </c>
      <c r="B174" s="11" t="s">
        <v>575</v>
      </c>
      <c r="C174" s="56" t="s">
        <v>406</v>
      </c>
      <c r="D174" s="56"/>
      <c r="E174" s="48" t="s">
        <v>407</v>
      </c>
      <c r="F174" s="49">
        <f>F175</f>
        <v>905.9</v>
      </c>
    </row>
    <row r="175" spans="1:6" ht="16.5">
      <c r="A175" s="56" t="s">
        <v>502</v>
      </c>
      <c r="B175" s="56" t="s">
        <v>575</v>
      </c>
      <c r="C175" s="56" t="s">
        <v>406</v>
      </c>
      <c r="D175" s="56" t="s">
        <v>699</v>
      </c>
      <c r="E175" s="48" t="s">
        <v>700</v>
      </c>
      <c r="F175" s="49">
        <f>F176</f>
        <v>905.9</v>
      </c>
    </row>
    <row r="176" spans="1:6" ht="16.5">
      <c r="A176" s="56" t="s">
        <v>502</v>
      </c>
      <c r="B176" s="11" t="s">
        <v>575</v>
      </c>
      <c r="C176" s="56" t="s">
        <v>406</v>
      </c>
      <c r="D176" s="56" t="s">
        <v>701</v>
      </c>
      <c r="E176" s="48" t="s">
        <v>702</v>
      </c>
      <c r="F176" s="49">
        <f>F177</f>
        <v>905.9</v>
      </c>
    </row>
    <row r="177" spans="1:6" ht="16.5">
      <c r="A177" s="56" t="s">
        <v>502</v>
      </c>
      <c r="B177" s="56" t="s">
        <v>575</v>
      </c>
      <c r="C177" s="56" t="s">
        <v>406</v>
      </c>
      <c r="D177" s="56" t="s">
        <v>652</v>
      </c>
      <c r="E177" s="48" t="s">
        <v>653</v>
      </c>
      <c r="F177" s="49">
        <f>405.9+500</f>
        <v>905.9</v>
      </c>
    </row>
    <row r="178" spans="1:6" ht="33">
      <c r="A178" s="56" t="s">
        <v>502</v>
      </c>
      <c r="B178" s="56" t="s">
        <v>575</v>
      </c>
      <c r="C178" s="11" t="s">
        <v>769</v>
      </c>
      <c r="D178" s="56"/>
      <c r="E178" s="48" t="s">
        <v>768</v>
      </c>
      <c r="F178" s="49">
        <f>F179</f>
        <v>2400</v>
      </c>
    </row>
    <row r="179" spans="1:6" ht="16.5">
      <c r="A179" s="56" t="s">
        <v>502</v>
      </c>
      <c r="B179" s="56" t="s">
        <v>575</v>
      </c>
      <c r="C179" s="11" t="s">
        <v>769</v>
      </c>
      <c r="D179" s="66" t="s">
        <v>720</v>
      </c>
      <c r="E179" s="48" t="s">
        <v>721</v>
      </c>
      <c r="F179" s="49">
        <f>F180</f>
        <v>2400</v>
      </c>
    </row>
    <row r="180" spans="1:6" ht="33">
      <c r="A180" s="56" t="s">
        <v>502</v>
      </c>
      <c r="B180" s="56" t="s">
        <v>575</v>
      </c>
      <c r="C180" s="11" t="s">
        <v>769</v>
      </c>
      <c r="D180" s="66" t="s">
        <v>722</v>
      </c>
      <c r="E180" s="48" t="s">
        <v>723</v>
      </c>
      <c r="F180" s="49">
        <f>F181</f>
        <v>2400</v>
      </c>
    </row>
    <row r="181" spans="1:6" ht="33">
      <c r="A181" s="56" t="s">
        <v>502</v>
      </c>
      <c r="B181" s="56" t="s">
        <v>575</v>
      </c>
      <c r="C181" s="11" t="s">
        <v>769</v>
      </c>
      <c r="D181" s="66" t="s">
        <v>724</v>
      </c>
      <c r="E181" s="48" t="s">
        <v>725</v>
      </c>
      <c r="F181" s="49">
        <f>1500+331.3+568.7</f>
        <v>2400</v>
      </c>
    </row>
    <row r="182" spans="1:6" ht="33">
      <c r="A182" s="56" t="s">
        <v>502</v>
      </c>
      <c r="B182" s="56" t="s">
        <v>575</v>
      </c>
      <c r="C182" s="56" t="s">
        <v>111</v>
      </c>
      <c r="D182" s="56"/>
      <c r="E182" s="48" t="s">
        <v>112</v>
      </c>
      <c r="F182" s="49">
        <f>F183</f>
        <v>302</v>
      </c>
    </row>
    <row r="183" spans="1:6" ht="16.5">
      <c r="A183" s="56" t="s">
        <v>502</v>
      </c>
      <c r="B183" s="56" t="s">
        <v>575</v>
      </c>
      <c r="C183" s="56" t="s">
        <v>111</v>
      </c>
      <c r="D183" s="56" t="s">
        <v>699</v>
      </c>
      <c r="E183" s="48" t="s">
        <v>700</v>
      </c>
      <c r="F183" s="49">
        <f>F184</f>
        <v>302</v>
      </c>
    </row>
    <row r="184" spans="1:6" ht="16.5">
      <c r="A184" s="56" t="s">
        <v>502</v>
      </c>
      <c r="B184" s="56" t="s">
        <v>575</v>
      </c>
      <c r="C184" s="56" t="s">
        <v>111</v>
      </c>
      <c r="D184" s="56" t="s">
        <v>701</v>
      </c>
      <c r="E184" s="48" t="s">
        <v>702</v>
      </c>
      <c r="F184" s="49">
        <f>F185</f>
        <v>302</v>
      </c>
    </row>
    <row r="185" spans="1:6" ht="16.5">
      <c r="A185" s="56" t="s">
        <v>502</v>
      </c>
      <c r="B185" s="56" t="s">
        <v>575</v>
      </c>
      <c r="C185" s="56" t="s">
        <v>111</v>
      </c>
      <c r="D185" s="56" t="s">
        <v>652</v>
      </c>
      <c r="E185" s="48" t="s">
        <v>653</v>
      </c>
      <c r="F185" s="49">
        <v>302</v>
      </c>
    </row>
    <row r="186" spans="1:6" ht="16.5">
      <c r="A186" s="56" t="s">
        <v>502</v>
      </c>
      <c r="B186" s="56" t="s">
        <v>576</v>
      </c>
      <c r="C186" s="56"/>
      <c r="D186" s="56"/>
      <c r="E186" s="48" t="s">
        <v>543</v>
      </c>
      <c r="F186" s="49">
        <f>F187+F209+F214</f>
        <v>16336.8</v>
      </c>
    </row>
    <row r="187" spans="1:6" ht="16.5">
      <c r="A187" s="56" t="s">
        <v>502</v>
      </c>
      <c r="B187" s="56" t="s">
        <v>576</v>
      </c>
      <c r="C187" s="56" t="s">
        <v>544</v>
      </c>
      <c r="D187" s="56"/>
      <c r="E187" s="48" t="s">
        <v>543</v>
      </c>
      <c r="F187" s="49">
        <f>F188+F192+F196+F205</f>
        <v>14451.4</v>
      </c>
    </row>
    <row r="188" spans="1:6" ht="16.5">
      <c r="A188" s="56" t="s">
        <v>502</v>
      </c>
      <c r="B188" s="56" t="s">
        <v>576</v>
      </c>
      <c r="C188" s="56" t="s">
        <v>545</v>
      </c>
      <c r="D188" s="56"/>
      <c r="E188" s="48" t="s">
        <v>546</v>
      </c>
      <c r="F188" s="49">
        <f>F189</f>
        <v>11378.3</v>
      </c>
    </row>
    <row r="189" spans="1:6" ht="16.5">
      <c r="A189" s="56" t="s">
        <v>502</v>
      </c>
      <c r="B189" s="56" t="s">
        <v>576</v>
      </c>
      <c r="C189" s="56" t="s">
        <v>545</v>
      </c>
      <c r="D189" s="56" t="s">
        <v>699</v>
      </c>
      <c r="E189" s="48" t="s">
        <v>700</v>
      </c>
      <c r="F189" s="49">
        <f>F190</f>
        <v>11378.3</v>
      </c>
    </row>
    <row r="190" spans="1:6" ht="16.5">
      <c r="A190" s="56" t="s">
        <v>502</v>
      </c>
      <c r="B190" s="56" t="s">
        <v>576</v>
      </c>
      <c r="C190" s="56" t="s">
        <v>545</v>
      </c>
      <c r="D190" s="56" t="s">
        <v>701</v>
      </c>
      <c r="E190" s="48" t="s">
        <v>702</v>
      </c>
      <c r="F190" s="49">
        <f>F191</f>
        <v>11378.3</v>
      </c>
    </row>
    <row r="191" spans="1:6" ht="16.5">
      <c r="A191" s="56" t="s">
        <v>502</v>
      </c>
      <c r="B191" s="56" t="s">
        <v>576</v>
      </c>
      <c r="C191" s="56" t="s">
        <v>545</v>
      </c>
      <c r="D191" s="56" t="s">
        <v>652</v>
      </c>
      <c r="E191" s="48" t="s">
        <v>653</v>
      </c>
      <c r="F191" s="49">
        <v>11378.3</v>
      </c>
    </row>
    <row r="192" spans="1:6" ht="16.5">
      <c r="A192" s="56" t="s">
        <v>502</v>
      </c>
      <c r="B192" s="56" t="s">
        <v>576</v>
      </c>
      <c r="C192" s="56" t="s">
        <v>610</v>
      </c>
      <c r="D192" s="56"/>
      <c r="E192" s="48" t="s">
        <v>611</v>
      </c>
      <c r="F192" s="49">
        <f>F193</f>
        <v>2444.3999999999996</v>
      </c>
    </row>
    <row r="193" spans="1:6" ht="16.5">
      <c r="A193" s="56" t="s">
        <v>502</v>
      </c>
      <c r="B193" s="56" t="s">
        <v>576</v>
      </c>
      <c r="C193" s="56" t="s">
        <v>610</v>
      </c>
      <c r="D193" s="56" t="s">
        <v>699</v>
      </c>
      <c r="E193" s="48" t="s">
        <v>700</v>
      </c>
      <c r="F193" s="49">
        <f>F194</f>
        <v>2444.3999999999996</v>
      </c>
    </row>
    <row r="194" spans="1:6" ht="16.5">
      <c r="A194" s="56" t="s">
        <v>502</v>
      </c>
      <c r="B194" s="56" t="s">
        <v>576</v>
      </c>
      <c r="C194" s="56" t="s">
        <v>610</v>
      </c>
      <c r="D194" s="56" t="s">
        <v>701</v>
      </c>
      <c r="E194" s="48" t="s">
        <v>702</v>
      </c>
      <c r="F194" s="49">
        <f>F195</f>
        <v>2444.3999999999996</v>
      </c>
    </row>
    <row r="195" spans="1:6" ht="16.5">
      <c r="A195" s="56" t="s">
        <v>502</v>
      </c>
      <c r="B195" s="56" t="s">
        <v>576</v>
      </c>
      <c r="C195" s="56" t="s">
        <v>610</v>
      </c>
      <c r="D195" s="56" t="s">
        <v>652</v>
      </c>
      <c r="E195" s="48" t="s">
        <v>653</v>
      </c>
      <c r="F195" s="49">
        <f>1544.1+727+94.1+79.2</f>
        <v>2444.3999999999996</v>
      </c>
    </row>
    <row r="196" spans="1:6" ht="16.5">
      <c r="A196" s="56" t="s">
        <v>502</v>
      </c>
      <c r="B196" s="56" t="s">
        <v>576</v>
      </c>
      <c r="C196" s="56" t="s">
        <v>615</v>
      </c>
      <c r="D196" s="56"/>
      <c r="E196" s="48" t="s">
        <v>624</v>
      </c>
      <c r="F196" s="49">
        <f>F197+F201</f>
        <v>187</v>
      </c>
    </row>
    <row r="197" spans="1:6" ht="16.5">
      <c r="A197" s="56" t="s">
        <v>502</v>
      </c>
      <c r="B197" s="56" t="s">
        <v>576</v>
      </c>
      <c r="C197" s="56" t="s">
        <v>612</v>
      </c>
      <c r="D197" s="56"/>
      <c r="E197" s="48" t="s">
        <v>625</v>
      </c>
      <c r="F197" s="49">
        <f>F198</f>
        <v>72</v>
      </c>
    </row>
    <row r="198" spans="1:6" ht="16.5">
      <c r="A198" s="56" t="s">
        <v>502</v>
      </c>
      <c r="B198" s="56" t="s">
        <v>576</v>
      </c>
      <c r="C198" s="56" t="s">
        <v>612</v>
      </c>
      <c r="D198" s="56" t="s">
        <v>699</v>
      </c>
      <c r="E198" s="48" t="s">
        <v>700</v>
      </c>
      <c r="F198" s="49">
        <f>F199</f>
        <v>72</v>
      </c>
    </row>
    <row r="199" spans="1:6" ht="16.5">
      <c r="A199" s="56" t="s">
        <v>502</v>
      </c>
      <c r="B199" s="56" t="s">
        <v>576</v>
      </c>
      <c r="C199" s="56" t="s">
        <v>612</v>
      </c>
      <c r="D199" s="56" t="s">
        <v>701</v>
      </c>
      <c r="E199" s="48" t="s">
        <v>702</v>
      </c>
      <c r="F199" s="49">
        <f>F200</f>
        <v>72</v>
      </c>
    </row>
    <row r="200" spans="1:6" ht="16.5">
      <c r="A200" s="56" t="s">
        <v>502</v>
      </c>
      <c r="B200" s="56" t="s">
        <v>576</v>
      </c>
      <c r="C200" s="56" t="s">
        <v>612</v>
      </c>
      <c r="D200" s="56" t="s">
        <v>652</v>
      </c>
      <c r="E200" s="48" t="s">
        <v>653</v>
      </c>
      <c r="F200" s="49">
        <v>72</v>
      </c>
    </row>
    <row r="201" spans="1:6" ht="16.5">
      <c r="A201" s="56" t="s">
        <v>502</v>
      </c>
      <c r="B201" s="56" t="s">
        <v>576</v>
      </c>
      <c r="C201" s="56" t="s">
        <v>613</v>
      </c>
      <c r="D201" s="56"/>
      <c r="E201" s="48" t="s">
        <v>614</v>
      </c>
      <c r="F201" s="49">
        <f>F202</f>
        <v>115</v>
      </c>
    </row>
    <row r="202" spans="1:6" ht="16.5">
      <c r="A202" s="56" t="s">
        <v>502</v>
      </c>
      <c r="B202" s="56" t="s">
        <v>576</v>
      </c>
      <c r="C202" s="56" t="s">
        <v>613</v>
      </c>
      <c r="D202" s="56" t="s">
        <v>699</v>
      </c>
      <c r="E202" s="48" t="s">
        <v>700</v>
      </c>
      <c r="F202" s="49">
        <f>F203</f>
        <v>115</v>
      </c>
    </row>
    <row r="203" spans="1:6" ht="16.5">
      <c r="A203" s="56" t="s">
        <v>502</v>
      </c>
      <c r="B203" s="56" t="s">
        <v>576</v>
      </c>
      <c r="C203" s="56" t="s">
        <v>613</v>
      </c>
      <c r="D203" s="56" t="s">
        <v>701</v>
      </c>
      <c r="E203" s="48" t="s">
        <v>702</v>
      </c>
      <c r="F203" s="49">
        <f>F204</f>
        <v>115</v>
      </c>
    </row>
    <row r="204" spans="1:6" ht="16.5">
      <c r="A204" s="56" t="s">
        <v>502</v>
      </c>
      <c r="B204" s="56" t="s">
        <v>576</v>
      </c>
      <c r="C204" s="56" t="s">
        <v>613</v>
      </c>
      <c r="D204" s="56" t="s">
        <v>652</v>
      </c>
      <c r="E204" s="48" t="s">
        <v>653</v>
      </c>
      <c r="F204" s="49">
        <v>115</v>
      </c>
    </row>
    <row r="205" spans="1:6" ht="21" customHeight="1">
      <c r="A205" s="56" t="s">
        <v>502</v>
      </c>
      <c r="B205" s="56" t="s">
        <v>576</v>
      </c>
      <c r="C205" s="56" t="s">
        <v>616</v>
      </c>
      <c r="D205" s="56"/>
      <c r="E205" s="48" t="s">
        <v>617</v>
      </c>
      <c r="F205" s="49">
        <f>F206</f>
        <v>441.7</v>
      </c>
    </row>
    <row r="206" spans="1:6" ht="16.5">
      <c r="A206" s="56" t="s">
        <v>502</v>
      </c>
      <c r="B206" s="56" t="s">
        <v>576</v>
      </c>
      <c r="C206" s="56" t="s">
        <v>616</v>
      </c>
      <c r="D206" s="56" t="s">
        <v>699</v>
      </c>
      <c r="E206" s="48" t="s">
        <v>700</v>
      </c>
      <c r="F206" s="49">
        <f>F207</f>
        <v>441.7</v>
      </c>
    </row>
    <row r="207" spans="1:6" ht="16.5">
      <c r="A207" s="56" t="s">
        <v>502</v>
      </c>
      <c r="B207" s="56" t="s">
        <v>576</v>
      </c>
      <c r="C207" s="56" t="s">
        <v>616</v>
      </c>
      <c r="D207" s="56" t="s">
        <v>701</v>
      </c>
      <c r="E207" s="48" t="s">
        <v>702</v>
      </c>
      <c r="F207" s="49">
        <f>F208</f>
        <v>441.7</v>
      </c>
    </row>
    <row r="208" spans="1:6" ht="16.5">
      <c r="A208" s="56" t="s">
        <v>502</v>
      </c>
      <c r="B208" s="56" t="s">
        <v>576</v>
      </c>
      <c r="C208" s="56" t="s">
        <v>616</v>
      </c>
      <c r="D208" s="56" t="s">
        <v>652</v>
      </c>
      <c r="E208" s="48" t="s">
        <v>653</v>
      </c>
      <c r="F208" s="49">
        <f>200+200+41.7</f>
        <v>441.7</v>
      </c>
    </row>
    <row r="209" spans="1:6" ht="16.5">
      <c r="A209" s="56" t="s">
        <v>502</v>
      </c>
      <c r="B209" s="56" t="s">
        <v>576</v>
      </c>
      <c r="C209" s="56" t="s">
        <v>538</v>
      </c>
      <c r="D209" s="56"/>
      <c r="E209" s="48" t="s">
        <v>647</v>
      </c>
      <c r="F209" s="49">
        <f>F210</f>
        <v>1786.3999999999999</v>
      </c>
    </row>
    <row r="210" spans="1:6" ht="33">
      <c r="A210" s="56" t="s">
        <v>502</v>
      </c>
      <c r="B210" s="56" t="s">
        <v>576</v>
      </c>
      <c r="C210" s="56" t="s">
        <v>753</v>
      </c>
      <c r="D210" s="56"/>
      <c r="E210" s="48" t="s">
        <v>754</v>
      </c>
      <c r="F210" s="49">
        <f>F211</f>
        <v>1786.3999999999999</v>
      </c>
    </row>
    <row r="211" spans="1:6" ht="16.5">
      <c r="A211" s="56" t="s">
        <v>502</v>
      </c>
      <c r="B211" s="56" t="s">
        <v>576</v>
      </c>
      <c r="C211" s="56" t="s">
        <v>753</v>
      </c>
      <c r="D211" s="56" t="s">
        <v>699</v>
      </c>
      <c r="E211" s="48" t="s">
        <v>700</v>
      </c>
      <c r="F211" s="49">
        <f>F212</f>
        <v>1786.3999999999999</v>
      </c>
    </row>
    <row r="212" spans="1:6" ht="16.5">
      <c r="A212" s="56" t="s">
        <v>502</v>
      </c>
      <c r="B212" s="56" t="s">
        <v>576</v>
      </c>
      <c r="C212" s="56" t="s">
        <v>753</v>
      </c>
      <c r="D212" s="56" t="s">
        <v>701</v>
      </c>
      <c r="E212" s="48" t="s">
        <v>702</v>
      </c>
      <c r="F212" s="49">
        <f>F213</f>
        <v>1786.3999999999999</v>
      </c>
    </row>
    <row r="213" spans="1:6" ht="16.5">
      <c r="A213" s="56" t="s">
        <v>502</v>
      </c>
      <c r="B213" s="56" t="s">
        <v>576</v>
      </c>
      <c r="C213" s="56" t="s">
        <v>753</v>
      </c>
      <c r="D213" s="56" t="s">
        <v>652</v>
      </c>
      <c r="E213" s="48" t="s">
        <v>653</v>
      </c>
      <c r="F213" s="49">
        <f>1865.6-79.2</f>
        <v>1786.3999999999999</v>
      </c>
    </row>
    <row r="214" spans="1:6" ht="33">
      <c r="A214" s="56" t="s">
        <v>502</v>
      </c>
      <c r="B214" s="56" t="s">
        <v>576</v>
      </c>
      <c r="C214" s="56" t="s">
        <v>111</v>
      </c>
      <c r="D214" s="56"/>
      <c r="E214" s="48" t="s">
        <v>112</v>
      </c>
      <c r="F214" s="49">
        <f>F215</f>
        <v>99</v>
      </c>
    </row>
    <row r="215" spans="1:6" ht="16.5">
      <c r="A215" s="56" t="s">
        <v>502</v>
      </c>
      <c r="B215" s="56" t="s">
        <v>576</v>
      </c>
      <c r="C215" s="56" t="s">
        <v>111</v>
      </c>
      <c r="D215" s="56" t="s">
        <v>699</v>
      </c>
      <c r="E215" s="48" t="s">
        <v>700</v>
      </c>
      <c r="F215" s="49">
        <f>F216</f>
        <v>99</v>
      </c>
    </row>
    <row r="216" spans="1:6" ht="16.5">
      <c r="A216" s="56" t="s">
        <v>502</v>
      </c>
      <c r="B216" s="56" t="s">
        <v>576</v>
      </c>
      <c r="C216" s="56" t="s">
        <v>111</v>
      </c>
      <c r="D216" s="56" t="s">
        <v>701</v>
      </c>
      <c r="E216" s="48" t="s">
        <v>702</v>
      </c>
      <c r="F216" s="49">
        <f>F217</f>
        <v>99</v>
      </c>
    </row>
    <row r="217" spans="1:6" ht="16.5">
      <c r="A217" s="56" t="s">
        <v>502</v>
      </c>
      <c r="B217" s="56" t="s">
        <v>576</v>
      </c>
      <c r="C217" s="56" t="s">
        <v>111</v>
      </c>
      <c r="D217" s="56" t="s">
        <v>652</v>
      </c>
      <c r="E217" s="48" t="s">
        <v>653</v>
      </c>
      <c r="F217" s="49">
        <v>99</v>
      </c>
    </row>
    <row r="218" spans="1:6" ht="16.5">
      <c r="A218" s="56" t="s">
        <v>502</v>
      </c>
      <c r="B218" s="56" t="s">
        <v>559</v>
      </c>
      <c r="C218" s="56"/>
      <c r="D218" s="56"/>
      <c r="E218" s="48" t="s">
        <v>547</v>
      </c>
      <c r="F218" s="49">
        <f>F232+F219+F240</f>
        <v>74610.1</v>
      </c>
    </row>
    <row r="219" spans="1:6" ht="16.5">
      <c r="A219" s="56" t="s">
        <v>502</v>
      </c>
      <c r="B219" s="56" t="s">
        <v>577</v>
      </c>
      <c r="C219" s="56"/>
      <c r="D219" s="56"/>
      <c r="E219" s="48" t="s">
        <v>454</v>
      </c>
      <c r="F219" s="49">
        <f>F227+F220</f>
        <v>61748</v>
      </c>
    </row>
    <row r="220" spans="1:6" ht="33">
      <c r="A220" s="56" t="s">
        <v>502</v>
      </c>
      <c r="B220" s="56" t="s">
        <v>577</v>
      </c>
      <c r="C220" s="11" t="s">
        <v>11</v>
      </c>
      <c r="D220" s="56"/>
      <c r="E220" s="48" t="s">
        <v>10</v>
      </c>
      <c r="F220" s="49">
        <f aca="true" t="shared" si="0" ref="F220:F225">F221</f>
        <v>55335.2</v>
      </c>
    </row>
    <row r="221" spans="1:6" ht="33">
      <c r="A221" s="56" t="s">
        <v>502</v>
      </c>
      <c r="B221" s="56" t="s">
        <v>577</v>
      </c>
      <c r="C221" s="11" t="s">
        <v>13</v>
      </c>
      <c r="D221" s="56" t="s">
        <v>636</v>
      </c>
      <c r="E221" s="48" t="s">
        <v>12</v>
      </c>
      <c r="F221" s="49">
        <f t="shared" si="0"/>
        <v>55335.2</v>
      </c>
    </row>
    <row r="222" spans="1:6" ht="16.5">
      <c r="A222" s="56" t="s">
        <v>502</v>
      </c>
      <c r="B222" s="56" t="s">
        <v>577</v>
      </c>
      <c r="C222" s="11" t="s">
        <v>33</v>
      </c>
      <c r="D222" s="56"/>
      <c r="E222" s="48" t="s">
        <v>34</v>
      </c>
      <c r="F222" s="49">
        <f t="shared" si="0"/>
        <v>55335.2</v>
      </c>
    </row>
    <row r="223" spans="1:6" ht="16.5">
      <c r="A223" s="56" t="s">
        <v>502</v>
      </c>
      <c r="B223" s="56" t="s">
        <v>577</v>
      </c>
      <c r="C223" s="11" t="s">
        <v>35</v>
      </c>
      <c r="D223" s="56"/>
      <c r="E223" s="48" t="s">
        <v>36</v>
      </c>
      <c r="F223" s="49">
        <f t="shared" si="0"/>
        <v>55335.2</v>
      </c>
    </row>
    <row r="224" spans="1:6" ht="16.5">
      <c r="A224" s="56" t="s">
        <v>502</v>
      </c>
      <c r="B224" s="56" t="s">
        <v>577</v>
      </c>
      <c r="C224" s="11" t="s">
        <v>35</v>
      </c>
      <c r="D224" s="66" t="s">
        <v>720</v>
      </c>
      <c r="E224" s="48" t="s">
        <v>721</v>
      </c>
      <c r="F224" s="49">
        <f t="shared" si="0"/>
        <v>55335.2</v>
      </c>
    </row>
    <row r="225" spans="1:6" ht="33">
      <c r="A225" s="56" t="s">
        <v>502</v>
      </c>
      <c r="B225" s="56" t="s">
        <v>577</v>
      </c>
      <c r="C225" s="11" t="s">
        <v>35</v>
      </c>
      <c r="D225" s="66" t="s">
        <v>722</v>
      </c>
      <c r="E225" s="48" t="s">
        <v>723</v>
      </c>
      <c r="F225" s="49">
        <f t="shared" si="0"/>
        <v>55335.2</v>
      </c>
    </row>
    <row r="226" spans="1:6" ht="33">
      <c r="A226" s="56" t="s">
        <v>502</v>
      </c>
      <c r="B226" s="56" t="s">
        <v>577</v>
      </c>
      <c r="C226" s="11" t="s">
        <v>35</v>
      </c>
      <c r="D226" s="66" t="s">
        <v>724</v>
      </c>
      <c r="E226" s="48" t="s">
        <v>725</v>
      </c>
      <c r="F226" s="49">
        <f>22163+33172.2</f>
        <v>55335.2</v>
      </c>
    </row>
    <row r="227" spans="1:6" ht="18.75" customHeight="1">
      <c r="A227" s="56" t="s">
        <v>502</v>
      </c>
      <c r="B227" s="56" t="s">
        <v>577</v>
      </c>
      <c r="C227" s="56" t="s">
        <v>538</v>
      </c>
      <c r="D227" s="56"/>
      <c r="E227" s="48" t="s">
        <v>647</v>
      </c>
      <c r="F227" s="49">
        <f>F228</f>
        <v>6412.8</v>
      </c>
    </row>
    <row r="228" spans="1:6" ht="33">
      <c r="A228" s="56" t="s">
        <v>502</v>
      </c>
      <c r="B228" s="56" t="s">
        <v>577</v>
      </c>
      <c r="C228" s="11" t="s">
        <v>755</v>
      </c>
      <c r="D228" s="11"/>
      <c r="E228" s="12" t="s">
        <v>756</v>
      </c>
      <c r="F228" s="49">
        <f>F229</f>
        <v>6412.8</v>
      </c>
    </row>
    <row r="229" spans="1:6" ht="16.5">
      <c r="A229" s="56" t="s">
        <v>502</v>
      </c>
      <c r="B229" s="56" t="s">
        <v>577</v>
      </c>
      <c r="C229" s="11" t="s">
        <v>755</v>
      </c>
      <c r="D229" s="66" t="s">
        <v>720</v>
      </c>
      <c r="E229" s="48" t="s">
        <v>721</v>
      </c>
      <c r="F229" s="49">
        <f>F230</f>
        <v>6412.8</v>
      </c>
    </row>
    <row r="230" spans="1:6" ht="33">
      <c r="A230" s="56" t="s">
        <v>502</v>
      </c>
      <c r="B230" s="56" t="s">
        <v>577</v>
      </c>
      <c r="C230" s="11" t="s">
        <v>755</v>
      </c>
      <c r="D230" s="66" t="s">
        <v>722</v>
      </c>
      <c r="E230" s="48" t="s">
        <v>723</v>
      </c>
      <c r="F230" s="49">
        <f>F231</f>
        <v>6412.8</v>
      </c>
    </row>
    <row r="231" spans="1:6" ht="33">
      <c r="A231" s="56" t="s">
        <v>502</v>
      </c>
      <c r="B231" s="56" t="s">
        <v>577</v>
      </c>
      <c r="C231" s="11" t="s">
        <v>755</v>
      </c>
      <c r="D231" s="66" t="s">
        <v>724</v>
      </c>
      <c r="E231" s="48" t="s">
        <v>725</v>
      </c>
      <c r="F231" s="49">
        <f>500+5912.8</f>
        <v>6412.8</v>
      </c>
    </row>
    <row r="232" spans="1:6" ht="16.5">
      <c r="A232" s="56" t="s">
        <v>502</v>
      </c>
      <c r="B232" s="56" t="s">
        <v>578</v>
      </c>
      <c r="C232" s="56"/>
      <c r="D232" s="56"/>
      <c r="E232" s="48" t="s">
        <v>458</v>
      </c>
      <c r="F232" s="49">
        <f>F233</f>
        <v>12747.5</v>
      </c>
    </row>
    <row r="233" spans="1:6" ht="24" customHeight="1">
      <c r="A233" s="56" t="s">
        <v>502</v>
      </c>
      <c r="B233" s="58" t="s">
        <v>578</v>
      </c>
      <c r="C233" s="58" t="s">
        <v>471</v>
      </c>
      <c r="D233" s="58"/>
      <c r="E233" s="48" t="s">
        <v>472</v>
      </c>
      <c r="F233" s="49">
        <f>F234</f>
        <v>12747.5</v>
      </c>
    </row>
    <row r="234" spans="1:6" ht="21.75" customHeight="1">
      <c r="A234" s="56" t="s">
        <v>502</v>
      </c>
      <c r="B234" s="58" t="s">
        <v>578</v>
      </c>
      <c r="C234" s="58" t="s">
        <v>473</v>
      </c>
      <c r="D234" s="58"/>
      <c r="E234" s="48" t="s">
        <v>648</v>
      </c>
      <c r="F234" s="49">
        <f>F235</f>
        <v>12747.5</v>
      </c>
    </row>
    <row r="235" spans="1:6" ht="33">
      <c r="A235" s="56" t="s">
        <v>502</v>
      </c>
      <c r="B235" s="58" t="s">
        <v>578</v>
      </c>
      <c r="C235" s="58" t="s">
        <v>675</v>
      </c>
      <c r="D235" s="58"/>
      <c r="E235" s="48" t="s">
        <v>676</v>
      </c>
      <c r="F235" s="49">
        <f>F236</f>
        <v>12747.5</v>
      </c>
    </row>
    <row r="236" spans="1:6" ht="33">
      <c r="A236" s="56" t="s">
        <v>502</v>
      </c>
      <c r="B236" s="58" t="s">
        <v>578</v>
      </c>
      <c r="C236" s="58" t="s">
        <v>675</v>
      </c>
      <c r="D236" s="56" t="s">
        <v>717</v>
      </c>
      <c r="E236" s="48" t="s">
        <v>718</v>
      </c>
      <c r="F236" s="49">
        <f>F237</f>
        <v>12747.5</v>
      </c>
    </row>
    <row r="237" spans="1:6" ht="24" customHeight="1">
      <c r="A237" s="56" t="s">
        <v>502</v>
      </c>
      <c r="B237" s="58" t="s">
        <v>578</v>
      </c>
      <c r="C237" s="58" t="s">
        <v>675</v>
      </c>
      <c r="D237" s="56" t="s">
        <v>726</v>
      </c>
      <c r="E237" s="48" t="s">
        <v>727</v>
      </c>
      <c r="F237" s="49">
        <f>F238+F239</f>
        <v>12747.5</v>
      </c>
    </row>
    <row r="238" spans="1:6" ht="49.5">
      <c r="A238" s="56" t="s">
        <v>502</v>
      </c>
      <c r="B238" s="58" t="s">
        <v>578</v>
      </c>
      <c r="C238" s="58" t="s">
        <v>675</v>
      </c>
      <c r="D238" s="56" t="s">
        <v>649</v>
      </c>
      <c r="E238" s="48" t="s">
        <v>650</v>
      </c>
      <c r="F238" s="49">
        <f>11544.6-140+252.9+950</f>
        <v>12607.5</v>
      </c>
    </row>
    <row r="239" spans="1:6" ht="21.75" customHeight="1">
      <c r="A239" s="56" t="s">
        <v>502</v>
      </c>
      <c r="B239" s="58" t="s">
        <v>578</v>
      </c>
      <c r="C239" s="58" t="s">
        <v>675</v>
      </c>
      <c r="D239" s="56" t="s">
        <v>668</v>
      </c>
      <c r="E239" s="48" t="s">
        <v>669</v>
      </c>
      <c r="F239" s="49">
        <v>140</v>
      </c>
    </row>
    <row r="240" spans="1:6" ht="21.75" customHeight="1">
      <c r="A240" s="56" t="s">
        <v>502</v>
      </c>
      <c r="B240" s="58" t="s">
        <v>560</v>
      </c>
      <c r="C240" s="58"/>
      <c r="D240" s="58"/>
      <c r="E240" s="48" t="s">
        <v>548</v>
      </c>
      <c r="F240" s="49">
        <f aca="true" t="shared" si="1" ref="F240:F246">F241</f>
        <v>114.6</v>
      </c>
    </row>
    <row r="241" spans="1:6" ht="33">
      <c r="A241" s="56" t="s">
        <v>502</v>
      </c>
      <c r="B241" s="58" t="s">
        <v>560</v>
      </c>
      <c r="C241" s="58" t="s">
        <v>142</v>
      </c>
      <c r="D241" s="56"/>
      <c r="E241" s="48" t="s">
        <v>143</v>
      </c>
      <c r="F241" s="49">
        <f t="shared" si="1"/>
        <v>114.6</v>
      </c>
    </row>
    <row r="242" spans="1:6" ht="21.75" customHeight="1">
      <c r="A242" s="56" t="s">
        <v>502</v>
      </c>
      <c r="B242" s="58" t="s">
        <v>560</v>
      </c>
      <c r="C242" s="58" t="s">
        <v>144</v>
      </c>
      <c r="D242" s="56"/>
      <c r="E242" s="48" t="s">
        <v>145</v>
      </c>
      <c r="F242" s="49">
        <f t="shared" si="1"/>
        <v>114.6</v>
      </c>
    </row>
    <row r="243" spans="1:6" ht="49.5">
      <c r="A243" s="56" t="s">
        <v>502</v>
      </c>
      <c r="B243" s="58" t="s">
        <v>560</v>
      </c>
      <c r="C243" s="58" t="s">
        <v>146</v>
      </c>
      <c r="D243" s="56"/>
      <c r="E243" s="48" t="s">
        <v>0</v>
      </c>
      <c r="F243" s="49">
        <f t="shared" si="1"/>
        <v>114.6</v>
      </c>
    </row>
    <row r="244" spans="1:6" ht="21.75" customHeight="1">
      <c r="A244" s="56" t="s">
        <v>502</v>
      </c>
      <c r="B244" s="58" t="s">
        <v>560</v>
      </c>
      <c r="C244" s="58" t="s">
        <v>147</v>
      </c>
      <c r="D244" s="56"/>
      <c r="E244" s="48" t="s">
        <v>148</v>
      </c>
      <c r="F244" s="49">
        <f t="shared" si="1"/>
        <v>114.6</v>
      </c>
    </row>
    <row r="245" spans="1:6" ht="21.75" customHeight="1">
      <c r="A245" s="56" t="s">
        <v>502</v>
      </c>
      <c r="B245" s="58" t="s">
        <v>560</v>
      </c>
      <c r="C245" s="58" t="s">
        <v>147</v>
      </c>
      <c r="D245" s="56" t="s">
        <v>699</v>
      </c>
      <c r="E245" s="48" t="s">
        <v>700</v>
      </c>
      <c r="F245" s="49">
        <f t="shared" si="1"/>
        <v>114.6</v>
      </c>
    </row>
    <row r="246" spans="1:6" ht="21.75" customHeight="1">
      <c r="A246" s="56" t="s">
        <v>502</v>
      </c>
      <c r="B246" s="58" t="s">
        <v>560</v>
      </c>
      <c r="C246" s="58" t="s">
        <v>147</v>
      </c>
      <c r="D246" s="56" t="s">
        <v>701</v>
      </c>
      <c r="E246" s="48" t="s">
        <v>702</v>
      </c>
      <c r="F246" s="49">
        <f t="shared" si="1"/>
        <v>114.6</v>
      </c>
    </row>
    <row r="247" spans="1:6" ht="21.75" customHeight="1">
      <c r="A247" s="56" t="s">
        <v>502</v>
      </c>
      <c r="B247" s="58" t="s">
        <v>560</v>
      </c>
      <c r="C247" s="58" t="s">
        <v>147</v>
      </c>
      <c r="D247" s="56" t="s">
        <v>652</v>
      </c>
      <c r="E247" s="48" t="s">
        <v>653</v>
      </c>
      <c r="F247" s="49">
        <v>114.6</v>
      </c>
    </row>
    <row r="248" spans="1:6" ht="16.5">
      <c r="A248" s="56" t="s">
        <v>502</v>
      </c>
      <c r="B248" s="56" t="s">
        <v>563</v>
      </c>
      <c r="C248" s="56"/>
      <c r="D248" s="56"/>
      <c r="E248" s="48" t="s">
        <v>774</v>
      </c>
      <c r="F248" s="49">
        <f>F249</f>
        <v>20037.3</v>
      </c>
    </row>
    <row r="249" spans="1:6" ht="16.5">
      <c r="A249" s="56" t="s">
        <v>502</v>
      </c>
      <c r="B249" s="56" t="s">
        <v>564</v>
      </c>
      <c r="C249" s="56"/>
      <c r="D249" s="56"/>
      <c r="E249" s="48" t="s">
        <v>475</v>
      </c>
      <c r="F249" s="49">
        <f>F250+F265+F283</f>
        <v>20037.3</v>
      </c>
    </row>
    <row r="250" spans="1:6" ht="16.5">
      <c r="A250" s="56" t="s">
        <v>502</v>
      </c>
      <c r="B250" s="56" t="s">
        <v>564</v>
      </c>
      <c r="C250" s="56" t="s">
        <v>476</v>
      </c>
      <c r="D250" s="56" t="s">
        <v>636</v>
      </c>
      <c r="E250" s="48" t="s">
        <v>639</v>
      </c>
      <c r="F250" s="49">
        <f>F251+F260</f>
        <v>12000.199999999999</v>
      </c>
    </row>
    <row r="251" spans="1:6" ht="16.5">
      <c r="A251" s="56" t="s">
        <v>502</v>
      </c>
      <c r="B251" s="58" t="s">
        <v>564</v>
      </c>
      <c r="C251" s="56" t="s">
        <v>640</v>
      </c>
      <c r="D251" s="56"/>
      <c r="E251" s="48" t="s">
        <v>641</v>
      </c>
      <c r="F251" s="49">
        <f>F252+F257+F255</f>
        <v>370.4</v>
      </c>
    </row>
    <row r="252" spans="1:6" ht="16.5">
      <c r="A252" s="56" t="s">
        <v>502</v>
      </c>
      <c r="B252" s="58" t="s">
        <v>564</v>
      </c>
      <c r="C252" s="56" t="s">
        <v>640</v>
      </c>
      <c r="D252" s="56" t="s">
        <v>699</v>
      </c>
      <c r="E252" s="48" t="s">
        <v>700</v>
      </c>
      <c r="F252" s="49">
        <f>F253</f>
        <v>276.4</v>
      </c>
    </row>
    <row r="253" spans="1:6" ht="16.5">
      <c r="A253" s="56" t="s">
        <v>502</v>
      </c>
      <c r="B253" s="58" t="s">
        <v>564</v>
      </c>
      <c r="C253" s="56" t="s">
        <v>640</v>
      </c>
      <c r="D253" s="56" t="s">
        <v>701</v>
      </c>
      <c r="E253" s="48" t="s">
        <v>702</v>
      </c>
      <c r="F253" s="49">
        <f>F254</f>
        <v>276.4</v>
      </c>
    </row>
    <row r="254" spans="1:6" ht="16.5">
      <c r="A254" s="56" t="s">
        <v>502</v>
      </c>
      <c r="B254" s="58" t="s">
        <v>564</v>
      </c>
      <c r="C254" s="56" t="s">
        <v>640</v>
      </c>
      <c r="D254" s="66" t="s">
        <v>652</v>
      </c>
      <c r="E254" s="48" t="s">
        <v>653</v>
      </c>
      <c r="F254" s="49">
        <f>280.7-15-19.3+30</f>
        <v>276.4</v>
      </c>
    </row>
    <row r="255" spans="1:6" ht="16.5">
      <c r="A255" s="56" t="s">
        <v>502</v>
      </c>
      <c r="B255" s="58" t="s">
        <v>564</v>
      </c>
      <c r="C255" s="56" t="s">
        <v>640</v>
      </c>
      <c r="D255" s="66" t="s">
        <v>732</v>
      </c>
      <c r="E255" s="48" t="s">
        <v>733</v>
      </c>
      <c r="F255" s="49">
        <f>F256</f>
        <v>41</v>
      </c>
    </row>
    <row r="256" spans="1:6" ht="16.5">
      <c r="A256" s="56" t="s">
        <v>502</v>
      </c>
      <c r="B256" s="58" t="s">
        <v>564</v>
      </c>
      <c r="C256" s="56" t="s">
        <v>640</v>
      </c>
      <c r="D256" s="66" t="s">
        <v>742</v>
      </c>
      <c r="E256" s="48" t="s">
        <v>743</v>
      </c>
      <c r="F256" s="49">
        <f>15+26</f>
        <v>41</v>
      </c>
    </row>
    <row r="257" spans="1:6" ht="33">
      <c r="A257" s="56" t="s">
        <v>502</v>
      </c>
      <c r="B257" s="58" t="s">
        <v>564</v>
      </c>
      <c r="C257" s="56" t="s">
        <v>640</v>
      </c>
      <c r="D257" s="56" t="s">
        <v>717</v>
      </c>
      <c r="E257" s="48" t="s">
        <v>718</v>
      </c>
      <c r="F257" s="49">
        <f>F258</f>
        <v>53</v>
      </c>
    </row>
    <row r="258" spans="1:6" ht="16.5">
      <c r="A258" s="56" t="s">
        <v>502</v>
      </c>
      <c r="B258" s="58" t="s">
        <v>564</v>
      </c>
      <c r="C258" s="56" t="s">
        <v>640</v>
      </c>
      <c r="D258" s="56" t="s">
        <v>726</v>
      </c>
      <c r="E258" s="48" t="s">
        <v>727</v>
      </c>
      <c r="F258" s="49">
        <f>F259</f>
        <v>53</v>
      </c>
    </row>
    <row r="259" spans="1:6" ht="16.5">
      <c r="A259" s="56" t="s">
        <v>502</v>
      </c>
      <c r="B259" s="58" t="s">
        <v>564</v>
      </c>
      <c r="C259" s="56" t="s">
        <v>640</v>
      </c>
      <c r="D259" s="56" t="s">
        <v>668</v>
      </c>
      <c r="E259" s="48" t="s">
        <v>669</v>
      </c>
      <c r="F259" s="49">
        <v>53</v>
      </c>
    </row>
    <row r="260" spans="1:6" ht="23.25" customHeight="1">
      <c r="A260" s="56" t="s">
        <v>502</v>
      </c>
      <c r="B260" s="58" t="s">
        <v>564</v>
      </c>
      <c r="C260" s="58" t="s">
        <v>477</v>
      </c>
      <c r="D260" s="56" t="s">
        <v>636</v>
      </c>
      <c r="E260" s="48" t="s">
        <v>648</v>
      </c>
      <c r="F260" s="49">
        <f>F261</f>
        <v>11629.8</v>
      </c>
    </row>
    <row r="261" spans="1:6" ht="33">
      <c r="A261" s="56" t="s">
        <v>502</v>
      </c>
      <c r="B261" s="58" t="s">
        <v>564</v>
      </c>
      <c r="C261" s="58" t="s">
        <v>477</v>
      </c>
      <c r="D261" s="56" t="s">
        <v>717</v>
      </c>
      <c r="E261" s="48" t="s">
        <v>718</v>
      </c>
      <c r="F261" s="49">
        <f>F262</f>
        <v>11629.8</v>
      </c>
    </row>
    <row r="262" spans="1:6" ht="21" customHeight="1">
      <c r="A262" s="56" t="s">
        <v>502</v>
      </c>
      <c r="B262" s="58" t="s">
        <v>564</v>
      </c>
      <c r="C262" s="58" t="s">
        <v>477</v>
      </c>
      <c r="D262" s="56" t="s">
        <v>726</v>
      </c>
      <c r="E262" s="48" t="s">
        <v>727</v>
      </c>
      <c r="F262" s="49">
        <f>F263+F264</f>
        <v>11629.8</v>
      </c>
    </row>
    <row r="263" spans="1:6" ht="49.5">
      <c r="A263" s="56" t="s">
        <v>502</v>
      </c>
      <c r="B263" s="58" t="s">
        <v>564</v>
      </c>
      <c r="C263" s="58" t="s">
        <v>477</v>
      </c>
      <c r="D263" s="56" t="s">
        <v>649</v>
      </c>
      <c r="E263" s="48" t="s">
        <v>650</v>
      </c>
      <c r="F263" s="49">
        <f>10618.5-158.5+386+406</f>
        <v>11252</v>
      </c>
    </row>
    <row r="264" spans="1:6" ht="21" customHeight="1">
      <c r="A264" s="56" t="s">
        <v>502</v>
      </c>
      <c r="B264" s="58" t="s">
        <v>564</v>
      </c>
      <c r="C264" s="58" t="s">
        <v>477</v>
      </c>
      <c r="D264" s="56" t="s">
        <v>668</v>
      </c>
      <c r="E264" s="48" t="s">
        <v>669</v>
      </c>
      <c r="F264" s="49">
        <f>158.5+200+19.3</f>
        <v>377.8</v>
      </c>
    </row>
    <row r="265" spans="1:6" ht="16.5">
      <c r="A265" s="56" t="s">
        <v>502</v>
      </c>
      <c r="B265" s="58" t="s">
        <v>564</v>
      </c>
      <c r="C265" s="58">
        <v>4420000</v>
      </c>
      <c r="D265" s="56"/>
      <c r="E265" s="48" t="s">
        <v>683</v>
      </c>
      <c r="F265" s="49">
        <f>F266+F279</f>
        <v>7957.1</v>
      </c>
    </row>
    <row r="266" spans="1:6" ht="16.5">
      <c r="A266" s="56" t="s">
        <v>502</v>
      </c>
      <c r="B266" s="67" t="s">
        <v>564</v>
      </c>
      <c r="C266" s="58">
        <v>4429900</v>
      </c>
      <c r="D266" s="56"/>
      <c r="E266" s="48" t="s">
        <v>684</v>
      </c>
      <c r="F266" s="49">
        <f>F267+F271+F275</f>
        <v>7677.1</v>
      </c>
    </row>
    <row r="267" spans="1:6" ht="49.5">
      <c r="A267" s="56" t="s">
        <v>502</v>
      </c>
      <c r="B267" s="67" t="s">
        <v>564</v>
      </c>
      <c r="C267" s="58">
        <v>4429900</v>
      </c>
      <c r="D267" s="56" t="s">
        <v>691</v>
      </c>
      <c r="E267" s="48" t="s">
        <v>692</v>
      </c>
      <c r="F267" s="49">
        <f>F268</f>
        <v>6208.8</v>
      </c>
    </row>
    <row r="268" spans="1:6" ht="16.5">
      <c r="A268" s="56" t="s">
        <v>502</v>
      </c>
      <c r="B268" s="67" t="s">
        <v>564</v>
      </c>
      <c r="C268" s="58">
        <v>4429900</v>
      </c>
      <c r="D268" s="56" t="s">
        <v>728</v>
      </c>
      <c r="E268" s="48" t="s">
        <v>729</v>
      </c>
      <c r="F268" s="49">
        <f>F269+F270</f>
        <v>6208.8</v>
      </c>
    </row>
    <row r="269" spans="1:6" ht="16.5">
      <c r="A269" s="56" t="s">
        <v>502</v>
      </c>
      <c r="B269" s="67" t="s">
        <v>564</v>
      </c>
      <c r="C269" s="58">
        <v>4429900</v>
      </c>
      <c r="D269" s="56" t="s">
        <v>730</v>
      </c>
      <c r="E269" s="48" t="s">
        <v>696</v>
      </c>
      <c r="F269" s="49">
        <f>5322.5-143-100+284.5+843</f>
        <v>6207</v>
      </c>
    </row>
    <row r="270" spans="1:6" ht="16.5">
      <c r="A270" s="56" t="s">
        <v>502</v>
      </c>
      <c r="B270" s="67" t="s">
        <v>564</v>
      </c>
      <c r="C270" s="58">
        <v>4429900</v>
      </c>
      <c r="D270" s="56" t="s">
        <v>731</v>
      </c>
      <c r="E270" s="48" t="s">
        <v>698</v>
      </c>
      <c r="F270" s="49">
        <v>1.8</v>
      </c>
    </row>
    <row r="271" spans="1:6" ht="16.5">
      <c r="A271" s="56" t="s">
        <v>502</v>
      </c>
      <c r="B271" s="67" t="s">
        <v>564</v>
      </c>
      <c r="C271" s="58">
        <v>4429900</v>
      </c>
      <c r="D271" s="56" t="s">
        <v>699</v>
      </c>
      <c r="E271" s="48" t="s">
        <v>700</v>
      </c>
      <c r="F271" s="49">
        <f>F272</f>
        <v>1315.9</v>
      </c>
    </row>
    <row r="272" spans="1:6" ht="16.5">
      <c r="A272" s="56" t="s">
        <v>502</v>
      </c>
      <c r="B272" s="67" t="s">
        <v>564</v>
      </c>
      <c r="C272" s="58">
        <v>4429900</v>
      </c>
      <c r="D272" s="56" t="s">
        <v>701</v>
      </c>
      <c r="E272" s="48" t="s">
        <v>702</v>
      </c>
      <c r="F272" s="49">
        <f>F274+F273</f>
        <v>1315.9</v>
      </c>
    </row>
    <row r="273" spans="1:6" ht="16.5">
      <c r="A273" s="56" t="s">
        <v>502</v>
      </c>
      <c r="B273" s="67" t="s">
        <v>564</v>
      </c>
      <c r="C273" s="58">
        <v>4429900</v>
      </c>
      <c r="D273" s="56" t="s">
        <v>779</v>
      </c>
      <c r="E273" s="48" t="s">
        <v>780</v>
      </c>
      <c r="F273" s="49">
        <f>246.5+77-10.2</f>
        <v>313.3</v>
      </c>
    </row>
    <row r="274" spans="1:6" ht="16.5">
      <c r="A274" s="56" t="s">
        <v>502</v>
      </c>
      <c r="B274" s="67" t="s">
        <v>564</v>
      </c>
      <c r="C274" s="58">
        <v>4429900</v>
      </c>
      <c r="D274" s="56" t="s">
        <v>652</v>
      </c>
      <c r="E274" s="48" t="s">
        <v>710</v>
      </c>
      <c r="F274" s="49">
        <f>1361.7+100-526.5+23+10.2+34.2</f>
        <v>1002.6000000000001</v>
      </c>
    </row>
    <row r="275" spans="1:6" ht="16.5">
      <c r="A275" s="56" t="s">
        <v>502</v>
      </c>
      <c r="B275" s="67" t="s">
        <v>564</v>
      </c>
      <c r="C275" s="58">
        <v>4429900</v>
      </c>
      <c r="D275" s="56" t="s">
        <v>711</v>
      </c>
      <c r="E275" s="48" t="s">
        <v>712</v>
      </c>
      <c r="F275" s="49">
        <f>F276</f>
        <v>152.4</v>
      </c>
    </row>
    <row r="276" spans="1:6" ht="16.5">
      <c r="A276" s="56" t="s">
        <v>502</v>
      </c>
      <c r="B276" s="67" t="s">
        <v>564</v>
      </c>
      <c r="C276" s="58">
        <v>4429900</v>
      </c>
      <c r="D276" s="56" t="s">
        <v>713</v>
      </c>
      <c r="E276" s="48" t="s">
        <v>714</v>
      </c>
      <c r="F276" s="49">
        <f>F277+F278</f>
        <v>152.4</v>
      </c>
    </row>
    <row r="277" spans="1:6" ht="16.5">
      <c r="A277" s="56" t="s">
        <v>502</v>
      </c>
      <c r="B277" s="67" t="s">
        <v>564</v>
      </c>
      <c r="C277" s="58">
        <v>4429900</v>
      </c>
      <c r="D277" s="56" t="s">
        <v>651</v>
      </c>
      <c r="E277" s="48" t="s">
        <v>608</v>
      </c>
      <c r="F277" s="49">
        <v>138.4</v>
      </c>
    </row>
    <row r="278" spans="1:6" ht="16.5">
      <c r="A278" s="56" t="s">
        <v>502</v>
      </c>
      <c r="B278" s="67" t="s">
        <v>564</v>
      </c>
      <c r="C278" s="58">
        <v>4429900</v>
      </c>
      <c r="D278" s="56" t="s">
        <v>715</v>
      </c>
      <c r="E278" s="48" t="s">
        <v>716</v>
      </c>
      <c r="F278" s="49">
        <v>14</v>
      </c>
    </row>
    <row r="279" spans="1:6" ht="18.75" customHeight="1">
      <c r="A279" s="56" t="s">
        <v>502</v>
      </c>
      <c r="B279" s="67" t="s">
        <v>564</v>
      </c>
      <c r="C279" s="58" t="s">
        <v>781</v>
      </c>
      <c r="D279" s="56"/>
      <c r="E279" s="48" t="s">
        <v>782</v>
      </c>
      <c r="F279" s="49">
        <f>F280</f>
        <v>280</v>
      </c>
    </row>
    <row r="280" spans="1:6" ht="20.25" customHeight="1">
      <c r="A280" s="56" t="s">
        <v>502</v>
      </c>
      <c r="B280" s="67" t="s">
        <v>564</v>
      </c>
      <c r="C280" s="58" t="s">
        <v>781</v>
      </c>
      <c r="D280" s="56" t="s">
        <v>699</v>
      </c>
      <c r="E280" s="48" t="s">
        <v>700</v>
      </c>
      <c r="F280" s="49">
        <f>F281</f>
        <v>280</v>
      </c>
    </row>
    <row r="281" spans="1:6" ht="24" customHeight="1">
      <c r="A281" s="56" t="s">
        <v>502</v>
      </c>
      <c r="B281" s="67" t="s">
        <v>564</v>
      </c>
      <c r="C281" s="58" t="s">
        <v>781</v>
      </c>
      <c r="D281" s="56" t="s">
        <v>701</v>
      </c>
      <c r="E281" s="48" t="s">
        <v>702</v>
      </c>
      <c r="F281" s="49">
        <f>F282</f>
        <v>280</v>
      </c>
    </row>
    <row r="282" spans="1:6" ht="22.5" customHeight="1">
      <c r="A282" s="56" t="s">
        <v>502</v>
      </c>
      <c r="B282" s="67" t="s">
        <v>564</v>
      </c>
      <c r="C282" s="58" t="s">
        <v>781</v>
      </c>
      <c r="D282" s="56" t="s">
        <v>652</v>
      </c>
      <c r="E282" s="48" t="s">
        <v>710</v>
      </c>
      <c r="F282" s="49">
        <v>280</v>
      </c>
    </row>
    <row r="283" spans="1:6" ht="16.5">
      <c r="A283" s="56" t="s">
        <v>502</v>
      </c>
      <c r="B283" s="67" t="s">
        <v>564</v>
      </c>
      <c r="C283" s="56" t="s">
        <v>382</v>
      </c>
      <c r="D283" s="56"/>
      <c r="E283" s="48" t="s">
        <v>381</v>
      </c>
      <c r="F283" s="49">
        <f>F284</f>
        <v>80</v>
      </c>
    </row>
    <row r="284" spans="1:6" ht="33">
      <c r="A284" s="56" t="s">
        <v>502</v>
      </c>
      <c r="B284" s="67" t="s">
        <v>564</v>
      </c>
      <c r="C284" s="56" t="s">
        <v>384</v>
      </c>
      <c r="D284" s="56"/>
      <c r="E284" s="48" t="s">
        <v>383</v>
      </c>
      <c r="F284" s="49">
        <f>F288+F285</f>
        <v>80</v>
      </c>
    </row>
    <row r="285" spans="1:6" ht="16.5">
      <c r="A285" s="56" t="s">
        <v>502</v>
      </c>
      <c r="B285" s="67" t="s">
        <v>564</v>
      </c>
      <c r="C285" s="56" t="s">
        <v>384</v>
      </c>
      <c r="D285" s="56" t="s">
        <v>699</v>
      </c>
      <c r="E285" s="48" t="s">
        <v>700</v>
      </c>
      <c r="F285" s="49">
        <f>F286</f>
        <v>50</v>
      </c>
    </row>
    <row r="286" spans="1:6" ht="16.5">
      <c r="A286" s="56" t="s">
        <v>502</v>
      </c>
      <c r="B286" s="67" t="s">
        <v>564</v>
      </c>
      <c r="C286" s="56" t="s">
        <v>384</v>
      </c>
      <c r="D286" s="56" t="s">
        <v>701</v>
      </c>
      <c r="E286" s="48" t="s">
        <v>702</v>
      </c>
      <c r="F286" s="49">
        <f>F287</f>
        <v>50</v>
      </c>
    </row>
    <row r="287" spans="1:6" ht="16.5">
      <c r="A287" s="56" t="s">
        <v>502</v>
      </c>
      <c r="B287" s="67" t="s">
        <v>564</v>
      </c>
      <c r="C287" s="56" t="s">
        <v>384</v>
      </c>
      <c r="D287" s="56" t="s">
        <v>652</v>
      </c>
      <c r="E287" s="48" t="s">
        <v>710</v>
      </c>
      <c r="F287" s="49">
        <v>50</v>
      </c>
    </row>
    <row r="288" spans="1:6" ht="33">
      <c r="A288" s="56" t="s">
        <v>502</v>
      </c>
      <c r="B288" s="67" t="s">
        <v>564</v>
      </c>
      <c r="C288" s="56" t="s">
        <v>384</v>
      </c>
      <c r="D288" s="56" t="s">
        <v>717</v>
      </c>
      <c r="E288" s="48" t="s">
        <v>718</v>
      </c>
      <c r="F288" s="49">
        <f>F289</f>
        <v>30</v>
      </c>
    </row>
    <row r="289" spans="1:6" ht="16.5">
      <c r="A289" s="56" t="s">
        <v>502</v>
      </c>
      <c r="B289" s="67" t="s">
        <v>564</v>
      </c>
      <c r="C289" s="56" t="s">
        <v>384</v>
      </c>
      <c r="D289" s="56" t="s">
        <v>726</v>
      </c>
      <c r="E289" s="48" t="s">
        <v>727</v>
      </c>
      <c r="F289" s="49">
        <f>F290</f>
        <v>30</v>
      </c>
    </row>
    <row r="290" spans="1:6" ht="16.5">
      <c r="A290" s="56" t="s">
        <v>502</v>
      </c>
      <c r="B290" s="67" t="s">
        <v>564</v>
      </c>
      <c r="C290" s="56" t="s">
        <v>384</v>
      </c>
      <c r="D290" s="11" t="s">
        <v>668</v>
      </c>
      <c r="E290" s="12" t="s">
        <v>669</v>
      </c>
      <c r="F290" s="49">
        <v>30</v>
      </c>
    </row>
    <row r="291" spans="1:6" ht="16.5">
      <c r="A291" s="56" t="s">
        <v>502</v>
      </c>
      <c r="B291" s="58" t="s">
        <v>561</v>
      </c>
      <c r="C291" s="58"/>
      <c r="D291" s="56"/>
      <c r="E291" s="48" t="s">
        <v>550</v>
      </c>
      <c r="F291" s="56">
        <f>F292+F299</f>
        <v>3108.9</v>
      </c>
    </row>
    <row r="292" spans="1:6" ht="16.5">
      <c r="A292" s="56" t="s">
        <v>502</v>
      </c>
      <c r="B292" s="58" t="s">
        <v>580</v>
      </c>
      <c r="C292" s="58"/>
      <c r="D292" s="58"/>
      <c r="E292" s="48" t="s">
        <v>551</v>
      </c>
      <c r="F292" s="49">
        <f aca="true" t="shared" si="2" ref="F292:F297">F293</f>
        <v>1949.7</v>
      </c>
    </row>
    <row r="293" spans="1:6" ht="16.5">
      <c r="A293" s="56" t="s">
        <v>502</v>
      </c>
      <c r="B293" s="58" t="s">
        <v>580</v>
      </c>
      <c r="C293" s="56" t="s">
        <v>552</v>
      </c>
      <c r="D293" s="58"/>
      <c r="E293" s="48" t="s">
        <v>553</v>
      </c>
      <c r="F293" s="49">
        <f t="shared" si="2"/>
        <v>1949.7</v>
      </c>
    </row>
    <row r="294" spans="1:6" ht="49.5">
      <c r="A294" s="56" t="s">
        <v>502</v>
      </c>
      <c r="B294" s="58" t="s">
        <v>580</v>
      </c>
      <c r="C294" s="56" t="s">
        <v>554</v>
      </c>
      <c r="D294" s="58"/>
      <c r="E294" s="50" t="s">
        <v>685</v>
      </c>
      <c r="F294" s="49">
        <f t="shared" si="2"/>
        <v>1949.7</v>
      </c>
    </row>
    <row r="295" spans="1:6" ht="66">
      <c r="A295" s="56" t="s">
        <v>502</v>
      </c>
      <c r="B295" s="58" t="s">
        <v>580</v>
      </c>
      <c r="C295" s="56" t="s">
        <v>765</v>
      </c>
      <c r="D295" s="58"/>
      <c r="E295" s="50" t="s">
        <v>770</v>
      </c>
      <c r="F295" s="49">
        <f t="shared" si="2"/>
        <v>1949.7</v>
      </c>
    </row>
    <row r="296" spans="1:6" ht="16.5">
      <c r="A296" s="56" t="s">
        <v>502</v>
      </c>
      <c r="B296" s="58" t="s">
        <v>580</v>
      </c>
      <c r="C296" s="56" t="s">
        <v>765</v>
      </c>
      <c r="D296" s="56" t="s">
        <v>732</v>
      </c>
      <c r="E296" s="48" t="s">
        <v>733</v>
      </c>
      <c r="F296" s="49">
        <f t="shared" si="2"/>
        <v>1949.7</v>
      </c>
    </row>
    <row r="297" spans="1:6" ht="16.5">
      <c r="A297" s="56" t="s">
        <v>502</v>
      </c>
      <c r="B297" s="58" t="s">
        <v>580</v>
      </c>
      <c r="C297" s="56" t="s">
        <v>765</v>
      </c>
      <c r="D297" s="56" t="s">
        <v>734</v>
      </c>
      <c r="E297" s="48" t="s">
        <v>735</v>
      </c>
      <c r="F297" s="49">
        <f t="shared" si="2"/>
        <v>1949.7</v>
      </c>
    </row>
    <row r="298" spans="1:6" ht="16.5">
      <c r="A298" s="56" t="s">
        <v>502</v>
      </c>
      <c r="B298" s="58" t="s">
        <v>580</v>
      </c>
      <c r="C298" s="56" t="s">
        <v>765</v>
      </c>
      <c r="D298" s="56" t="s">
        <v>671</v>
      </c>
      <c r="E298" s="48" t="s">
        <v>672</v>
      </c>
      <c r="F298" s="49">
        <v>1949.7</v>
      </c>
    </row>
    <row r="299" spans="1:6" ht="16.5">
      <c r="A299" s="56" t="s">
        <v>502</v>
      </c>
      <c r="B299" s="56" t="s">
        <v>562</v>
      </c>
      <c r="C299" s="56"/>
      <c r="D299" s="56"/>
      <c r="E299" s="48" t="s">
        <v>556</v>
      </c>
      <c r="F299" s="49">
        <f>F300+F306</f>
        <v>1159.2</v>
      </c>
    </row>
    <row r="300" spans="1:6" ht="16.5">
      <c r="A300" s="56" t="s">
        <v>502</v>
      </c>
      <c r="B300" s="56" t="s">
        <v>562</v>
      </c>
      <c r="C300" s="56" t="s">
        <v>486</v>
      </c>
      <c r="D300" s="56"/>
      <c r="E300" s="48" t="s">
        <v>485</v>
      </c>
      <c r="F300" s="49">
        <f>F301</f>
        <v>143.6</v>
      </c>
    </row>
    <row r="301" spans="1:6" ht="33">
      <c r="A301" s="56" t="s">
        <v>502</v>
      </c>
      <c r="B301" s="56" t="s">
        <v>562</v>
      </c>
      <c r="C301" s="56" t="s">
        <v>785</v>
      </c>
      <c r="D301" s="56"/>
      <c r="E301" s="48" t="s">
        <v>766</v>
      </c>
      <c r="F301" s="49">
        <f>F302</f>
        <v>143.6</v>
      </c>
    </row>
    <row r="302" spans="1:6" ht="33">
      <c r="A302" s="56" t="s">
        <v>502</v>
      </c>
      <c r="B302" s="56" t="s">
        <v>562</v>
      </c>
      <c r="C302" s="56" t="s">
        <v>786</v>
      </c>
      <c r="D302" s="56"/>
      <c r="E302" s="48" t="s">
        <v>767</v>
      </c>
      <c r="F302" s="49">
        <f>F303</f>
        <v>143.6</v>
      </c>
    </row>
    <row r="303" spans="1:6" ht="16.5">
      <c r="A303" s="56" t="s">
        <v>502</v>
      </c>
      <c r="B303" s="56" t="s">
        <v>562</v>
      </c>
      <c r="C303" s="56" t="s">
        <v>786</v>
      </c>
      <c r="D303" s="56" t="s">
        <v>732</v>
      </c>
      <c r="E303" s="48" t="s">
        <v>733</v>
      </c>
      <c r="F303" s="49">
        <f>F304</f>
        <v>143.6</v>
      </c>
    </row>
    <row r="304" spans="1:6" ht="16.5">
      <c r="A304" s="56" t="s">
        <v>502</v>
      </c>
      <c r="B304" s="56" t="s">
        <v>562</v>
      </c>
      <c r="C304" s="56" t="s">
        <v>786</v>
      </c>
      <c r="D304" s="56" t="s">
        <v>734</v>
      </c>
      <c r="E304" s="48" t="s">
        <v>735</v>
      </c>
      <c r="F304" s="49">
        <f>F305</f>
        <v>143.6</v>
      </c>
    </row>
    <row r="305" spans="1:6" ht="16.5">
      <c r="A305" s="56" t="s">
        <v>502</v>
      </c>
      <c r="B305" s="56" t="s">
        <v>562</v>
      </c>
      <c r="C305" s="56" t="s">
        <v>786</v>
      </c>
      <c r="D305" s="56" t="s">
        <v>654</v>
      </c>
      <c r="E305" s="48" t="s">
        <v>655</v>
      </c>
      <c r="F305" s="49">
        <v>143.6</v>
      </c>
    </row>
    <row r="306" spans="1:6" ht="16.5">
      <c r="A306" s="56" t="s">
        <v>502</v>
      </c>
      <c r="B306" s="56" t="s">
        <v>562</v>
      </c>
      <c r="C306" s="56" t="s">
        <v>538</v>
      </c>
      <c r="D306" s="56"/>
      <c r="E306" s="48" t="s">
        <v>647</v>
      </c>
      <c r="F306" s="49">
        <f>F307+F312</f>
        <v>1015.6</v>
      </c>
    </row>
    <row r="307" spans="1:6" ht="16.5">
      <c r="A307" s="56" t="s">
        <v>502</v>
      </c>
      <c r="B307" s="56" t="s">
        <v>562</v>
      </c>
      <c r="C307" s="56" t="s">
        <v>763</v>
      </c>
      <c r="D307" s="56"/>
      <c r="E307" s="48" t="s">
        <v>764</v>
      </c>
      <c r="F307" s="49">
        <f>F308</f>
        <v>815.6</v>
      </c>
    </row>
    <row r="308" spans="1:6" ht="16.5">
      <c r="A308" s="56" t="s">
        <v>502</v>
      </c>
      <c r="B308" s="56" t="s">
        <v>562</v>
      </c>
      <c r="C308" s="56" t="s">
        <v>763</v>
      </c>
      <c r="D308" s="56" t="s">
        <v>732</v>
      </c>
      <c r="E308" s="48" t="s">
        <v>733</v>
      </c>
      <c r="F308" s="49">
        <f>F309</f>
        <v>815.6</v>
      </c>
    </row>
    <row r="309" spans="1:6" ht="16.5">
      <c r="A309" s="56" t="s">
        <v>502</v>
      </c>
      <c r="B309" s="56" t="s">
        <v>562</v>
      </c>
      <c r="C309" s="56" t="s">
        <v>763</v>
      </c>
      <c r="D309" s="56" t="s">
        <v>736</v>
      </c>
      <c r="E309" s="48" t="s">
        <v>737</v>
      </c>
      <c r="F309" s="49">
        <f>F310+F311</f>
        <v>815.6</v>
      </c>
    </row>
    <row r="310" spans="1:6" ht="33">
      <c r="A310" s="56" t="s">
        <v>502</v>
      </c>
      <c r="B310" s="56" t="s">
        <v>562</v>
      </c>
      <c r="C310" s="56" t="s">
        <v>763</v>
      </c>
      <c r="D310" s="56" t="s">
        <v>656</v>
      </c>
      <c r="E310" s="48" t="s">
        <v>657</v>
      </c>
      <c r="F310" s="49">
        <v>462</v>
      </c>
    </row>
    <row r="311" spans="1:6" ht="16.5">
      <c r="A311" s="56" t="s">
        <v>502</v>
      </c>
      <c r="B311" s="56" t="s">
        <v>562</v>
      </c>
      <c r="C311" s="56" t="s">
        <v>763</v>
      </c>
      <c r="D311" s="56" t="s">
        <v>662</v>
      </c>
      <c r="E311" s="48" t="s">
        <v>663</v>
      </c>
      <c r="F311" s="49">
        <v>353.6</v>
      </c>
    </row>
    <row r="312" spans="1:6" ht="33">
      <c r="A312" s="56" t="s">
        <v>502</v>
      </c>
      <c r="B312" s="56" t="s">
        <v>562</v>
      </c>
      <c r="C312" s="56" t="s">
        <v>762</v>
      </c>
      <c r="D312" s="56"/>
      <c r="E312" s="48" t="s">
        <v>761</v>
      </c>
      <c r="F312" s="49">
        <f>F313</f>
        <v>200</v>
      </c>
    </row>
    <row r="313" spans="1:6" ht="33">
      <c r="A313" s="56" t="s">
        <v>502</v>
      </c>
      <c r="B313" s="56" t="s">
        <v>562</v>
      </c>
      <c r="C313" s="56" t="s">
        <v>762</v>
      </c>
      <c r="D313" s="56" t="s">
        <v>717</v>
      </c>
      <c r="E313" s="48" t="s">
        <v>718</v>
      </c>
      <c r="F313" s="49">
        <f>F314</f>
        <v>200</v>
      </c>
    </row>
    <row r="314" spans="1:6" ht="33">
      <c r="A314" s="56" t="s">
        <v>502</v>
      </c>
      <c r="B314" s="56" t="s">
        <v>562</v>
      </c>
      <c r="C314" s="56" t="s">
        <v>762</v>
      </c>
      <c r="D314" s="56" t="s">
        <v>673</v>
      </c>
      <c r="E314" s="48" t="s">
        <v>674</v>
      </c>
      <c r="F314" s="49">
        <f>200+100-100</f>
        <v>200</v>
      </c>
    </row>
    <row r="315" spans="1:6" ht="16.5">
      <c r="A315" s="56" t="s">
        <v>502</v>
      </c>
      <c r="B315" s="56" t="s">
        <v>605</v>
      </c>
      <c r="C315" s="56"/>
      <c r="D315" s="56"/>
      <c r="E315" s="48" t="s">
        <v>593</v>
      </c>
      <c r="F315" s="49">
        <f>F316+F321</f>
        <v>2201</v>
      </c>
    </row>
    <row r="316" spans="1:6" ht="16.5">
      <c r="A316" s="56" t="s">
        <v>502</v>
      </c>
      <c r="B316" s="58" t="s">
        <v>606</v>
      </c>
      <c r="C316" s="56"/>
      <c r="D316" s="56"/>
      <c r="E316" s="52" t="s">
        <v>462</v>
      </c>
      <c r="F316" s="49">
        <f>F317</f>
        <v>770</v>
      </c>
    </row>
    <row r="317" spans="1:6" ht="16.5">
      <c r="A317" s="56" t="s">
        <v>502</v>
      </c>
      <c r="B317" s="58" t="s">
        <v>606</v>
      </c>
      <c r="C317" s="56" t="s">
        <v>463</v>
      </c>
      <c r="D317" s="56"/>
      <c r="E317" s="48" t="s">
        <v>466</v>
      </c>
      <c r="F317" s="49">
        <f>F318</f>
        <v>770</v>
      </c>
    </row>
    <row r="318" spans="1:6" ht="16.5">
      <c r="A318" s="56" t="s">
        <v>502</v>
      </c>
      <c r="B318" s="58" t="s">
        <v>606</v>
      </c>
      <c r="C318" s="56" t="s">
        <v>464</v>
      </c>
      <c r="D318" s="56"/>
      <c r="E318" s="48" t="s">
        <v>465</v>
      </c>
      <c r="F318" s="49">
        <f>F319</f>
        <v>770</v>
      </c>
    </row>
    <row r="319" spans="1:6" ht="16.5">
      <c r="A319" s="56" t="s">
        <v>502</v>
      </c>
      <c r="B319" s="58" t="s">
        <v>606</v>
      </c>
      <c r="C319" s="56" t="s">
        <v>463</v>
      </c>
      <c r="D319" s="56" t="s">
        <v>711</v>
      </c>
      <c r="E319" s="48" t="s">
        <v>712</v>
      </c>
      <c r="F319" s="49">
        <f>F320</f>
        <v>770</v>
      </c>
    </row>
    <row r="320" spans="1:6" ht="33">
      <c r="A320" s="56" t="s">
        <v>502</v>
      </c>
      <c r="B320" s="58" t="s">
        <v>606</v>
      </c>
      <c r="C320" s="56" t="s">
        <v>464</v>
      </c>
      <c r="D320" s="56" t="s">
        <v>658</v>
      </c>
      <c r="E320" s="48" t="s">
        <v>659</v>
      </c>
      <c r="F320" s="49">
        <f>598+172</f>
        <v>770</v>
      </c>
    </row>
    <row r="321" spans="1:6" ht="16.5">
      <c r="A321" s="56" t="s">
        <v>502</v>
      </c>
      <c r="B321" s="58" t="s">
        <v>629</v>
      </c>
      <c r="C321" s="58"/>
      <c r="D321" s="56"/>
      <c r="E321" s="48" t="s">
        <v>630</v>
      </c>
      <c r="F321" s="49">
        <f>F322+F327+F331</f>
        <v>1431</v>
      </c>
    </row>
    <row r="322" spans="1:6" ht="22.5" customHeight="1">
      <c r="A322" s="56" t="s">
        <v>502</v>
      </c>
      <c r="B322" s="58" t="s">
        <v>629</v>
      </c>
      <c r="C322" s="58" t="s">
        <v>631</v>
      </c>
      <c r="D322" s="56"/>
      <c r="E322" s="48" t="s">
        <v>593</v>
      </c>
      <c r="F322" s="49">
        <f>F323</f>
        <v>400</v>
      </c>
    </row>
    <row r="323" spans="1:6" ht="18" customHeight="1">
      <c r="A323" s="56" t="s">
        <v>502</v>
      </c>
      <c r="B323" s="58" t="s">
        <v>629</v>
      </c>
      <c r="C323" s="58" t="s">
        <v>632</v>
      </c>
      <c r="D323" s="56"/>
      <c r="E323" s="48" t="s">
        <v>633</v>
      </c>
      <c r="F323" s="49">
        <f>F324</f>
        <v>400</v>
      </c>
    </row>
    <row r="324" spans="1:6" ht="24.75" customHeight="1">
      <c r="A324" s="56" t="s">
        <v>502</v>
      </c>
      <c r="B324" s="58" t="s">
        <v>629</v>
      </c>
      <c r="C324" s="58" t="s">
        <v>632</v>
      </c>
      <c r="D324" s="56" t="s">
        <v>699</v>
      </c>
      <c r="E324" s="48" t="s">
        <v>700</v>
      </c>
      <c r="F324" s="49">
        <f>F325</f>
        <v>400</v>
      </c>
    </row>
    <row r="325" spans="1:6" ht="21" customHeight="1">
      <c r="A325" s="56" t="s">
        <v>502</v>
      </c>
      <c r="B325" s="58" t="s">
        <v>629</v>
      </c>
      <c r="C325" s="58" t="s">
        <v>632</v>
      </c>
      <c r="D325" s="56" t="s">
        <v>701</v>
      </c>
      <c r="E325" s="48" t="s">
        <v>702</v>
      </c>
      <c r="F325" s="49">
        <f>F326</f>
        <v>400</v>
      </c>
    </row>
    <row r="326" spans="1:6" ht="20.25" customHeight="1">
      <c r="A326" s="56" t="s">
        <v>502</v>
      </c>
      <c r="B326" s="58" t="s">
        <v>629</v>
      </c>
      <c r="C326" s="58" t="s">
        <v>632</v>
      </c>
      <c r="D326" s="56" t="s">
        <v>652</v>
      </c>
      <c r="E326" s="48" t="s">
        <v>653</v>
      </c>
      <c r="F326" s="49">
        <f>300+100</f>
        <v>400</v>
      </c>
    </row>
    <row r="327" spans="1:6" ht="18.75" customHeight="1">
      <c r="A327" s="56" t="s">
        <v>502</v>
      </c>
      <c r="B327" s="58" t="s">
        <v>629</v>
      </c>
      <c r="C327" s="56" t="s">
        <v>538</v>
      </c>
      <c r="D327" s="56"/>
      <c r="E327" s="48" t="s">
        <v>647</v>
      </c>
      <c r="F327" s="49">
        <f>F328</f>
        <v>500</v>
      </c>
    </row>
    <row r="328" spans="1:6" ht="20.25" customHeight="1">
      <c r="A328" s="56" t="s">
        <v>502</v>
      </c>
      <c r="B328" s="58" t="s">
        <v>629</v>
      </c>
      <c r="C328" s="58" t="s">
        <v>618</v>
      </c>
      <c r="D328" s="56"/>
      <c r="E328" s="48" t="s">
        <v>667</v>
      </c>
      <c r="F328" s="49">
        <f>F329</f>
        <v>500</v>
      </c>
    </row>
    <row r="329" spans="1:6" ht="24.75" customHeight="1">
      <c r="A329" s="56" t="s">
        <v>502</v>
      </c>
      <c r="B329" s="58" t="s">
        <v>629</v>
      </c>
      <c r="C329" s="58" t="s">
        <v>618</v>
      </c>
      <c r="D329" s="56" t="s">
        <v>711</v>
      </c>
      <c r="E329" s="48" t="s">
        <v>712</v>
      </c>
      <c r="F329" s="49">
        <f>F330</f>
        <v>500</v>
      </c>
    </row>
    <row r="330" spans="1:6" ht="33">
      <c r="A330" s="56" t="s">
        <v>502</v>
      </c>
      <c r="B330" s="58" t="s">
        <v>629</v>
      </c>
      <c r="C330" s="58" t="s">
        <v>618</v>
      </c>
      <c r="D330" s="56" t="s">
        <v>658</v>
      </c>
      <c r="E330" s="48" t="s">
        <v>659</v>
      </c>
      <c r="F330" s="49">
        <v>500</v>
      </c>
    </row>
    <row r="331" spans="1:6" ht="33">
      <c r="A331" s="56" t="s">
        <v>502</v>
      </c>
      <c r="B331" s="58" t="s">
        <v>629</v>
      </c>
      <c r="C331" s="58" t="s">
        <v>596</v>
      </c>
      <c r="D331" s="56"/>
      <c r="E331" s="48" t="s">
        <v>595</v>
      </c>
      <c r="F331" s="49">
        <f>F332</f>
        <v>531</v>
      </c>
    </row>
    <row r="332" spans="1:6" ht="33">
      <c r="A332" s="56" t="s">
        <v>502</v>
      </c>
      <c r="B332" s="58" t="s">
        <v>629</v>
      </c>
      <c r="C332" s="58" t="s">
        <v>598</v>
      </c>
      <c r="D332" s="56"/>
      <c r="E332" s="48" t="s">
        <v>597</v>
      </c>
      <c r="F332" s="49">
        <f>F333</f>
        <v>531</v>
      </c>
    </row>
    <row r="333" spans="1:6" ht="49.5">
      <c r="A333" s="56" t="s">
        <v>502</v>
      </c>
      <c r="B333" s="58" t="s">
        <v>629</v>
      </c>
      <c r="C333" s="58" t="s">
        <v>599</v>
      </c>
      <c r="D333" s="56"/>
      <c r="E333" s="48" t="s">
        <v>0</v>
      </c>
      <c r="F333" s="49">
        <f>F334</f>
        <v>531</v>
      </c>
    </row>
    <row r="334" spans="1:6" ht="16.5">
      <c r="A334" s="56" t="s">
        <v>502</v>
      </c>
      <c r="B334" s="58" t="s">
        <v>629</v>
      </c>
      <c r="C334" s="58" t="s">
        <v>600</v>
      </c>
      <c r="D334" s="56"/>
      <c r="E334" s="48" t="s">
        <v>601</v>
      </c>
      <c r="F334" s="49">
        <f>F335</f>
        <v>531</v>
      </c>
    </row>
    <row r="335" spans="1:6" ht="16.5">
      <c r="A335" s="56" t="s">
        <v>502</v>
      </c>
      <c r="B335" s="58" t="s">
        <v>629</v>
      </c>
      <c r="C335" s="58" t="s">
        <v>600</v>
      </c>
      <c r="D335" s="56" t="s">
        <v>711</v>
      </c>
      <c r="E335" s="48" t="s">
        <v>712</v>
      </c>
      <c r="F335" s="49">
        <f>F336</f>
        <v>531</v>
      </c>
    </row>
    <row r="336" spans="1:6" ht="33">
      <c r="A336" s="56" t="s">
        <v>502</v>
      </c>
      <c r="B336" s="58" t="s">
        <v>629</v>
      </c>
      <c r="C336" s="58" t="s">
        <v>600</v>
      </c>
      <c r="D336" s="56" t="s">
        <v>658</v>
      </c>
      <c r="E336" s="48" t="s">
        <v>659</v>
      </c>
      <c r="F336" s="49">
        <v>531</v>
      </c>
    </row>
    <row r="337" spans="1:6" s="47" customFormat="1" ht="33">
      <c r="A337" s="62" t="s">
        <v>557</v>
      </c>
      <c r="B337" s="62"/>
      <c r="C337" s="62"/>
      <c r="D337" s="62"/>
      <c r="E337" s="63" t="s">
        <v>607</v>
      </c>
      <c r="F337" s="61">
        <f>F338+F360</f>
        <v>11542.800000000001</v>
      </c>
    </row>
    <row r="338" spans="1:6" ht="16.5">
      <c r="A338" s="56" t="s">
        <v>557</v>
      </c>
      <c r="B338" s="56" t="s">
        <v>581</v>
      </c>
      <c r="C338" s="56"/>
      <c r="D338" s="56"/>
      <c r="E338" s="48" t="s">
        <v>503</v>
      </c>
      <c r="F338" s="49">
        <f>F339+F355</f>
        <v>10126.800000000001</v>
      </c>
    </row>
    <row r="339" spans="1:6" ht="33">
      <c r="A339" s="56" t="s">
        <v>557</v>
      </c>
      <c r="B339" s="56" t="s">
        <v>571</v>
      </c>
      <c r="C339" s="56"/>
      <c r="D339" s="56"/>
      <c r="E339" s="48" t="s">
        <v>426</v>
      </c>
      <c r="F339" s="49">
        <f>F340</f>
        <v>8925.2</v>
      </c>
    </row>
    <row r="340" spans="1:6" ht="33">
      <c r="A340" s="56" t="s">
        <v>557</v>
      </c>
      <c r="B340" s="56" t="s">
        <v>571</v>
      </c>
      <c r="C340" s="56" t="s">
        <v>504</v>
      </c>
      <c r="D340" s="56"/>
      <c r="E340" s="48" t="s">
        <v>528</v>
      </c>
      <c r="F340" s="49">
        <f>F341</f>
        <v>8925.2</v>
      </c>
    </row>
    <row r="341" spans="1:6" ht="16.5">
      <c r="A341" s="56" t="s">
        <v>557</v>
      </c>
      <c r="B341" s="56" t="s">
        <v>571</v>
      </c>
      <c r="C341" s="56" t="s">
        <v>532</v>
      </c>
      <c r="D341" s="56"/>
      <c r="E341" s="48" t="s">
        <v>533</v>
      </c>
      <c r="F341" s="49">
        <f>F342</f>
        <v>8925.2</v>
      </c>
    </row>
    <row r="342" spans="1:6" ht="49.5">
      <c r="A342" s="56" t="s">
        <v>557</v>
      </c>
      <c r="B342" s="56" t="s">
        <v>571</v>
      </c>
      <c r="C342" s="56" t="s">
        <v>609</v>
      </c>
      <c r="D342" s="56"/>
      <c r="E342" s="48" t="s">
        <v>757</v>
      </c>
      <c r="F342" s="49">
        <f>F343+F347+F351</f>
        <v>8925.2</v>
      </c>
    </row>
    <row r="343" spans="1:6" ht="49.5">
      <c r="A343" s="56" t="s">
        <v>557</v>
      </c>
      <c r="B343" s="56" t="s">
        <v>571</v>
      </c>
      <c r="C343" s="56" t="s">
        <v>609</v>
      </c>
      <c r="D343" s="56" t="s">
        <v>691</v>
      </c>
      <c r="E343" s="48" t="s">
        <v>692</v>
      </c>
      <c r="F343" s="49">
        <f>F344</f>
        <v>7116.6</v>
      </c>
    </row>
    <row r="344" spans="1:6" ht="16.5">
      <c r="A344" s="56" t="s">
        <v>557</v>
      </c>
      <c r="B344" s="56" t="s">
        <v>571</v>
      </c>
      <c r="C344" s="56" t="s">
        <v>609</v>
      </c>
      <c r="D344" s="56" t="s">
        <v>693</v>
      </c>
      <c r="E344" s="48" t="s">
        <v>694</v>
      </c>
      <c r="F344" s="49">
        <f>F345+F346</f>
        <v>7116.6</v>
      </c>
    </row>
    <row r="345" spans="1:6" ht="16.5">
      <c r="A345" s="56" t="s">
        <v>557</v>
      </c>
      <c r="B345" s="56" t="s">
        <v>571</v>
      </c>
      <c r="C345" s="56" t="s">
        <v>609</v>
      </c>
      <c r="D345" s="56" t="s">
        <v>695</v>
      </c>
      <c r="E345" s="48" t="s">
        <v>696</v>
      </c>
      <c r="F345" s="49">
        <f>6449.3+55</f>
        <v>6504.3</v>
      </c>
    </row>
    <row r="346" spans="1:6" ht="16.5">
      <c r="A346" s="56" t="s">
        <v>557</v>
      </c>
      <c r="B346" s="56" t="s">
        <v>571</v>
      </c>
      <c r="C346" s="56" t="s">
        <v>609</v>
      </c>
      <c r="D346" s="56" t="s">
        <v>697</v>
      </c>
      <c r="E346" s="48" t="s">
        <v>698</v>
      </c>
      <c r="F346" s="49">
        <v>612.3</v>
      </c>
    </row>
    <row r="347" spans="1:6" ht="16.5">
      <c r="A347" s="56" t="s">
        <v>557</v>
      </c>
      <c r="B347" s="56" t="s">
        <v>571</v>
      </c>
      <c r="C347" s="56" t="s">
        <v>609</v>
      </c>
      <c r="D347" s="56" t="s">
        <v>699</v>
      </c>
      <c r="E347" s="48" t="s">
        <v>700</v>
      </c>
      <c r="F347" s="49">
        <f>F348</f>
        <v>1631.6</v>
      </c>
    </row>
    <row r="348" spans="1:6" ht="16.5">
      <c r="A348" s="56" t="s">
        <v>557</v>
      </c>
      <c r="B348" s="56" t="s">
        <v>571</v>
      </c>
      <c r="C348" s="56" t="s">
        <v>609</v>
      </c>
      <c r="D348" s="56" t="s">
        <v>701</v>
      </c>
      <c r="E348" s="48" t="s">
        <v>702</v>
      </c>
      <c r="F348" s="49">
        <f>F350+F349</f>
        <v>1631.6</v>
      </c>
    </row>
    <row r="349" spans="1:6" ht="16.5">
      <c r="A349" s="56" t="s">
        <v>557</v>
      </c>
      <c r="B349" s="56" t="s">
        <v>571</v>
      </c>
      <c r="C349" s="56" t="s">
        <v>609</v>
      </c>
      <c r="D349" s="56" t="s">
        <v>779</v>
      </c>
      <c r="E349" s="48" t="s">
        <v>780</v>
      </c>
      <c r="F349" s="49">
        <v>651.1</v>
      </c>
    </row>
    <row r="350" spans="1:6" ht="16.5">
      <c r="A350" s="56" t="s">
        <v>557</v>
      </c>
      <c r="B350" s="56" t="s">
        <v>571</v>
      </c>
      <c r="C350" s="56" t="s">
        <v>609</v>
      </c>
      <c r="D350" s="56" t="s">
        <v>652</v>
      </c>
      <c r="E350" s="48" t="s">
        <v>710</v>
      </c>
      <c r="F350" s="49">
        <f>1569.7-651.1+61.9</f>
        <v>980.5</v>
      </c>
    </row>
    <row r="351" spans="1:6" ht="16.5">
      <c r="A351" s="56" t="s">
        <v>557</v>
      </c>
      <c r="B351" s="56" t="s">
        <v>571</v>
      </c>
      <c r="C351" s="56" t="s">
        <v>609</v>
      </c>
      <c r="D351" s="56" t="s">
        <v>711</v>
      </c>
      <c r="E351" s="48" t="s">
        <v>712</v>
      </c>
      <c r="F351" s="49">
        <f>F352</f>
        <v>177</v>
      </c>
    </row>
    <row r="352" spans="1:6" ht="16.5">
      <c r="A352" s="56" t="s">
        <v>557</v>
      </c>
      <c r="B352" s="56" t="s">
        <v>571</v>
      </c>
      <c r="C352" s="56" t="s">
        <v>609</v>
      </c>
      <c r="D352" s="56" t="s">
        <v>713</v>
      </c>
      <c r="E352" s="48" t="s">
        <v>714</v>
      </c>
      <c r="F352" s="49">
        <f>F353+F354</f>
        <v>177</v>
      </c>
    </row>
    <row r="353" spans="1:6" ht="16.5">
      <c r="A353" s="56" t="s">
        <v>557</v>
      </c>
      <c r="B353" s="56" t="s">
        <v>571</v>
      </c>
      <c r="C353" s="56" t="s">
        <v>609</v>
      </c>
      <c r="D353" s="56" t="s">
        <v>651</v>
      </c>
      <c r="E353" s="48" t="s">
        <v>608</v>
      </c>
      <c r="F353" s="49">
        <v>168.2</v>
      </c>
    </row>
    <row r="354" spans="1:6" ht="16.5">
      <c r="A354" s="56" t="s">
        <v>557</v>
      </c>
      <c r="B354" s="56" t="s">
        <v>571</v>
      </c>
      <c r="C354" s="56" t="s">
        <v>609</v>
      </c>
      <c r="D354" s="56" t="s">
        <v>715</v>
      </c>
      <c r="E354" s="48" t="s">
        <v>716</v>
      </c>
      <c r="F354" s="49">
        <v>8.8</v>
      </c>
    </row>
    <row r="355" spans="1:6" ht="16.5">
      <c r="A355" s="56" t="s">
        <v>557</v>
      </c>
      <c r="B355" s="56" t="s">
        <v>572</v>
      </c>
      <c r="C355" s="56"/>
      <c r="D355" s="56"/>
      <c r="E355" s="48" t="s">
        <v>440</v>
      </c>
      <c r="F355" s="49">
        <f>F356</f>
        <v>1201.5999999999997</v>
      </c>
    </row>
    <row r="356" spans="1:6" ht="16.5">
      <c r="A356" s="56" t="s">
        <v>557</v>
      </c>
      <c r="B356" s="56" t="s">
        <v>572</v>
      </c>
      <c r="C356" s="56" t="s">
        <v>441</v>
      </c>
      <c r="D356" s="56"/>
      <c r="E356" s="48" t="s">
        <v>440</v>
      </c>
      <c r="F356" s="49">
        <f>F357</f>
        <v>1201.5999999999997</v>
      </c>
    </row>
    <row r="357" spans="1:6" ht="16.5">
      <c r="A357" s="56" t="s">
        <v>557</v>
      </c>
      <c r="B357" s="56" t="s">
        <v>572</v>
      </c>
      <c r="C357" s="56" t="s">
        <v>442</v>
      </c>
      <c r="D357" s="56"/>
      <c r="E357" s="48" t="s">
        <v>443</v>
      </c>
      <c r="F357" s="49">
        <f>F358</f>
        <v>1201.5999999999997</v>
      </c>
    </row>
    <row r="358" spans="1:6" ht="16.5">
      <c r="A358" s="56" t="s">
        <v>557</v>
      </c>
      <c r="B358" s="56" t="s">
        <v>572</v>
      </c>
      <c r="C358" s="56" t="s">
        <v>442</v>
      </c>
      <c r="D358" s="56" t="s">
        <v>711</v>
      </c>
      <c r="E358" s="48" t="s">
        <v>712</v>
      </c>
      <c r="F358" s="49">
        <f>F359</f>
        <v>1201.5999999999997</v>
      </c>
    </row>
    <row r="359" spans="1:6" ht="16.5">
      <c r="A359" s="56" t="s">
        <v>557</v>
      </c>
      <c r="B359" s="56" t="s">
        <v>572</v>
      </c>
      <c r="C359" s="56" t="s">
        <v>442</v>
      </c>
      <c r="D359" s="56" t="s">
        <v>413</v>
      </c>
      <c r="E359" s="48" t="s">
        <v>414</v>
      </c>
      <c r="F359" s="49">
        <f>3000-76.4+100-55-390.9-125-260-609.3-347.6-34.2</f>
        <v>1201.5999999999997</v>
      </c>
    </row>
    <row r="360" spans="1:6" ht="16.5">
      <c r="A360" s="56" t="s">
        <v>557</v>
      </c>
      <c r="B360" s="56" t="s">
        <v>594</v>
      </c>
      <c r="C360" s="56"/>
      <c r="D360" s="56"/>
      <c r="E360" s="48" t="s">
        <v>435</v>
      </c>
      <c r="F360" s="49">
        <f>F361</f>
        <v>1416</v>
      </c>
    </row>
    <row r="361" spans="1:6" ht="16.5">
      <c r="A361" s="56" t="s">
        <v>557</v>
      </c>
      <c r="B361" s="56" t="s">
        <v>622</v>
      </c>
      <c r="C361" s="56"/>
      <c r="D361" s="56"/>
      <c r="E361" s="48" t="s">
        <v>602</v>
      </c>
      <c r="F361" s="49">
        <f>F362</f>
        <v>1416</v>
      </c>
    </row>
    <row r="362" spans="1:6" ht="16.5">
      <c r="A362" s="56" t="s">
        <v>557</v>
      </c>
      <c r="B362" s="56" t="s">
        <v>622</v>
      </c>
      <c r="C362" s="56" t="s">
        <v>436</v>
      </c>
      <c r="D362" s="56"/>
      <c r="E362" s="48" t="s">
        <v>437</v>
      </c>
      <c r="F362" s="49">
        <f>F363</f>
        <v>1416</v>
      </c>
    </row>
    <row r="363" spans="1:6" ht="16.5">
      <c r="A363" s="56" t="s">
        <v>557</v>
      </c>
      <c r="B363" s="56" t="s">
        <v>622</v>
      </c>
      <c r="C363" s="56" t="s">
        <v>438</v>
      </c>
      <c r="D363" s="56"/>
      <c r="E363" s="48" t="s">
        <v>439</v>
      </c>
      <c r="F363" s="49">
        <f>F364</f>
        <v>1416</v>
      </c>
    </row>
    <row r="364" spans="1:6" ht="16.5">
      <c r="A364" s="56" t="s">
        <v>557</v>
      </c>
      <c r="B364" s="56" t="s">
        <v>622</v>
      </c>
      <c r="C364" s="56" t="s">
        <v>438</v>
      </c>
      <c r="D364" s="56" t="s">
        <v>738</v>
      </c>
      <c r="E364" s="48" t="s">
        <v>739</v>
      </c>
      <c r="F364" s="49">
        <f>F365</f>
        <v>1416</v>
      </c>
    </row>
    <row r="365" spans="1:6" ht="16.5">
      <c r="A365" s="56" t="s">
        <v>557</v>
      </c>
      <c r="B365" s="56" t="s">
        <v>622</v>
      </c>
      <c r="C365" s="56" t="s">
        <v>438</v>
      </c>
      <c r="D365" s="56" t="s">
        <v>660</v>
      </c>
      <c r="E365" s="48" t="s">
        <v>661</v>
      </c>
      <c r="F365" s="49">
        <v>1416</v>
      </c>
    </row>
    <row r="366" spans="1:6" s="47" customFormat="1" ht="33">
      <c r="A366" s="62" t="s">
        <v>555</v>
      </c>
      <c r="B366" s="62"/>
      <c r="C366" s="62"/>
      <c r="D366" s="62"/>
      <c r="E366" s="63" t="s">
        <v>425</v>
      </c>
      <c r="F366" s="61">
        <f>F367+F392+F404+F422</f>
        <v>23829.1</v>
      </c>
    </row>
    <row r="367" spans="1:6" ht="16.5">
      <c r="A367" s="56" t="s">
        <v>555</v>
      </c>
      <c r="B367" s="56" t="s">
        <v>581</v>
      </c>
      <c r="C367" s="56"/>
      <c r="D367" s="56"/>
      <c r="E367" s="48" t="s">
        <v>503</v>
      </c>
      <c r="F367" s="49">
        <f>F368</f>
        <v>15791.3</v>
      </c>
    </row>
    <row r="368" spans="1:6" ht="16.5">
      <c r="A368" s="56" t="s">
        <v>555</v>
      </c>
      <c r="B368" s="56" t="s">
        <v>590</v>
      </c>
      <c r="C368" s="56"/>
      <c r="D368" s="56"/>
      <c r="E368" s="48" t="s">
        <v>535</v>
      </c>
      <c r="F368" s="49">
        <f>F369+F383+F388</f>
        <v>15791.3</v>
      </c>
    </row>
    <row r="369" spans="1:6" ht="33">
      <c r="A369" s="56" t="s">
        <v>555</v>
      </c>
      <c r="B369" s="56" t="s">
        <v>590</v>
      </c>
      <c r="C369" s="56" t="s">
        <v>504</v>
      </c>
      <c r="D369" s="56"/>
      <c r="E369" s="48" t="s">
        <v>528</v>
      </c>
      <c r="F369" s="49">
        <f>F370</f>
        <v>4829</v>
      </c>
    </row>
    <row r="370" spans="1:6" ht="16.5">
      <c r="A370" s="56" t="s">
        <v>555</v>
      </c>
      <c r="B370" s="56" t="s">
        <v>590</v>
      </c>
      <c r="C370" s="56" t="s">
        <v>532</v>
      </c>
      <c r="D370" s="56"/>
      <c r="E370" s="48" t="s">
        <v>533</v>
      </c>
      <c r="F370" s="49">
        <f>F371</f>
        <v>4829</v>
      </c>
    </row>
    <row r="371" spans="1:6" ht="49.5">
      <c r="A371" s="56" t="s">
        <v>555</v>
      </c>
      <c r="B371" s="56" t="s">
        <v>590</v>
      </c>
      <c r="C371" s="56" t="s">
        <v>609</v>
      </c>
      <c r="D371" s="56"/>
      <c r="E371" s="48" t="s">
        <v>757</v>
      </c>
      <c r="F371" s="49">
        <f>F372+F376+F380</f>
        <v>4829</v>
      </c>
    </row>
    <row r="372" spans="1:6" ht="49.5">
      <c r="A372" s="56" t="s">
        <v>555</v>
      </c>
      <c r="B372" s="56" t="s">
        <v>590</v>
      </c>
      <c r="C372" s="56" t="s">
        <v>609</v>
      </c>
      <c r="D372" s="56" t="s">
        <v>691</v>
      </c>
      <c r="E372" s="48" t="s">
        <v>692</v>
      </c>
      <c r="F372" s="49">
        <f>F373</f>
        <v>4576</v>
      </c>
    </row>
    <row r="373" spans="1:6" ht="16.5">
      <c r="A373" s="56" t="s">
        <v>555</v>
      </c>
      <c r="B373" s="56" t="s">
        <v>590</v>
      </c>
      <c r="C373" s="56" t="s">
        <v>609</v>
      </c>
      <c r="D373" s="56" t="s">
        <v>693</v>
      </c>
      <c r="E373" s="48" t="s">
        <v>694</v>
      </c>
      <c r="F373" s="49">
        <f>F374+F375</f>
        <v>4576</v>
      </c>
    </row>
    <row r="374" spans="1:6" ht="16.5">
      <c r="A374" s="56" t="s">
        <v>555</v>
      </c>
      <c r="B374" s="56" t="s">
        <v>590</v>
      </c>
      <c r="C374" s="56" t="s">
        <v>609</v>
      </c>
      <c r="D374" s="56" t="s">
        <v>695</v>
      </c>
      <c r="E374" s="48" t="s">
        <v>696</v>
      </c>
      <c r="F374" s="49">
        <v>4105.7</v>
      </c>
    </row>
    <row r="375" spans="1:6" ht="16.5">
      <c r="A375" s="56" t="s">
        <v>555</v>
      </c>
      <c r="B375" s="56" t="s">
        <v>590</v>
      </c>
      <c r="C375" s="56" t="s">
        <v>609</v>
      </c>
      <c r="D375" s="56" t="s">
        <v>697</v>
      </c>
      <c r="E375" s="48" t="s">
        <v>698</v>
      </c>
      <c r="F375" s="49">
        <f>458.3+12</f>
        <v>470.3</v>
      </c>
    </row>
    <row r="376" spans="1:6" ht="16.5">
      <c r="A376" s="56" t="s">
        <v>555</v>
      </c>
      <c r="B376" s="56" t="s">
        <v>590</v>
      </c>
      <c r="C376" s="56" t="s">
        <v>609</v>
      </c>
      <c r="D376" s="56" t="s">
        <v>699</v>
      </c>
      <c r="E376" s="48" t="s">
        <v>700</v>
      </c>
      <c r="F376" s="49">
        <f>F377</f>
        <v>252</v>
      </c>
    </row>
    <row r="377" spans="1:6" ht="16.5">
      <c r="A377" s="56" t="s">
        <v>555</v>
      </c>
      <c r="B377" s="56" t="s">
        <v>590</v>
      </c>
      <c r="C377" s="56" t="s">
        <v>609</v>
      </c>
      <c r="D377" s="56" t="s">
        <v>701</v>
      </c>
      <c r="E377" s="48" t="s">
        <v>702</v>
      </c>
      <c r="F377" s="49">
        <f>F379+F378</f>
        <v>252</v>
      </c>
    </row>
    <row r="378" spans="1:6" ht="16.5">
      <c r="A378" s="56" t="s">
        <v>555</v>
      </c>
      <c r="B378" s="56" t="s">
        <v>590</v>
      </c>
      <c r="C378" s="56" t="s">
        <v>609</v>
      </c>
      <c r="D378" s="56" t="s">
        <v>779</v>
      </c>
      <c r="E378" s="48" t="s">
        <v>780</v>
      </c>
      <c r="F378" s="49">
        <v>100</v>
      </c>
    </row>
    <row r="379" spans="1:6" ht="16.5">
      <c r="A379" s="56" t="s">
        <v>555</v>
      </c>
      <c r="B379" s="56" t="s">
        <v>590</v>
      </c>
      <c r="C379" s="56" t="s">
        <v>609</v>
      </c>
      <c r="D379" s="56" t="s">
        <v>652</v>
      </c>
      <c r="E379" s="48" t="s">
        <v>710</v>
      </c>
      <c r="F379" s="49">
        <f>264-100-12</f>
        <v>152</v>
      </c>
    </row>
    <row r="380" spans="1:6" ht="16.5">
      <c r="A380" s="56" t="s">
        <v>555</v>
      </c>
      <c r="B380" s="56" t="s">
        <v>590</v>
      </c>
      <c r="C380" s="56" t="s">
        <v>609</v>
      </c>
      <c r="D380" s="56" t="s">
        <v>711</v>
      </c>
      <c r="E380" s="48" t="s">
        <v>712</v>
      </c>
      <c r="F380" s="49">
        <f>F381</f>
        <v>1</v>
      </c>
    </row>
    <row r="381" spans="1:6" ht="16.5">
      <c r="A381" s="56" t="s">
        <v>555</v>
      </c>
      <c r="B381" s="56" t="s">
        <v>590</v>
      </c>
      <c r="C381" s="56" t="s">
        <v>609</v>
      </c>
      <c r="D381" s="56" t="s">
        <v>713</v>
      </c>
      <c r="E381" s="48" t="s">
        <v>714</v>
      </c>
      <c r="F381" s="49">
        <f>F382</f>
        <v>1</v>
      </c>
    </row>
    <row r="382" spans="1:6" ht="16.5">
      <c r="A382" s="56" t="s">
        <v>555</v>
      </c>
      <c r="B382" s="56" t="s">
        <v>590</v>
      </c>
      <c r="C382" s="56" t="s">
        <v>609</v>
      </c>
      <c r="D382" s="56" t="s">
        <v>715</v>
      </c>
      <c r="E382" s="48" t="s">
        <v>716</v>
      </c>
      <c r="F382" s="49">
        <v>1</v>
      </c>
    </row>
    <row r="383" spans="1:6" ht="33">
      <c r="A383" s="56" t="s">
        <v>555</v>
      </c>
      <c r="B383" s="56" t="s">
        <v>590</v>
      </c>
      <c r="C383" s="56" t="s">
        <v>444</v>
      </c>
      <c r="D383" s="56"/>
      <c r="E383" s="48" t="s">
        <v>445</v>
      </c>
      <c r="F383" s="49">
        <f>F384</f>
        <v>700</v>
      </c>
    </row>
    <row r="384" spans="1:6" ht="33">
      <c r="A384" s="56" t="s">
        <v>555</v>
      </c>
      <c r="B384" s="56" t="s">
        <v>590</v>
      </c>
      <c r="C384" s="56" t="s">
        <v>446</v>
      </c>
      <c r="D384" s="56"/>
      <c r="E384" s="48" t="s">
        <v>447</v>
      </c>
      <c r="F384" s="49">
        <f>F385</f>
        <v>700</v>
      </c>
    </row>
    <row r="385" spans="1:6" ht="16.5">
      <c r="A385" s="56" t="s">
        <v>555</v>
      </c>
      <c r="B385" s="56" t="s">
        <v>590</v>
      </c>
      <c r="C385" s="56" t="s">
        <v>446</v>
      </c>
      <c r="D385" s="56" t="s">
        <v>699</v>
      </c>
      <c r="E385" s="48" t="s">
        <v>700</v>
      </c>
      <c r="F385" s="49">
        <f>F386</f>
        <v>700</v>
      </c>
    </row>
    <row r="386" spans="1:6" ht="16.5">
      <c r="A386" s="56" t="s">
        <v>555</v>
      </c>
      <c r="B386" s="56" t="s">
        <v>590</v>
      </c>
      <c r="C386" s="56" t="s">
        <v>446</v>
      </c>
      <c r="D386" s="56" t="s">
        <v>701</v>
      </c>
      <c r="E386" s="48" t="s">
        <v>702</v>
      </c>
      <c r="F386" s="49">
        <f>F387</f>
        <v>700</v>
      </c>
    </row>
    <row r="387" spans="1:6" ht="16.5">
      <c r="A387" s="56" t="s">
        <v>555</v>
      </c>
      <c r="B387" s="56" t="s">
        <v>590</v>
      </c>
      <c r="C387" s="56" t="s">
        <v>446</v>
      </c>
      <c r="D387" s="56" t="s">
        <v>652</v>
      </c>
      <c r="E387" s="48" t="s">
        <v>653</v>
      </c>
      <c r="F387" s="49">
        <v>700</v>
      </c>
    </row>
    <row r="388" spans="1:6" ht="35.25" customHeight="1">
      <c r="A388" s="56" t="s">
        <v>555</v>
      </c>
      <c r="B388" s="56" t="s">
        <v>590</v>
      </c>
      <c r="C388" s="11" t="s">
        <v>747</v>
      </c>
      <c r="D388" s="11"/>
      <c r="E388" s="12" t="s">
        <v>748</v>
      </c>
      <c r="F388" s="49">
        <f>F389</f>
        <v>10262.3</v>
      </c>
    </row>
    <row r="389" spans="1:6" ht="16.5">
      <c r="A389" s="56" t="s">
        <v>555</v>
      </c>
      <c r="B389" s="56" t="s">
        <v>590</v>
      </c>
      <c r="C389" s="11" t="s">
        <v>749</v>
      </c>
      <c r="D389" s="11"/>
      <c r="E389" s="12" t="s">
        <v>750</v>
      </c>
      <c r="F389" s="49">
        <f>F390</f>
        <v>10262.3</v>
      </c>
    </row>
    <row r="390" spans="1:6" ht="16.5">
      <c r="A390" s="56" t="s">
        <v>555</v>
      </c>
      <c r="B390" s="56" t="s">
        <v>590</v>
      </c>
      <c r="C390" s="11" t="s">
        <v>749</v>
      </c>
      <c r="D390" s="56" t="s">
        <v>711</v>
      </c>
      <c r="E390" s="48" t="s">
        <v>712</v>
      </c>
      <c r="F390" s="49">
        <f>F391</f>
        <v>10262.3</v>
      </c>
    </row>
    <row r="391" spans="1:6" ht="16.5">
      <c r="A391" s="56" t="s">
        <v>555</v>
      </c>
      <c r="B391" s="56" t="s">
        <v>590</v>
      </c>
      <c r="C391" s="11" t="s">
        <v>749</v>
      </c>
      <c r="D391" s="11" t="s">
        <v>751</v>
      </c>
      <c r="E391" s="12" t="s">
        <v>752</v>
      </c>
      <c r="F391" s="49">
        <f>1081.3+10414.8-1233.8</f>
        <v>10262.3</v>
      </c>
    </row>
    <row r="392" spans="1:6" ht="16.5">
      <c r="A392" s="56" t="s">
        <v>555</v>
      </c>
      <c r="B392" s="56" t="s">
        <v>583</v>
      </c>
      <c r="C392" s="56"/>
      <c r="D392" s="56"/>
      <c r="E392" s="48" t="s">
        <v>539</v>
      </c>
      <c r="F392" s="49">
        <f aca="true" t="shared" si="3" ref="F392:F397">F393</f>
        <v>1000</v>
      </c>
    </row>
    <row r="393" spans="1:6" ht="16.5">
      <c r="A393" s="56" t="s">
        <v>555</v>
      </c>
      <c r="B393" s="56" t="s">
        <v>574</v>
      </c>
      <c r="C393" s="56"/>
      <c r="D393" s="56"/>
      <c r="E393" s="48" t="s">
        <v>540</v>
      </c>
      <c r="F393" s="49">
        <f>F394+F399</f>
        <v>1000</v>
      </c>
    </row>
    <row r="394" spans="1:6" ht="16.5">
      <c r="A394" s="56" t="s">
        <v>555</v>
      </c>
      <c r="B394" s="56" t="s">
        <v>574</v>
      </c>
      <c r="C394" s="56" t="s">
        <v>448</v>
      </c>
      <c r="D394" s="56"/>
      <c r="E394" s="48" t="s">
        <v>449</v>
      </c>
      <c r="F394" s="49">
        <f t="shared" si="3"/>
        <v>700</v>
      </c>
    </row>
    <row r="395" spans="1:6" ht="16.5">
      <c r="A395" s="56" t="s">
        <v>555</v>
      </c>
      <c r="B395" s="56" t="s">
        <v>574</v>
      </c>
      <c r="C395" s="56" t="s">
        <v>450</v>
      </c>
      <c r="D395" s="56"/>
      <c r="E395" s="48" t="s">
        <v>451</v>
      </c>
      <c r="F395" s="49">
        <f t="shared" si="3"/>
        <v>700</v>
      </c>
    </row>
    <row r="396" spans="1:6" ht="16.5">
      <c r="A396" s="56" t="s">
        <v>555</v>
      </c>
      <c r="B396" s="56" t="s">
        <v>574</v>
      </c>
      <c r="C396" s="56" t="s">
        <v>450</v>
      </c>
      <c r="D396" s="56" t="s">
        <v>699</v>
      </c>
      <c r="E396" s="48" t="s">
        <v>700</v>
      </c>
      <c r="F396" s="49">
        <f t="shared" si="3"/>
        <v>700</v>
      </c>
    </row>
    <row r="397" spans="1:6" ht="16.5">
      <c r="A397" s="56" t="s">
        <v>555</v>
      </c>
      <c r="B397" s="56" t="s">
        <v>574</v>
      </c>
      <c r="C397" s="56" t="s">
        <v>450</v>
      </c>
      <c r="D397" s="56" t="s">
        <v>701</v>
      </c>
      <c r="E397" s="48" t="s">
        <v>702</v>
      </c>
      <c r="F397" s="49">
        <f t="shared" si="3"/>
        <v>700</v>
      </c>
    </row>
    <row r="398" spans="1:6" ht="16.5">
      <c r="A398" s="56" t="s">
        <v>555</v>
      </c>
      <c r="B398" s="56" t="s">
        <v>574</v>
      </c>
      <c r="C398" s="56" t="s">
        <v>450</v>
      </c>
      <c r="D398" s="56" t="s">
        <v>652</v>
      </c>
      <c r="E398" s="48" t="s">
        <v>653</v>
      </c>
      <c r="F398" s="49">
        <f>350+350</f>
        <v>700</v>
      </c>
    </row>
    <row r="399" spans="1:6" ht="16.5">
      <c r="A399" s="56" t="s">
        <v>555</v>
      </c>
      <c r="B399" s="56" t="s">
        <v>574</v>
      </c>
      <c r="C399" s="56" t="s">
        <v>538</v>
      </c>
      <c r="D399" s="56"/>
      <c r="E399" s="48" t="s">
        <v>647</v>
      </c>
      <c r="F399" s="49">
        <f>F400</f>
        <v>300</v>
      </c>
    </row>
    <row r="400" spans="1:6" ht="33">
      <c r="A400" s="56" t="s">
        <v>555</v>
      </c>
      <c r="B400" s="56" t="s">
        <v>574</v>
      </c>
      <c r="C400" s="56" t="s">
        <v>102</v>
      </c>
      <c r="D400" s="56"/>
      <c r="E400" s="48" t="s">
        <v>103</v>
      </c>
      <c r="F400" s="49">
        <f>F401</f>
        <v>300</v>
      </c>
    </row>
    <row r="401" spans="1:6" ht="16.5">
      <c r="A401" s="56" t="s">
        <v>555</v>
      </c>
      <c r="B401" s="56" t="s">
        <v>574</v>
      </c>
      <c r="C401" s="56" t="s">
        <v>102</v>
      </c>
      <c r="D401" s="56" t="s">
        <v>699</v>
      </c>
      <c r="E401" s="48" t="s">
        <v>700</v>
      </c>
      <c r="F401" s="49">
        <f>F402</f>
        <v>300</v>
      </c>
    </row>
    <row r="402" spans="1:6" ht="16.5">
      <c r="A402" s="56" t="s">
        <v>555</v>
      </c>
      <c r="B402" s="56" t="s">
        <v>574</v>
      </c>
      <c r="C402" s="56" t="s">
        <v>102</v>
      </c>
      <c r="D402" s="56" t="s">
        <v>701</v>
      </c>
      <c r="E402" s="48" t="s">
        <v>702</v>
      </c>
      <c r="F402" s="49">
        <f>F403</f>
        <v>300</v>
      </c>
    </row>
    <row r="403" spans="1:6" ht="16.5">
      <c r="A403" s="56" t="s">
        <v>555</v>
      </c>
      <c r="B403" s="56" t="s">
        <v>574</v>
      </c>
      <c r="C403" s="56" t="s">
        <v>102</v>
      </c>
      <c r="D403" s="56" t="s">
        <v>652</v>
      </c>
      <c r="E403" s="48" t="s">
        <v>653</v>
      </c>
      <c r="F403" s="49">
        <v>300</v>
      </c>
    </row>
    <row r="404" spans="1:6" ht="16.5">
      <c r="A404" s="56" t="s">
        <v>555</v>
      </c>
      <c r="B404" s="56" t="s">
        <v>584</v>
      </c>
      <c r="C404" s="56"/>
      <c r="D404" s="56"/>
      <c r="E404" s="48" t="s">
        <v>541</v>
      </c>
      <c r="F404" s="49">
        <f>F405+F416</f>
        <v>2857.3</v>
      </c>
    </row>
    <row r="405" spans="1:6" ht="16.5">
      <c r="A405" s="56" t="s">
        <v>555</v>
      </c>
      <c r="B405" s="56" t="s">
        <v>415</v>
      </c>
      <c r="C405" s="56"/>
      <c r="D405" s="56"/>
      <c r="E405" s="48" t="s">
        <v>416</v>
      </c>
      <c r="F405" s="49">
        <f>F410+F406</f>
        <v>2357.3</v>
      </c>
    </row>
    <row r="406" spans="1:6" ht="16.5">
      <c r="A406" s="56" t="s">
        <v>555</v>
      </c>
      <c r="B406" s="56" t="s">
        <v>415</v>
      </c>
      <c r="C406" s="56" t="s">
        <v>441</v>
      </c>
      <c r="D406" s="56"/>
      <c r="E406" s="48" t="s">
        <v>440</v>
      </c>
      <c r="F406" s="49">
        <f>F407</f>
        <v>609.3</v>
      </c>
    </row>
    <row r="407" spans="1:6" ht="16.5">
      <c r="A407" s="56" t="s">
        <v>555</v>
      </c>
      <c r="B407" s="56" t="s">
        <v>415</v>
      </c>
      <c r="C407" s="56" t="s">
        <v>442</v>
      </c>
      <c r="D407" s="56"/>
      <c r="E407" s="48" t="s">
        <v>443</v>
      </c>
      <c r="F407" s="49">
        <f>F408</f>
        <v>609.3</v>
      </c>
    </row>
    <row r="408" spans="1:6" ht="16.5">
      <c r="A408" s="56" t="s">
        <v>555</v>
      </c>
      <c r="B408" s="56" t="s">
        <v>415</v>
      </c>
      <c r="C408" s="56" t="s">
        <v>442</v>
      </c>
      <c r="D408" s="56" t="s">
        <v>711</v>
      </c>
      <c r="E408" s="48" t="s">
        <v>712</v>
      </c>
      <c r="F408" s="49">
        <f>F409</f>
        <v>609.3</v>
      </c>
    </row>
    <row r="409" spans="1:6" ht="16.5">
      <c r="A409" s="56" t="s">
        <v>555</v>
      </c>
      <c r="B409" s="56" t="s">
        <v>415</v>
      </c>
      <c r="C409" s="56" t="s">
        <v>442</v>
      </c>
      <c r="D409" s="56" t="s">
        <v>413</v>
      </c>
      <c r="E409" s="48" t="s">
        <v>414</v>
      </c>
      <c r="F409" s="49">
        <v>609.3</v>
      </c>
    </row>
    <row r="410" spans="1:6" ht="16.5">
      <c r="A410" s="56" t="s">
        <v>555</v>
      </c>
      <c r="B410" s="56" t="s">
        <v>415</v>
      </c>
      <c r="C410" s="11" t="s">
        <v>422</v>
      </c>
      <c r="D410" s="56"/>
      <c r="E410" s="12" t="s">
        <v>423</v>
      </c>
      <c r="F410" s="49">
        <f>F414+F411</f>
        <v>1748</v>
      </c>
    </row>
    <row r="411" spans="1:6" ht="16.5">
      <c r="A411" s="56" t="s">
        <v>555</v>
      </c>
      <c r="B411" s="56" t="s">
        <v>415</v>
      </c>
      <c r="C411" s="11" t="s">
        <v>422</v>
      </c>
      <c r="D411" s="56" t="s">
        <v>699</v>
      </c>
      <c r="E411" s="48" t="s">
        <v>700</v>
      </c>
      <c r="F411" s="49">
        <f>F412</f>
        <v>830.9</v>
      </c>
    </row>
    <row r="412" spans="1:6" ht="16.5">
      <c r="A412" s="56" t="s">
        <v>555</v>
      </c>
      <c r="B412" s="56" t="s">
        <v>415</v>
      </c>
      <c r="C412" s="11" t="s">
        <v>422</v>
      </c>
      <c r="D412" s="56" t="s">
        <v>701</v>
      </c>
      <c r="E412" s="48" t="s">
        <v>702</v>
      </c>
      <c r="F412" s="49">
        <f>F413</f>
        <v>830.9</v>
      </c>
    </row>
    <row r="413" spans="1:6" ht="16.5">
      <c r="A413" s="56" t="s">
        <v>555</v>
      </c>
      <c r="B413" s="56" t="s">
        <v>415</v>
      </c>
      <c r="C413" s="11" t="s">
        <v>422</v>
      </c>
      <c r="D413" s="56" t="s">
        <v>652</v>
      </c>
      <c r="E413" s="48" t="s">
        <v>653</v>
      </c>
      <c r="F413" s="49">
        <v>830.9</v>
      </c>
    </row>
    <row r="414" spans="1:6" ht="16.5">
      <c r="A414" s="56" t="s">
        <v>555</v>
      </c>
      <c r="B414" s="56" t="s">
        <v>415</v>
      </c>
      <c r="C414" s="11" t="s">
        <v>422</v>
      </c>
      <c r="D414" s="56" t="s">
        <v>711</v>
      </c>
      <c r="E414" s="48" t="s">
        <v>712</v>
      </c>
      <c r="F414" s="49">
        <f>F415</f>
        <v>917.1</v>
      </c>
    </row>
    <row r="415" spans="1:6" ht="33">
      <c r="A415" s="56" t="s">
        <v>555</v>
      </c>
      <c r="B415" s="56" t="s">
        <v>415</v>
      </c>
      <c r="C415" s="11" t="s">
        <v>422</v>
      </c>
      <c r="D415" s="56" t="s">
        <v>658</v>
      </c>
      <c r="E415" s="48" t="s">
        <v>659</v>
      </c>
      <c r="F415" s="49">
        <v>917.1</v>
      </c>
    </row>
    <row r="416" spans="1:6" ht="16.5">
      <c r="A416" s="56" t="s">
        <v>555</v>
      </c>
      <c r="B416" s="56" t="s">
        <v>575</v>
      </c>
      <c r="C416" s="56"/>
      <c r="D416" s="56"/>
      <c r="E416" s="69" t="s">
        <v>542</v>
      </c>
      <c r="F416" s="49">
        <f>F417</f>
        <v>500</v>
      </c>
    </row>
    <row r="417" spans="1:6" ht="16.5">
      <c r="A417" s="56" t="s">
        <v>555</v>
      </c>
      <c r="B417" s="56" t="s">
        <v>575</v>
      </c>
      <c r="C417" s="56" t="s">
        <v>490</v>
      </c>
      <c r="D417" s="56"/>
      <c r="E417" s="48" t="s">
        <v>478</v>
      </c>
      <c r="F417" s="49">
        <f>F418</f>
        <v>500</v>
      </c>
    </row>
    <row r="418" spans="1:6" ht="16.5">
      <c r="A418" s="56" t="s">
        <v>555</v>
      </c>
      <c r="B418" s="56" t="s">
        <v>575</v>
      </c>
      <c r="C418" s="56" t="s">
        <v>491</v>
      </c>
      <c r="D418" s="56"/>
      <c r="E418" s="48" t="s">
        <v>492</v>
      </c>
      <c r="F418" s="49">
        <f>F419</f>
        <v>500</v>
      </c>
    </row>
    <row r="419" spans="1:6" ht="16.5">
      <c r="A419" s="56" t="s">
        <v>555</v>
      </c>
      <c r="B419" s="56" t="s">
        <v>575</v>
      </c>
      <c r="C419" s="56" t="s">
        <v>491</v>
      </c>
      <c r="D419" s="56" t="s">
        <v>699</v>
      </c>
      <c r="E419" s="48" t="s">
        <v>700</v>
      </c>
      <c r="F419" s="49">
        <f>F420</f>
        <v>500</v>
      </c>
    </row>
    <row r="420" spans="1:6" ht="16.5">
      <c r="A420" s="56" t="s">
        <v>555</v>
      </c>
      <c r="B420" s="56" t="s">
        <v>575</v>
      </c>
      <c r="C420" s="56" t="s">
        <v>491</v>
      </c>
      <c r="D420" s="56" t="s">
        <v>701</v>
      </c>
      <c r="E420" s="48" t="s">
        <v>702</v>
      </c>
      <c r="F420" s="49">
        <f>F421</f>
        <v>500</v>
      </c>
    </row>
    <row r="421" spans="1:6" ht="16.5">
      <c r="A421" s="56" t="s">
        <v>555</v>
      </c>
      <c r="B421" s="56" t="s">
        <v>575</v>
      </c>
      <c r="C421" s="56" t="s">
        <v>491</v>
      </c>
      <c r="D421" s="56" t="s">
        <v>652</v>
      </c>
      <c r="E421" s="48" t="s">
        <v>653</v>
      </c>
      <c r="F421" s="49">
        <v>500</v>
      </c>
    </row>
    <row r="422" spans="1:6" ht="16.5">
      <c r="A422" s="56" t="s">
        <v>555</v>
      </c>
      <c r="B422" s="56" t="s">
        <v>561</v>
      </c>
      <c r="C422" s="56"/>
      <c r="D422" s="56"/>
      <c r="E422" s="48" t="s">
        <v>550</v>
      </c>
      <c r="F422" s="49">
        <f aca="true" t="shared" si="4" ref="F422:F429">F423</f>
        <v>4180.5</v>
      </c>
    </row>
    <row r="423" spans="1:6" ht="16.5">
      <c r="A423" s="56" t="s">
        <v>555</v>
      </c>
      <c r="B423" s="56" t="s">
        <v>787</v>
      </c>
      <c r="C423" s="56" t="s">
        <v>636</v>
      </c>
      <c r="D423" s="56" t="s">
        <v>636</v>
      </c>
      <c r="E423" s="48" t="s">
        <v>788</v>
      </c>
      <c r="F423" s="49">
        <f t="shared" si="4"/>
        <v>4180.5</v>
      </c>
    </row>
    <row r="424" spans="1:6" ht="33">
      <c r="A424" s="56" t="s">
        <v>555</v>
      </c>
      <c r="B424" s="56" t="s">
        <v>787</v>
      </c>
      <c r="C424" s="56" t="s">
        <v>789</v>
      </c>
      <c r="D424" s="56"/>
      <c r="E424" s="48" t="s">
        <v>793</v>
      </c>
      <c r="F424" s="49">
        <f t="shared" si="4"/>
        <v>4180.5</v>
      </c>
    </row>
    <row r="425" spans="1:6" ht="16.5">
      <c r="A425" s="56" t="s">
        <v>555</v>
      </c>
      <c r="B425" s="56" t="s">
        <v>787</v>
      </c>
      <c r="C425" s="56" t="s">
        <v>794</v>
      </c>
      <c r="D425" s="56"/>
      <c r="E425" s="48" t="s">
        <v>795</v>
      </c>
      <c r="F425" s="49">
        <f t="shared" si="4"/>
        <v>4180.5</v>
      </c>
    </row>
    <row r="426" spans="1:6" ht="49.5">
      <c r="A426" s="56" t="s">
        <v>555</v>
      </c>
      <c r="B426" s="56" t="s">
        <v>787</v>
      </c>
      <c r="C426" s="56" t="s">
        <v>796</v>
      </c>
      <c r="D426" s="56"/>
      <c r="E426" s="48" t="s">
        <v>0</v>
      </c>
      <c r="F426" s="49">
        <f t="shared" si="4"/>
        <v>4180.5</v>
      </c>
    </row>
    <row r="427" spans="1:6" ht="49.5">
      <c r="A427" s="56" t="s">
        <v>555</v>
      </c>
      <c r="B427" s="56" t="s">
        <v>787</v>
      </c>
      <c r="C427" s="56" t="s">
        <v>1</v>
      </c>
      <c r="D427" s="56"/>
      <c r="E427" s="48" t="s">
        <v>2</v>
      </c>
      <c r="F427" s="49">
        <f t="shared" si="4"/>
        <v>4180.5</v>
      </c>
    </row>
    <row r="428" spans="1:6" ht="16.5">
      <c r="A428" s="56" t="s">
        <v>555</v>
      </c>
      <c r="B428" s="56" t="s">
        <v>787</v>
      </c>
      <c r="C428" s="56" t="s">
        <v>1</v>
      </c>
      <c r="D428" s="56" t="s">
        <v>732</v>
      </c>
      <c r="E428" s="48" t="s">
        <v>733</v>
      </c>
      <c r="F428" s="49">
        <f t="shared" si="4"/>
        <v>4180.5</v>
      </c>
    </row>
    <row r="429" spans="1:6" ht="16.5">
      <c r="A429" s="56" t="s">
        <v>555</v>
      </c>
      <c r="B429" s="56" t="s">
        <v>787</v>
      </c>
      <c r="C429" s="56" t="s">
        <v>1</v>
      </c>
      <c r="D429" s="56" t="s">
        <v>736</v>
      </c>
      <c r="E429" s="48" t="s">
        <v>737</v>
      </c>
      <c r="F429" s="49">
        <f t="shared" si="4"/>
        <v>4180.5</v>
      </c>
    </row>
    <row r="430" spans="1:6" ht="16.5">
      <c r="A430" s="56" t="s">
        <v>555</v>
      </c>
      <c r="B430" s="56" t="s">
        <v>787</v>
      </c>
      <c r="C430" s="56" t="s">
        <v>1</v>
      </c>
      <c r="D430" s="56" t="s">
        <v>662</v>
      </c>
      <c r="E430" s="48" t="s">
        <v>663</v>
      </c>
      <c r="F430" s="49">
        <v>4180.5</v>
      </c>
    </row>
    <row r="431" spans="1:6" s="47" customFormat="1" ht="16.5">
      <c r="A431" s="62" t="s">
        <v>487</v>
      </c>
      <c r="B431" s="62"/>
      <c r="C431" s="62"/>
      <c r="D431" s="62"/>
      <c r="E431" s="100" t="s">
        <v>121</v>
      </c>
      <c r="F431" s="61">
        <f>F432</f>
        <v>4330.6</v>
      </c>
    </row>
    <row r="432" spans="1:6" ht="16.5">
      <c r="A432" s="56" t="s">
        <v>487</v>
      </c>
      <c r="B432" s="56" t="s">
        <v>581</v>
      </c>
      <c r="C432" s="56"/>
      <c r="D432" s="56"/>
      <c r="E432" s="48" t="s">
        <v>503</v>
      </c>
      <c r="F432" s="49">
        <f>F433</f>
        <v>4330.6</v>
      </c>
    </row>
    <row r="433" spans="1:6" ht="33">
      <c r="A433" s="56" t="s">
        <v>487</v>
      </c>
      <c r="B433" s="56" t="s">
        <v>569</v>
      </c>
      <c r="C433" s="56"/>
      <c r="D433" s="56"/>
      <c r="E433" s="48" t="s">
        <v>531</v>
      </c>
      <c r="F433" s="49">
        <f>F434</f>
        <v>4330.6</v>
      </c>
    </row>
    <row r="434" spans="1:6" ht="33">
      <c r="A434" s="56" t="s">
        <v>487</v>
      </c>
      <c r="B434" s="56" t="s">
        <v>569</v>
      </c>
      <c r="C434" s="56" t="s">
        <v>504</v>
      </c>
      <c r="D434" s="56"/>
      <c r="E434" s="48" t="s">
        <v>528</v>
      </c>
      <c r="F434" s="49">
        <f>F435+F449+F454</f>
        <v>4330.6</v>
      </c>
    </row>
    <row r="435" spans="1:6" ht="16.5">
      <c r="A435" s="56" t="s">
        <v>487</v>
      </c>
      <c r="B435" s="56" t="s">
        <v>569</v>
      </c>
      <c r="C435" s="56" t="s">
        <v>532</v>
      </c>
      <c r="D435" s="56"/>
      <c r="E435" s="48" t="s">
        <v>533</v>
      </c>
      <c r="F435" s="49">
        <f>F436</f>
        <v>2729.3</v>
      </c>
    </row>
    <row r="436" spans="1:6" ht="49.5">
      <c r="A436" s="56" t="s">
        <v>487</v>
      </c>
      <c r="B436" s="56" t="s">
        <v>569</v>
      </c>
      <c r="C436" s="56" t="s">
        <v>609</v>
      </c>
      <c r="D436" s="56"/>
      <c r="E436" s="48" t="s">
        <v>757</v>
      </c>
      <c r="F436" s="49">
        <f>F437+F441+F446</f>
        <v>2729.3</v>
      </c>
    </row>
    <row r="437" spans="1:6" ht="49.5">
      <c r="A437" s="56" t="s">
        <v>487</v>
      </c>
      <c r="B437" s="56" t="s">
        <v>569</v>
      </c>
      <c r="C437" s="56" t="s">
        <v>609</v>
      </c>
      <c r="D437" s="56" t="s">
        <v>691</v>
      </c>
      <c r="E437" s="48" t="s">
        <v>692</v>
      </c>
      <c r="F437" s="49">
        <f>F438</f>
        <v>1756.1000000000001</v>
      </c>
    </row>
    <row r="438" spans="1:6" ht="16.5">
      <c r="A438" s="56" t="s">
        <v>487</v>
      </c>
      <c r="B438" s="56" t="s">
        <v>569</v>
      </c>
      <c r="C438" s="56" t="s">
        <v>609</v>
      </c>
      <c r="D438" s="56" t="s">
        <v>693</v>
      </c>
      <c r="E438" s="48" t="s">
        <v>694</v>
      </c>
      <c r="F438" s="49">
        <f>F439+F440</f>
        <v>1756.1000000000001</v>
      </c>
    </row>
    <row r="439" spans="1:6" ht="16.5">
      <c r="A439" s="56" t="s">
        <v>487</v>
      </c>
      <c r="B439" s="56" t="s">
        <v>569</v>
      </c>
      <c r="C439" s="56" t="s">
        <v>609</v>
      </c>
      <c r="D439" s="56" t="s">
        <v>695</v>
      </c>
      <c r="E439" s="48" t="s">
        <v>696</v>
      </c>
      <c r="F439" s="49">
        <f>1603.7+12.5</f>
        <v>1616.2</v>
      </c>
    </row>
    <row r="440" spans="1:6" ht="16.5">
      <c r="A440" s="56" t="s">
        <v>487</v>
      </c>
      <c r="B440" s="56" t="s">
        <v>569</v>
      </c>
      <c r="C440" s="56" t="s">
        <v>609</v>
      </c>
      <c r="D440" s="56" t="s">
        <v>697</v>
      </c>
      <c r="E440" s="48" t="s">
        <v>698</v>
      </c>
      <c r="F440" s="49">
        <f>138.9+1</f>
        <v>139.9</v>
      </c>
    </row>
    <row r="441" spans="1:6" ht="16.5">
      <c r="A441" s="56" t="s">
        <v>487</v>
      </c>
      <c r="B441" s="56" t="s">
        <v>569</v>
      </c>
      <c r="C441" s="56" t="s">
        <v>609</v>
      </c>
      <c r="D441" s="56" t="s">
        <v>699</v>
      </c>
      <c r="E441" s="48" t="s">
        <v>700</v>
      </c>
      <c r="F441" s="49">
        <f>F442</f>
        <v>972.6000000000001</v>
      </c>
    </row>
    <row r="442" spans="1:6" ht="16.5">
      <c r="A442" s="56" t="s">
        <v>487</v>
      </c>
      <c r="B442" s="56" t="s">
        <v>569</v>
      </c>
      <c r="C442" s="56" t="s">
        <v>609</v>
      </c>
      <c r="D442" s="56" t="s">
        <v>701</v>
      </c>
      <c r="E442" s="48" t="s">
        <v>702</v>
      </c>
      <c r="F442" s="49">
        <f>F445+F443+F444</f>
        <v>972.6000000000001</v>
      </c>
    </row>
    <row r="443" spans="1:6" ht="16.5">
      <c r="A443" s="56" t="s">
        <v>487</v>
      </c>
      <c r="B443" s="56" t="s">
        <v>569</v>
      </c>
      <c r="C443" s="56" t="s">
        <v>609</v>
      </c>
      <c r="D443" s="56" t="s">
        <v>779</v>
      </c>
      <c r="E443" s="48" t="s">
        <v>780</v>
      </c>
      <c r="F443" s="49">
        <v>128.7</v>
      </c>
    </row>
    <row r="444" spans="1:6" ht="33">
      <c r="A444" s="56" t="s">
        <v>487</v>
      </c>
      <c r="B444" s="56" t="s">
        <v>569</v>
      </c>
      <c r="C444" s="56" t="s">
        <v>609</v>
      </c>
      <c r="D444" s="56" t="s">
        <v>783</v>
      </c>
      <c r="E444" s="48" t="s">
        <v>784</v>
      </c>
      <c r="F444" s="49">
        <v>60</v>
      </c>
    </row>
    <row r="445" spans="1:6" ht="16.5">
      <c r="A445" s="56" t="s">
        <v>487</v>
      </c>
      <c r="B445" s="56" t="s">
        <v>569</v>
      </c>
      <c r="C445" s="56" t="s">
        <v>609</v>
      </c>
      <c r="D445" s="56" t="s">
        <v>652</v>
      </c>
      <c r="E445" s="48" t="s">
        <v>710</v>
      </c>
      <c r="F445" s="49">
        <f>1000.2-189.3-1-26</f>
        <v>783.9000000000001</v>
      </c>
    </row>
    <row r="446" spans="1:6" ht="16.5">
      <c r="A446" s="56" t="s">
        <v>487</v>
      </c>
      <c r="B446" s="56" t="s">
        <v>569</v>
      </c>
      <c r="C446" s="56" t="s">
        <v>609</v>
      </c>
      <c r="D446" s="56" t="s">
        <v>711</v>
      </c>
      <c r="E446" s="48" t="s">
        <v>712</v>
      </c>
      <c r="F446" s="49">
        <f>F447</f>
        <v>0.6</v>
      </c>
    </row>
    <row r="447" spans="1:6" ht="16.5">
      <c r="A447" s="56" t="s">
        <v>487</v>
      </c>
      <c r="B447" s="56" t="s">
        <v>569</v>
      </c>
      <c r="C447" s="56" t="s">
        <v>609</v>
      </c>
      <c r="D447" s="56" t="s">
        <v>713</v>
      </c>
      <c r="E447" s="48" t="s">
        <v>714</v>
      </c>
      <c r="F447" s="49">
        <f>F448</f>
        <v>0.6</v>
      </c>
    </row>
    <row r="448" spans="1:6" ht="16.5">
      <c r="A448" s="56" t="s">
        <v>487</v>
      </c>
      <c r="B448" s="56" t="s">
        <v>569</v>
      </c>
      <c r="C448" s="56" t="s">
        <v>609</v>
      </c>
      <c r="D448" s="56" t="s">
        <v>715</v>
      </c>
      <c r="E448" s="48" t="s">
        <v>716</v>
      </c>
      <c r="F448" s="49">
        <v>0.6</v>
      </c>
    </row>
    <row r="449" spans="1:6" ht="16.5">
      <c r="A449" s="56" t="s">
        <v>487</v>
      </c>
      <c r="B449" s="56" t="s">
        <v>569</v>
      </c>
      <c r="C449" s="56" t="s">
        <v>494</v>
      </c>
      <c r="D449" s="56"/>
      <c r="E449" s="48" t="s">
        <v>495</v>
      </c>
      <c r="F449" s="49">
        <f>F450</f>
        <v>1166.7</v>
      </c>
    </row>
    <row r="450" spans="1:6" ht="49.5">
      <c r="A450" s="56" t="s">
        <v>487</v>
      </c>
      <c r="B450" s="56" t="s">
        <v>569</v>
      </c>
      <c r="C450" s="56" t="s">
        <v>494</v>
      </c>
      <c r="D450" s="56" t="s">
        <v>691</v>
      </c>
      <c r="E450" s="48" t="s">
        <v>692</v>
      </c>
      <c r="F450" s="49">
        <f>F451</f>
        <v>1166.7</v>
      </c>
    </row>
    <row r="451" spans="1:6" ht="16.5">
      <c r="A451" s="56" t="s">
        <v>487</v>
      </c>
      <c r="B451" s="56" t="s">
        <v>569</v>
      </c>
      <c r="C451" s="56" t="s">
        <v>494</v>
      </c>
      <c r="D451" s="56" t="s">
        <v>693</v>
      </c>
      <c r="E451" s="48" t="s">
        <v>694</v>
      </c>
      <c r="F451" s="49">
        <f>F452+F453</f>
        <v>1166.7</v>
      </c>
    </row>
    <row r="452" spans="1:6" ht="16.5">
      <c r="A452" s="56" t="s">
        <v>487</v>
      </c>
      <c r="B452" s="56" t="s">
        <v>569</v>
      </c>
      <c r="C452" s="56" t="s">
        <v>494</v>
      </c>
      <c r="D452" s="56" t="s">
        <v>695</v>
      </c>
      <c r="E452" s="48" t="s">
        <v>696</v>
      </c>
      <c r="F452" s="49">
        <v>1059.9</v>
      </c>
    </row>
    <row r="453" spans="1:6" ht="16.5">
      <c r="A453" s="56" t="s">
        <v>487</v>
      </c>
      <c r="B453" s="56" t="s">
        <v>569</v>
      </c>
      <c r="C453" s="56" t="s">
        <v>494</v>
      </c>
      <c r="D453" s="56" t="s">
        <v>697</v>
      </c>
      <c r="E453" s="48" t="s">
        <v>698</v>
      </c>
      <c r="F453" s="49">
        <v>106.8</v>
      </c>
    </row>
    <row r="454" spans="1:6" ht="16.5">
      <c r="A454" s="56" t="s">
        <v>487</v>
      </c>
      <c r="B454" s="56" t="s">
        <v>569</v>
      </c>
      <c r="C454" s="56" t="s">
        <v>627</v>
      </c>
      <c r="D454" s="56"/>
      <c r="E454" s="48" t="s">
        <v>628</v>
      </c>
      <c r="F454" s="49">
        <f>F455</f>
        <v>434.6</v>
      </c>
    </row>
    <row r="455" spans="1:6" ht="49.5">
      <c r="A455" s="56" t="s">
        <v>487</v>
      </c>
      <c r="B455" s="56" t="s">
        <v>569</v>
      </c>
      <c r="C455" s="56" t="s">
        <v>627</v>
      </c>
      <c r="D455" s="56" t="s">
        <v>691</v>
      </c>
      <c r="E455" s="48" t="s">
        <v>692</v>
      </c>
      <c r="F455" s="49">
        <f>F456</f>
        <v>434.6</v>
      </c>
    </row>
    <row r="456" spans="1:6" ht="16.5">
      <c r="A456" s="56" t="s">
        <v>487</v>
      </c>
      <c r="B456" s="56" t="s">
        <v>569</v>
      </c>
      <c r="C456" s="56" t="s">
        <v>627</v>
      </c>
      <c r="D456" s="56" t="s">
        <v>693</v>
      </c>
      <c r="E456" s="48" t="s">
        <v>694</v>
      </c>
      <c r="F456" s="49">
        <f>F457+F458</f>
        <v>434.6</v>
      </c>
    </row>
    <row r="457" spans="1:6" ht="16.5">
      <c r="A457" s="56" t="s">
        <v>487</v>
      </c>
      <c r="B457" s="56" t="s">
        <v>569</v>
      </c>
      <c r="C457" s="56" t="s">
        <v>627</v>
      </c>
      <c r="D457" s="56" t="s">
        <v>695</v>
      </c>
      <c r="E457" s="48" t="s">
        <v>696</v>
      </c>
      <c r="F457" s="49">
        <v>386.5</v>
      </c>
    </row>
    <row r="458" spans="1:6" ht="16.5">
      <c r="A458" s="56" t="s">
        <v>487</v>
      </c>
      <c r="B458" s="56" t="s">
        <v>569</v>
      </c>
      <c r="C458" s="56" t="s">
        <v>627</v>
      </c>
      <c r="D458" s="56" t="s">
        <v>697</v>
      </c>
      <c r="E458" s="48" t="s">
        <v>698</v>
      </c>
      <c r="F458" s="49">
        <v>48.1</v>
      </c>
    </row>
    <row r="459" spans="1:6" s="47" customFormat="1" ht="33">
      <c r="A459" s="62" t="s">
        <v>409</v>
      </c>
      <c r="B459" s="62"/>
      <c r="C459" s="62"/>
      <c r="D459" s="62"/>
      <c r="E459" s="63" t="s">
        <v>424</v>
      </c>
      <c r="F459" s="61">
        <f>F467+F526+F506+F460</f>
        <v>38480.7</v>
      </c>
    </row>
    <row r="460" spans="1:6" s="47" customFormat="1" ht="16.5">
      <c r="A460" s="56" t="s">
        <v>409</v>
      </c>
      <c r="B460" s="56" t="s">
        <v>583</v>
      </c>
      <c r="C460" s="56"/>
      <c r="D460" s="56"/>
      <c r="E460" s="48" t="s">
        <v>539</v>
      </c>
      <c r="F460" s="49">
        <f aca="true" t="shared" si="5" ref="F460:F465">F461</f>
        <v>230.9</v>
      </c>
    </row>
    <row r="461" spans="1:6" s="47" customFormat="1" ht="16.5">
      <c r="A461" s="56" t="s">
        <v>409</v>
      </c>
      <c r="B461" s="56" t="s">
        <v>686</v>
      </c>
      <c r="C461" s="56"/>
      <c r="D461" s="64"/>
      <c r="E461" s="48" t="s">
        <v>719</v>
      </c>
      <c r="F461" s="49">
        <f t="shared" si="5"/>
        <v>230.9</v>
      </c>
    </row>
    <row r="462" spans="1:6" s="47" customFormat="1" ht="25.5" customHeight="1">
      <c r="A462" s="56" t="s">
        <v>409</v>
      </c>
      <c r="B462" s="56" t="s">
        <v>686</v>
      </c>
      <c r="C462" s="58" t="s">
        <v>687</v>
      </c>
      <c r="D462" s="62"/>
      <c r="E462" s="65" t="s">
        <v>688</v>
      </c>
      <c r="F462" s="49">
        <f t="shared" si="5"/>
        <v>230.9</v>
      </c>
    </row>
    <row r="463" spans="1:6" s="47" customFormat="1" ht="33">
      <c r="A463" s="56" t="s">
        <v>409</v>
      </c>
      <c r="B463" s="56" t="s">
        <v>686</v>
      </c>
      <c r="C463" s="58" t="s">
        <v>690</v>
      </c>
      <c r="D463" s="62"/>
      <c r="E463" s="48" t="s">
        <v>689</v>
      </c>
      <c r="F463" s="49">
        <f t="shared" si="5"/>
        <v>230.9</v>
      </c>
    </row>
    <row r="464" spans="1:6" s="47" customFormat="1" ht="33">
      <c r="A464" s="56" t="s">
        <v>409</v>
      </c>
      <c r="B464" s="56" t="s">
        <v>686</v>
      </c>
      <c r="C464" s="58" t="s">
        <v>690</v>
      </c>
      <c r="D464" s="56" t="s">
        <v>717</v>
      </c>
      <c r="E464" s="48" t="s">
        <v>718</v>
      </c>
      <c r="F464" s="49">
        <f t="shared" si="5"/>
        <v>230.9</v>
      </c>
    </row>
    <row r="465" spans="1:6" s="47" customFormat="1" ht="20.25" customHeight="1">
      <c r="A465" s="56" t="s">
        <v>409</v>
      </c>
      <c r="B465" s="56" t="s">
        <v>686</v>
      </c>
      <c r="C465" s="58" t="s">
        <v>690</v>
      </c>
      <c r="D465" s="56" t="s">
        <v>726</v>
      </c>
      <c r="E465" s="48" t="s">
        <v>727</v>
      </c>
      <c r="F465" s="49">
        <f t="shared" si="5"/>
        <v>230.9</v>
      </c>
    </row>
    <row r="466" spans="1:6" s="47" customFormat="1" ht="24.75" customHeight="1">
      <c r="A466" s="56" t="s">
        <v>409</v>
      </c>
      <c r="B466" s="56" t="s">
        <v>686</v>
      </c>
      <c r="C466" s="58" t="s">
        <v>690</v>
      </c>
      <c r="D466" s="56" t="s">
        <v>668</v>
      </c>
      <c r="E466" s="48" t="s">
        <v>669</v>
      </c>
      <c r="F466" s="49">
        <f>140+90.9</f>
        <v>230.9</v>
      </c>
    </row>
    <row r="467" spans="1:6" ht="16.5">
      <c r="A467" s="56" t="s">
        <v>409</v>
      </c>
      <c r="B467" s="56" t="s">
        <v>559</v>
      </c>
      <c r="C467" s="58"/>
      <c r="D467" s="56"/>
      <c r="E467" s="48" t="s">
        <v>547</v>
      </c>
      <c r="F467" s="49">
        <f>F468+F476+F500</f>
        <v>19184.1</v>
      </c>
    </row>
    <row r="468" spans="1:6" ht="16.5">
      <c r="A468" s="56" t="s">
        <v>409</v>
      </c>
      <c r="B468" s="56" t="s">
        <v>578</v>
      </c>
      <c r="C468" s="58"/>
      <c r="D468" s="56"/>
      <c r="E468" s="48" t="s">
        <v>458</v>
      </c>
      <c r="F468" s="49">
        <f>F469</f>
        <v>14301.8</v>
      </c>
    </row>
    <row r="469" spans="1:6" ht="23.25" customHeight="1">
      <c r="A469" s="56" t="s">
        <v>409</v>
      </c>
      <c r="B469" s="58" t="s">
        <v>578</v>
      </c>
      <c r="C469" s="58" t="s">
        <v>471</v>
      </c>
      <c r="D469" s="58"/>
      <c r="E469" s="48" t="s">
        <v>472</v>
      </c>
      <c r="F469" s="49">
        <f>F470</f>
        <v>14301.8</v>
      </c>
    </row>
    <row r="470" spans="1:6" ht="21" customHeight="1">
      <c r="A470" s="56" t="s">
        <v>409</v>
      </c>
      <c r="B470" s="58" t="s">
        <v>578</v>
      </c>
      <c r="C470" s="58" t="s">
        <v>473</v>
      </c>
      <c r="D470" s="58" t="s">
        <v>636</v>
      </c>
      <c r="E470" s="48" t="s">
        <v>648</v>
      </c>
      <c r="F470" s="49">
        <f>F471</f>
        <v>14301.8</v>
      </c>
    </row>
    <row r="471" spans="1:6" ht="33">
      <c r="A471" s="56" t="s">
        <v>409</v>
      </c>
      <c r="B471" s="58" t="s">
        <v>578</v>
      </c>
      <c r="C471" s="58" t="s">
        <v>675</v>
      </c>
      <c r="D471" s="58"/>
      <c r="E471" s="48" t="s">
        <v>676</v>
      </c>
      <c r="F471" s="49">
        <f>F472</f>
        <v>14301.8</v>
      </c>
    </row>
    <row r="472" spans="1:6" ht="33">
      <c r="A472" s="56" t="s">
        <v>409</v>
      </c>
      <c r="B472" s="58" t="s">
        <v>578</v>
      </c>
      <c r="C472" s="58" t="s">
        <v>675</v>
      </c>
      <c r="D472" s="56" t="s">
        <v>717</v>
      </c>
      <c r="E472" s="48" t="s">
        <v>718</v>
      </c>
      <c r="F472" s="49">
        <f>F473</f>
        <v>14301.8</v>
      </c>
    </row>
    <row r="473" spans="1:6" ht="23.25" customHeight="1">
      <c r="A473" s="56" t="s">
        <v>409</v>
      </c>
      <c r="B473" s="58" t="s">
        <v>578</v>
      </c>
      <c r="C473" s="58" t="s">
        <v>675</v>
      </c>
      <c r="D473" s="56" t="s">
        <v>726</v>
      </c>
      <c r="E473" s="48" t="s">
        <v>727</v>
      </c>
      <c r="F473" s="49">
        <f>F474+F475</f>
        <v>14301.8</v>
      </c>
    </row>
    <row r="474" spans="1:6" ht="49.5">
      <c r="A474" s="56" t="s">
        <v>409</v>
      </c>
      <c r="B474" s="58" t="s">
        <v>578</v>
      </c>
      <c r="C474" s="58" t="s">
        <v>675</v>
      </c>
      <c r="D474" s="56" t="s">
        <v>649</v>
      </c>
      <c r="E474" s="48" t="s">
        <v>650</v>
      </c>
      <c r="F474" s="49">
        <f>12203.8+446.2+19</f>
        <v>12669</v>
      </c>
    </row>
    <row r="475" spans="1:6" ht="16.5">
      <c r="A475" s="56" t="s">
        <v>409</v>
      </c>
      <c r="B475" s="58" t="s">
        <v>578</v>
      </c>
      <c r="C475" s="58" t="s">
        <v>675</v>
      </c>
      <c r="D475" s="56" t="s">
        <v>668</v>
      </c>
      <c r="E475" s="48" t="s">
        <v>669</v>
      </c>
      <c r="F475" s="49">
        <v>1632.8</v>
      </c>
    </row>
    <row r="476" spans="1:6" ht="16.5">
      <c r="A476" s="56" t="s">
        <v>409</v>
      </c>
      <c r="B476" s="58" t="s">
        <v>560</v>
      </c>
      <c r="C476" s="58"/>
      <c r="D476" s="58"/>
      <c r="E476" s="48" t="s">
        <v>548</v>
      </c>
      <c r="F476" s="49">
        <f>F477+F493</f>
        <v>4723.3</v>
      </c>
    </row>
    <row r="477" spans="1:6" ht="20.25" customHeight="1">
      <c r="A477" s="56" t="s">
        <v>409</v>
      </c>
      <c r="B477" s="58" t="s">
        <v>560</v>
      </c>
      <c r="C477" s="58" t="s">
        <v>479</v>
      </c>
      <c r="D477" s="58"/>
      <c r="E477" s="48" t="s">
        <v>480</v>
      </c>
      <c r="F477" s="49">
        <f>F478+F488</f>
        <v>4544.8</v>
      </c>
    </row>
    <row r="478" spans="1:6" ht="20.25" customHeight="1">
      <c r="A478" s="56" t="s">
        <v>409</v>
      </c>
      <c r="B478" s="58" t="s">
        <v>560</v>
      </c>
      <c r="C478" s="58" t="s">
        <v>642</v>
      </c>
      <c r="D478" s="58"/>
      <c r="E478" s="48" t="s">
        <v>643</v>
      </c>
      <c r="F478" s="49">
        <f>F479+F482+F485</f>
        <v>327.1</v>
      </c>
    </row>
    <row r="479" spans="1:6" ht="19.5" customHeight="1">
      <c r="A479" s="56" t="s">
        <v>409</v>
      </c>
      <c r="B479" s="58" t="s">
        <v>560</v>
      </c>
      <c r="C479" s="58" t="s">
        <v>642</v>
      </c>
      <c r="D479" s="56" t="s">
        <v>699</v>
      </c>
      <c r="E479" s="48" t="s">
        <v>700</v>
      </c>
      <c r="F479" s="49">
        <f>F480</f>
        <v>91.4</v>
      </c>
    </row>
    <row r="480" spans="1:6" ht="23.25" customHeight="1">
      <c r="A480" s="56" t="s">
        <v>409</v>
      </c>
      <c r="B480" s="58" t="s">
        <v>560</v>
      </c>
      <c r="C480" s="58" t="s">
        <v>642</v>
      </c>
      <c r="D480" s="56" t="s">
        <v>701</v>
      </c>
      <c r="E480" s="48" t="s">
        <v>702</v>
      </c>
      <c r="F480" s="49">
        <f>F481</f>
        <v>91.4</v>
      </c>
    </row>
    <row r="481" spans="1:6" ht="21" customHeight="1">
      <c r="A481" s="56" t="s">
        <v>409</v>
      </c>
      <c r="B481" s="58" t="s">
        <v>560</v>
      </c>
      <c r="C481" s="58" t="s">
        <v>642</v>
      </c>
      <c r="D481" s="56" t="s">
        <v>652</v>
      </c>
      <c r="E481" s="48" t="s">
        <v>653</v>
      </c>
      <c r="F481" s="49">
        <f>62+29.4</f>
        <v>91.4</v>
      </c>
    </row>
    <row r="482" spans="1:6" ht="18.75" customHeight="1">
      <c r="A482" s="56" t="s">
        <v>409</v>
      </c>
      <c r="B482" s="58" t="s">
        <v>560</v>
      </c>
      <c r="C482" s="58" t="s">
        <v>642</v>
      </c>
      <c r="D482" s="56" t="s">
        <v>732</v>
      </c>
      <c r="E482" s="48" t="s">
        <v>733</v>
      </c>
      <c r="F482" s="49">
        <f>F483+F484</f>
        <v>39.6</v>
      </c>
    </row>
    <row r="483" spans="1:6" ht="17.25" customHeight="1">
      <c r="A483" s="56" t="s">
        <v>409</v>
      </c>
      <c r="B483" s="58" t="s">
        <v>560</v>
      </c>
      <c r="C483" s="58" t="s">
        <v>642</v>
      </c>
      <c r="D483" s="56" t="s">
        <v>740</v>
      </c>
      <c r="E483" s="48" t="s">
        <v>741</v>
      </c>
      <c r="F483" s="49">
        <v>21.6</v>
      </c>
    </row>
    <row r="484" spans="1:6" ht="22.5" customHeight="1">
      <c r="A484" s="56" t="s">
        <v>409</v>
      </c>
      <c r="B484" s="58" t="s">
        <v>560</v>
      </c>
      <c r="C484" s="58" t="s">
        <v>642</v>
      </c>
      <c r="D484" s="56" t="s">
        <v>742</v>
      </c>
      <c r="E484" s="48" t="s">
        <v>743</v>
      </c>
      <c r="F484" s="49">
        <v>18</v>
      </c>
    </row>
    <row r="485" spans="1:6" ht="33">
      <c r="A485" s="56" t="s">
        <v>409</v>
      </c>
      <c r="B485" s="58" t="s">
        <v>560</v>
      </c>
      <c r="C485" s="58" t="s">
        <v>642</v>
      </c>
      <c r="D485" s="56" t="s">
        <v>717</v>
      </c>
      <c r="E485" s="48" t="s">
        <v>718</v>
      </c>
      <c r="F485" s="49">
        <f>F486</f>
        <v>196.1</v>
      </c>
    </row>
    <row r="486" spans="1:6" ht="19.5" customHeight="1">
      <c r="A486" s="56" t="s">
        <v>409</v>
      </c>
      <c r="B486" s="58" t="s">
        <v>560</v>
      </c>
      <c r="C486" s="58" t="s">
        <v>642</v>
      </c>
      <c r="D486" s="56" t="s">
        <v>726</v>
      </c>
      <c r="E486" s="48" t="s">
        <v>727</v>
      </c>
      <c r="F486" s="49">
        <f>F487</f>
        <v>196.1</v>
      </c>
    </row>
    <row r="487" spans="1:6" ht="24" customHeight="1">
      <c r="A487" s="56" t="s">
        <v>409</v>
      </c>
      <c r="B487" s="58" t="s">
        <v>560</v>
      </c>
      <c r="C487" s="58" t="s">
        <v>642</v>
      </c>
      <c r="D487" s="56" t="s">
        <v>668</v>
      </c>
      <c r="E487" s="48" t="s">
        <v>669</v>
      </c>
      <c r="F487" s="49">
        <f>31.1+40+125</f>
        <v>196.1</v>
      </c>
    </row>
    <row r="488" spans="1:6" ht="18.75" customHeight="1">
      <c r="A488" s="56" t="s">
        <v>409</v>
      </c>
      <c r="B488" s="58" t="s">
        <v>560</v>
      </c>
      <c r="C488" s="58" t="s">
        <v>481</v>
      </c>
      <c r="D488" s="58"/>
      <c r="E488" s="48" t="s">
        <v>648</v>
      </c>
      <c r="F488" s="49">
        <f>F489</f>
        <v>4217.7</v>
      </c>
    </row>
    <row r="489" spans="1:6" ht="33">
      <c r="A489" s="56" t="s">
        <v>409</v>
      </c>
      <c r="B489" s="58" t="s">
        <v>560</v>
      </c>
      <c r="C489" s="58" t="s">
        <v>679</v>
      </c>
      <c r="D489" s="58"/>
      <c r="E489" s="48" t="s">
        <v>676</v>
      </c>
      <c r="F489" s="49">
        <f>F490</f>
        <v>4217.7</v>
      </c>
    </row>
    <row r="490" spans="1:6" ht="33">
      <c r="A490" s="56" t="s">
        <v>409</v>
      </c>
      <c r="B490" s="58" t="s">
        <v>560</v>
      </c>
      <c r="C490" s="58" t="s">
        <v>679</v>
      </c>
      <c r="D490" s="56" t="s">
        <v>717</v>
      </c>
      <c r="E490" s="48" t="s">
        <v>718</v>
      </c>
      <c r="F490" s="49">
        <f>F491</f>
        <v>4217.7</v>
      </c>
    </row>
    <row r="491" spans="1:6" ht="21" customHeight="1">
      <c r="A491" s="56" t="s">
        <v>409</v>
      </c>
      <c r="B491" s="58" t="s">
        <v>560</v>
      </c>
      <c r="C491" s="58" t="s">
        <v>679</v>
      </c>
      <c r="D491" s="56" t="s">
        <v>726</v>
      </c>
      <c r="E491" s="48" t="s">
        <v>727</v>
      </c>
      <c r="F491" s="49">
        <f>F492</f>
        <v>4217.7</v>
      </c>
    </row>
    <row r="492" spans="1:6" ht="49.5">
      <c r="A492" s="56" t="s">
        <v>409</v>
      </c>
      <c r="B492" s="58" t="s">
        <v>560</v>
      </c>
      <c r="C492" s="58" t="s">
        <v>679</v>
      </c>
      <c r="D492" s="56" t="s">
        <v>649</v>
      </c>
      <c r="E492" s="48" t="s">
        <v>650</v>
      </c>
      <c r="F492" s="49">
        <f>4165.9+51.8</f>
        <v>4217.7</v>
      </c>
    </row>
    <row r="493" spans="1:6" ht="33">
      <c r="A493" s="56" t="s">
        <v>409</v>
      </c>
      <c r="B493" s="15" t="s">
        <v>560</v>
      </c>
      <c r="C493" s="11" t="s">
        <v>11</v>
      </c>
      <c r="D493" s="56"/>
      <c r="E493" s="48" t="s">
        <v>10</v>
      </c>
      <c r="F493" s="49">
        <f aca="true" t="shared" si="6" ref="F493:F498">F494</f>
        <v>178.5</v>
      </c>
    </row>
    <row r="494" spans="1:6" ht="33">
      <c r="A494" s="56" t="s">
        <v>409</v>
      </c>
      <c r="B494" s="15" t="s">
        <v>560</v>
      </c>
      <c r="C494" s="11" t="s">
        <v>13</v>
      </c>
      <c r="D494" s="56" t="s">
        <v>636</v>
      </c>
      <c r="E494" s="48" t="s">
        <v>12</v>
      </c>
      <c r="F494" s="49">
        <f t="shared" si="6"/>
        <v>178.5</v>
      </c>
    </row>
    <row r="495" spans="1:6" ht="49.5">
      <c r="A495" s="56" t="s">
        <v>409</v>
      </c>
      <c r="B495" s="15" t="s">
        <v>560</v>
      </c>
      <c r="C495" s="11" t="s">
        <v>14</v>
      </c>
      <c r="D495" s="56"/>
      <c r="E495" s="48" t="s">
        <v>0</v>
      </c>
      <c r="F495" s="49">
        <f t="shared" si="6"/>
        <v>178.5</v>
      </c>
    </row>
    <row r="496" spans="1:6" ht="16.5">
      <c r="A496" s="56" t="s">
        <v>409</v>
      </c>
      <c r="B496" s="15" t="s">
        <v>560</v>
      </c>
      <c r="C496" s="11" t="s">
        <v>140</v>
      </c>
      <c r="D496" s="56"/>
      <c r="E496" s="48" t="s">
        <v>141</v>
      </c>
      <c r="F496" s="49">
        <f t="shared" si="6"/>
        <v>178.5</v>
      </c>
    </row>
    <row r="497" spans="1:6" ht="33">
      <c r="A497" s="56" t="s">
        <v>409</v>
      </c>
      <c r="B497" s="58" t="s">
        <v>560</v>
      </c>
      <c r="C497" s="11" t="s">
        <v>140</v>
      </c>
      <c r="D497" s="56" t="s">
        <v>717</v>
      </c>
      <c r="E497" s="48" t="s">
        <v>718</v>
      </c>
      <c r="F497" s="49">
        <f t="shared" si="6"/>
        <v>178.5</v>
      </c>
    </row>
    <row r="498" spans="1:6" ht="16.5">
      <c r="A498" s="56" t="s">
        <v>409</v>
      </c>
      <c r="B498" s="58" t="s">
        <v>560</v>
      </c>
      <c r="C498" s="11" t="s">
        <v>140</v>
      </c>
      <c r="D498" s="56" t="s">
        <v>726</v>
      </c>
      <c r="E498" s="48" t="s">
        <v>727</v>
      </c>
      <c r="F498" s="49">
        <f t="shared" si="6"/>
        <v>178.5</v>
      </c>
    </row>
    <row r="499" spans="1:6" ht="16.5">
      <c r="A499" s="56" t="s">
        <v>409</v>
      </c>
      <c r="B499" s="58" t="s">
        <v>560</v>
      </c>
      <c r="C499" s="11" t="s">
        <v>140</v>
      </c>
      <c r="D499" s="56" t="s">
        <v>668</v>
      </c>
      <c r="E499" s="48" t="s">
        <v>669</v>
      </c>
      <c r="F499" s="49">
        <v>178.5</v>
      </c>
    </row>
    <row r="500" spans="1:6" ht="16.5">
      <c r="A500" s="56" t="s">
        <v>409</v>
      </c>
      <c r="B500" s="56" t="s">
        <v>579</v>
      </c>
      <c r="C500" s="56"/>
      <c r="D500" s="56"/>
      <c r="E500" s="48" t="s">
        <v>474</v>
      </c>
      <c r="F500" s="49">
        <f>F501</f>
        <v>159</v>
      </c>
    </row>
    <row r="501" spans="1:6" ht="16.5">
      <c r="A501" s="56" t="s">
        <v>409</v>
      </c>
      <c r="B501" s="58" t="s">
        <v>579</v>
      </c>
      <c r="C501" s="56" t="s">
        <v>538</v>
      </c>
      <c r="D501" s="56"/>
      <c r="E501" s="48" t="s">
        <v>647</v>
      </c>
      <c r="F501" s="49">
        <f>F502</f>
        <v>159</v>
      </c>
    </row>
    <row r="502" spans="1:6" ht="33">
      <c r="A502" s="56" t="s">
        <v>409</v>
      </c>
      <c r="B502" s="58" t="s">
        <v>579</v>
      </c>
      <c r="C502" s="56" t="s">
        <v>410</v>
      </c>
      <c r="D502" s="56"/>
      <c r="E502" s="48" t="s">
        <v>411</v>
      </c>
      <c r="F502" s="49">
        <f>F503</f>
        <v>159</v>
      </c>
    </row>
    <row r="503" spans="1:6" ht="33">
      <c r="A503" s="56" t="s">
        <v>409</v>
      </c>
      <c r="B503" s="58" t="s">
        <v>579</v>
      </c>
      <c r="C503" s="56" t="s">
        <v>410</v>
      </c>
      <c r="D503" s="56" t="s">
        <v>717</v>
      </c>
      <c r="E503" s="48" t="s">
        <v>718</v>
      </c>
      <c r="F503" s="49">
        <f>F504</f>
        <v>159</v>
      </c>
    </row>
    <row r="504" spans="1:6" ht="16.5">
      <c r="A504" s="56" t="s">
        <v>409</v>
      </c>
      <c r="B504" s="58" t="s">
        <v>579</v>
      </c>
      <c r="C504" s="56" t="s">
        <v>410</v>
      </c>
      <c r="D504" s="56" t="s">
        <v>726</v>
      </c>
      <c r="E504" s="48" t="s">
        <v>727</v>
      </c>
      <c r="F504" s="49">
        <f>F505</f>
        <v>159</v>
      </c>
    </row>
    <row r="505" spans="1:6" ht="16.5">
      <c r="A505" s="56" t="s">
        <v>409</v>
      </c>
      <c r="B505" s="58" t="s">
        <v>579</v>
      </c>
      <c r="C505" s="56" t="s">
        <v>410</v>
      </c>
      <c r="D505" s="56" t="s">
        <v>668</v>
      </c>
      <c r="E505" s="48" t="s">
        <v>669</v>
      </c>
      <c r="F505" s="49">
        <v>159</v>
      </c>
    </row>
    <row r="506" spans="1:6" ht="16.5">
      <c r="A506" s="56" t="s">
        <v>409</v>
      </c>
      <c r="B506" s="56" t="s">
        <v>561</v>
      </c>
      <c r="C506" s="56"/>
      <c r="D506" s="56"/>
      <c r="E506" s="48" t="s">
        <v>550</v>
      </c>
      <c r="F506" s="49">
        <f>F507</f>
        <v>4232.9</v>
      </c>
    </row>
    <row r="507" spans="1:6" ht="16.5">
      <c r="A507" s="56" t="s">
        <v>409</v>
      </c>
      <c r="B507" s="56" t="s">
        <v>562</v>
      </c>
      <c r="C507" s="56"/>
      <c r="D507" s="56"/>
      <c r="E507" s="48" t="s">
        <v>556</v>
      </c>
      <c r="F507" s="49">
        <f>F521+F508+F514</f>
        <v>4232.9</v>
      </c>
    </row>
    <row r="508" spans="1:6" ht="16.5">
      <c r="A508" s="56" t="s">
        <v>409</v>
      </c>
      <c r="B508" s="56" t="s">
        <v>562</v>
      </c>
      <c r="C508" s="56" t="s">
        <v>62</v>
      </c>
      <c r="D508" s="56"/>
      <c r="E508" s="48" t="s">
        <v>63</v>
      </c>
      <c r="F508" s="49">
        <f>F509</f>
        <v>1175.3</v>
      </c>
    </row>
    <row r="509" spans="1:6" ht="16.5">
      <c r="A509" s="56" t="s">
        <v>409</v>
      </c>
      <c r="B509" s="56" t="s">
        <v>562</v>
      </c>
      <c r="C509" s="56" t="s">
        <v>64</v>
      </c>
      <c r="D509" s="56"/>
      <c r="E509" s="48" t="s">
        <v>65</v>
      </c>
      <c r="F509" s="49">
        <f>F510</f>
        <v>1175.3</v>
      </c>
    </row>
    <row r="510" spans="1:6" ht="16.5">
      <c r="A510" s="56" t="s">
        <v>409</v>
      </c>
      <c r="B510" s="56" t="s">
        <v>562</v>
      </c>
      <c r="C510" s="56" t="s">
        <v>31</v>
      </c>
      <c r="D510" s="56"/>
      <c r="E510" s="48" t="s">
        <v>66</v>
      </c>
      <c r="F510" s="49">
        <f>F511</f>
        <v>1175.3</v>
      </c>
    </row>
    <row r="511" spans="1:6" ht="16.5">
      <c r="A511" s="56" t="s">
        <v>409</v>
      </c>
      <c r="B511" s="56" t="s">
        <v>562</v>
      </c>
      <c r="C511" s="56" t="s">
        <v>31</v>
      </c>
      <c r="D511" s="56" t="s">
        <v>732</v>
      </c>
      <c r="E511" s="48" t="s">
        <v>733</v>
      </c>
      <c r="F511" s="49">
        <f>F512</f>
        <v>1175.3</v>
      </c>
    </row>
    <row r="512" spans="1:6" ht="16.5">
      <c r="A512" s="56" t="s">
        <v>409</v>
      </c>
      <c r="B512" s="56" t="s">
        <v>562</v>
      </c>
      <c r="C512" s="56" t="s">
        <v>31</v>
      </c>
      <c r="D512" s="56" t="s">
        <v>736</v>
      </c>
      <c r="E512" s="48" t="s">
        <v>737</v>
      </c>
      <c r="F512" s="49">
        <f>F513</f>
        <v>1175.3</v>
      </c>
    </row>
    <row r="513" spans="1:6" ht="16.5">
      <c r="A513" s="56" t="s">
        <v>409</v>
      </c>
      <c r="B513" s="56" t="s">
        <v>562</v>
      </c>
      <c r="C513" s="56" t="s">
        <v>31</v>
      </c>
      <c r="D513" s="56" t="s">
        <v>664</v>
      </c>
      <c r="E513" s="48" t="s">
        <v>665</v>
      </c>
      <c r="F513" s="49">
        <v>1175.3</v>
      </c>
    </row>
    <row r="514" spans="1:6" ht="33">
      <c r="A514" s="56" t="s">
        <v>409</v>
      </c>
      <c r="B514" s="56" t="s">
        <v>562</v>
      </c>
      <c r="C514" s="56" t="s">
        <v>68</v>
      </c>
      <c r="D514" s="56"/>
      <c r="E514" s="48" t="s">
        <v>67</v>
      </c>
      <c r="F514" s="49">
        <f aca="true" t="shared" si="7" ref="F514:F519">F515</f>
        <v>1322.1</v>
      </c>
    </row>
    <row r="515" spans="1:6" ht="16.5">
      <c r="A515" s="56" t="s">
        <v>409</v>
      </c>
      <c r="B515" s="56" t="s">
        <v>562</v>
      </c>
      <c r="C515" s="56" t="s">
        <v>87</v>
      </c>
      <c r="D515" s="56"/>
      <c r="E515" s="48" t="s">
        <v>86</v>
      </c>
      <c r="F515" s="49">
        <f t="shared" si="7"/>
        <v>1322.1</v>
      </c>
    </row>
    <row r="516" spans="1:6" ht="49.5">
      <c r="A516" s="56" t="s">
        <v>409</v>
      </c>
      <c r="B516" s="56" t="s">
        <v>562</v>
      </c>
      <c r="C516" s="56" t="s">
        <v>88</v>
      </c>
      <c r="D516" s="56"/>
      <c r="E516" s="48" t="s">
        <v>0</v>
      </c>
      <c r="F516" s="49">
        <f t="shared" si="7"/>
        <v>1322.1</v>
      </c>
    </row>
    <row r="517" spans="1:6" ht="16.5">
      <c r="A517" s="56" t="s">
        <v>409</v>
      </c>
      <c r="B517" s="56" t="s">
        <v>562</v>
      </c>
      <c r="C517" s="56" t="s">
        <v>90</v>
      </c>
      <c r="D517" s="56"/>
      <c r="E517" s="48" t="s">
        <v>89</v>
      </c>
      <c r="F517" s="49">
        <f t="shared" si="7"/>
        <v>1322.1</v>
      </c>
    </row>
    <row r="518" spans="1:6" ht="16.5">
      <c r="A518" s="56" t="s">
        <v>409</v>
      </c>
      <c r="B518" s="56" t="s">
        <v>562</v>
      </c>
      <c r="C518" s="56" t="s">
        <v>90</v>
      </c>
      <c r="D518" s="56" t="s">
        <v>732</v>
      </c>
      <c r="E518" s="48" t="s">
        <v>733</v>
      </c>
      <c r="F518" s="49">
        <f t="shared" si="7"/>
        <v>1322.1</v>
      </c>
    </row>
    <row r="519" spans="1:6" ht="16.5">
      <c r="A519" s="56" t="s">
        <v>409</v>
      </c>
      <c r="B519" s="56" t="s">
        <v>562</v>
      </c>
      <c r="C519" s="56" t="s">
        <v>90</v>
      </c>
      <c r="D519" s="56" t="s">
        <v>736</v>
      </c>
      <c r="E519" s="48" t="s">
        <v>737</v>
      </c>
      <c r="F519" s="49">
        <f t="shared" si="7"/>
        <v>1322.1</v>
      </c>
    </row>
    <row r="520" spans="1:6" ht="16.5">
      <c r="A520" s="56" t="s">
        <v>409</v>
      </c>
      <c r="B520" s="56" t="s">
        <v>562</v>
      </c>
      <c r="C520" s="56" t="s">
        <v>90</v>
      </c>
      <c r="D520" s="56" t="s">
        <v>664</v>
      </c>
      <c r="E520" s="48" t="s">
        <v>665</v>
      </c>
      <c r="F520" s="49">
        <v>1322.1</v>
      </c>
    </row>
    <row r="521" spans="1:6" ht="16.5">
      <c r="A521" s="56" t="s">
        <v>409</v>
      </c>
      <c r="B521" s="56" t="s">
        <v>562</v>
      </c>
      <c r="C521" s="56" t="s">
        <v>538</v>
      </c>
      <c r="D521" s="56"/>
      <c r="E521" s="48" t="s">
        <v>647</v>
      </c>
      <c r="F521" s="49">
        <f>F522</f>
        <v>1735.5</v>
      </c>
    </row>
    <row r="522" spans="1:6" ht="16.5">
      <c r="A522" s="56" t="s">
        <v>409</v>
      </c>
      <c r="B522" s="56" t="s">
        <v>562</v>
      </c>
      <c r="C522" s="56" t="s">
        <v>645</v>
      </c>
      <c r="D522" s="56"/>
      <c r="E522" s="48" t="s">
        <v>644</v>
      </c>
      <c r="F522" s="49">
        <f>F523</f>
        <v>1735.5</v>
      </c>
    </row>
    <row r="523" spans="1:6" ht="16.5">
      <c r="A523" s="56" t="s">
        <v>409</v>
      </c>
      <c r="B523" s="56" t="s">
        <v>562</v>
      </c>
      <c r="C523" s="56" t="s">
        <v>645</v>
      </c>
      <c r="D523" s="56" t="s">
        <v>732</v>
      </c>
      <c r="E523" s="48" t="s">
        <v>733</v>
      </c>
      <c r="F523" s="49">
        <f>F524</f>
        <v>1735.5</v>
      </c>
    </row>
    <row r="524" spans="1:6" ht="16.5">
      <c r="A524" s="56" t="s">
        <v>409</v>
      </c>
      <c r="B524" s="56" t="s">
        <v>562</v>
      </c>
      <c r="C524" s="56" t="s">
        <v>645</v>
      </c>
      <c r="D524" s="56" t="s">
        <v>736</v>
      </c>
      <c r="E524" s="48" t="s">
        <v>737</v>
      </c>
      <c r="F524" s="49">
        <f>F525</f>
        <v>1735.5</v>
      </c>
    </row>
    <row r="525" spans="1:6" ht="16.5">
      <c r="A525" s="56" t="s">
        <v>409</v>
      </c>
      <c r="B525" s="56" t="s">
        <v>562</v>
      </c>
      <c r="C525" s="56" t="s">
        <v>645</v>
      </c>
      <c r="D525" s="56" t="s">
        <v>664</v>
      </c>
      <c r="E525" s="48" t="s">
        <v>665</v>
      </c>
      <c r="F525" s="49">
        <v>1735.5</v>
      </c>
    </row>
    <row r="526" spans="1:6" ht="16.5">
      <c r="A526" s="56" t="s">
        <v>409</v>
      </c>
      <c r="B526" s="58" t="s">
        <v>591</v>
      </c>
      <c r="C526" s="56"/>
      <c r="D526" s="56"/>
      <c r="E526" s="48" t="s">
        <v>549</v>
      </c>
      <c r="F526" s="49">
        <f>F527</f>
        <v>14832.8</v>
      </c>
    </row>
    <row r="527" spans="1:6" ht="16.5">
      <c r="A527" s="56" t="s">
        <v>409</v>
      </c>
      <c r="B527" s="58" t="s">
        <v>603</v>
      </c>
      <c r="C527" s="56"/>
      <c r="D527" s="56"/>
      <c r="E527" s="52" t="s">
        <v>592</v>
      </c>
      <c r="F527" s="49">
        <f>F542+F548+F528</f>
        <v>14832.8</v>
      </c>
    </row>
    <row r="528" spans="1:6" ht="33">
      <c r="A528" s="56" t="s">
        <v>409</v>
      </c>
      <c r="B528" s="56" t="s">
        <v>603</v>
      </c>
      <c r="C528" s="56" t="s">
        <v>504</v>
      </c>
      <c r="D528" s="56"/>
      <c r="E528" s="48" t="s">
        <v>528</v>
      </c>
      <c r="F528" s="49">
        <f>F529</f>
        <v>2235.3</v>
      </c>
    </row>
    <row r="529" spans="1:6" ht="16.5">
      <c r="A529" s="56" t="s">
        <v>409</v>
      </c>
      <c r="B529" s="56" t="s">
        <v>603</v>
      </c>
      <c r="C529" s="56" t="s">
        <v>532</v>
      </c>
      <c r="D529" s="56"/>
      <c r="E529" s="48" t="s">
        <v>533</v>
      </c>
      <c r="F529" s="49">
        <f>F530</f>
        <v>2235.3</v>
      </c>
    </row>
    <row r="530" spans="1:6" ht="49.5">
      <c r="A530" s="56" t="s">
        <v>409</v>
      </c>
      <c r="B530" s="56" t="s">
        <v>603</v>
      </c>
      <c r="C530" s="56" t="s">
        <v>609</v>
      </c>
      <c r="D530" s="56"/>
      <c r="E530" s="48" t="s">
        <v>757</v>
      </c>
      <c r="F530" s="49">
        <f>F531+F535+F539</f>
        <v>2235.3</v>
      </c>
    </row>
    <row r="531" spans="1:6" ht="49.5">
      <c r="A531" s="56" t="s">
        <v>409</v>
      </c>
      <c r="B531" s="58" t="s">
        <v>603</v>
      </c>
      <c r="C531" s="56" t="s">
        <v>609</v>
      </c>
      <c r="D531" s="56" t="s">
        <v>691</v>
      </c>
      <c r="E531" s="48" t="s">
        <v>692</v>
      </c>
      <c r="F531" s="49">
        <f>F532</f>
        <v>1912.4</v>
      </c>
    </row>
    <row r="532" spans="1:6" ht="16.5">
      <c r="A532" s="56" t="s">
        <v>409</v>
      </c>
      <c r="B532" s="56" t="s">
        <v>603</v>
      </c>
      <c r="C532" s="56" t="s">
        <v>609</v>
      </c>
      <c r="D532" s="56" t="s">
        <v>693</v>
      </c>
      <c r="E532" s="48" t="s">
        <v>694</v>
      </c>
      <c r="F532" s="49">
        <f>F533+F534</f>
        <v>1912.4</v>
      </c>
    </row>
    <row r="533" spans="1:6" ht="16.5">
      <c r="A533" s="56" t="s">
        <v>409</v>
      </c>
      <c r="B533" s="56" t="s">
        <v>603</v>
      </c>
      <c r="C533" s="56" t="s">
        <v>609</v>
      </c>
      <c r="D533" s="56" t="s">
        <v>695</v>
      </c>
      <c r="E533" s="48" t="s">
        <v>696</v>
      </c>
      <c r="F533" s="49">
        <v>1750.7</v>
      </c>
    </row>
    <row r="534" spans="1:6" ht="16.5">
      <c r="A534" s="56" t="s">
        <v>409</v>
      </c>
      <c r="B534" s="56" t="s">
        <v>603</v>
      </c>
      <c r="C534" s="56" t="s">
        <v>609</v>
      </c>
      <c r="D534" s="56" t="s">
        <v>697</v>
      </c>
      <c r="E534" s="48" t="s">
        <v>698</v>
      </c>
      <c r="F534" s="49">
        <f>155.3+6.4</f>
        <v>161.70000000000002</v>
      </c>
    </row>
    <row r="535" spans="1:6" ht="16.5">
      <c r="A535" s="56" t="s">
        <v>409</v>
      </c>
      <c r="B535" s="56" t="s">
        <v>603</v>
      </c>
      <c r="C535" s="56" t="s">
        <v>609</v>
      </c>
      <c r="D535" s="56" t="s">
        <v>699</v>
      </c>
      <c r="E535" s="48" t="s">
        <v>700</v>
      </c>
      <c r="F535" s="49">
        <f>F536</f>
        <v>320.90000000000003</v>
      </c>
    </row>
    <row r="536" spans="1:6" ht="16.5">
      <c r="A536" s="56" t="s">
        <v>409</v>
      </c>
      <c r="B536" s="56" t="s">
        <v>603</v>
      </c>
      <c r="C536" s="56" t="s">
        <v>609</v>
      </c>
      <c r="D536" s="56" t="s">
        <v>701</v>
      </c>
      <c r="E536" s="48" t="s">
        <v>702</v>
      </c>
      <c r="F536" s="49">
        <f>F538+F537</f>
        <v>320.90000000000003</v>
      </c>
    </row>
    <row r="537" spans="1:6" ht="16.5">
      <c r="A537" s="56" t="s">
        <v>409</v>
      </c>
      <c r="B537" s="56" t="s">
        <v>603</v>
      </c>
      <c r="C537" s="56" t="s">
        <v>609</v>
      </c>
      <c r="D537" s="56" t="s">
        <v>779</v>
      </c>
      <c r="E537" s="48" t="s">
        <v>780</v>
      </c>
      <c r="F537" s="49">
        <v>40.6</v>
      </c>
    </row>
    <row r="538" spans="1:6" ht="16.5">
      <c r="A538" s="56" t="s">
        <v>409</v>
      </c>
      <c r="B538" s="56" t="s">
        <v>603</v>
      </c>
      <c r="C538" s="56" t="s">
        <v>609</v>
      </c>
      <c r="D538" s="56" t="s">
        <v>652</v>
      </c>
      <c r="E538" s="48" t="s">
        <v>710</v>
      </c>
      <c r="F538" s="49">
        <f>328.3-41.6-6.4</f>
        <v>280.3</v>
      </c>
    </row>
    <row r="539" spans="1:6" ht="16.5">
      <c r="A539" s="56" t="s">
        <v>409</v>
      </c>
      <c r="B539" s="56" t="s">
        <v>603</v>
      </c>
      <c r="C539" s="56" t="s">
        <v>609</v>
      </c>
      <c r="D539" s="56" t="s">
        <v>711</v>
      </c>
      <c r="E539" s="48" t="s">
        <v>712</v>
      </c>
      <c r="F539" s="49">
        <f>F540</f>
        <v>2</v>
      </c>
    </row>
    <row r="540" spans="1:6" ht="16.5">
      <c r="A540" s="56" t="s">
        <v>409</v>
      </c>
      <c r="B540" s="56" t="s">
        <v>603</v>
      </c>
      <c r="C540" s="56" t="s">
        <v>609</v>
      </c>
      <c r="D540" s="56" t="s">
        <v>713</v>
      </c>
      <c r="E540" s="48" t="s">
        <v>714</v>
      </c>
      <c r="F540" s="49">
        <f>F541</f>
        <v>2</v>
      </c>
    </row>
    <row r="541" spans="1:6" ht="16.5">
      <c r="A541" s="56" t="s">
        <v>409</v>
      </c>
      <c r="B541" s="56" t="s">
        <v>603</v>
      </c>
      <c r="C541" s="56" t="s">
        <v>609</v>
      </c>
      <c r="D541" s="56" t="s">
        <v>715</v>
      </c>
      <c r="E541" s="48" t="s">
        <v>716</v>
      </c>
      <c r="F541" s="49">
        <f>1+1</f>
        <v>2</v>
      </c>
    </row>
    <row r="542" spans="1:6" ht="33">
      <c r="A542" s="56" t="s">
        <v>409</v>
      </c>
      <c r="B542" s="56" t="s">
        <v>603</v>
      </c>
      <c r="C542" s="56" t="s">
        <v>619</v>
      </c>
      <c r="D542" s="56"/>
      <c r="E542" s="48" t="s">
        <v>620</v>
      </c>
      <c r="F542" s="49">
        <f>F543</f>
        <v>9466.8</v>
      </c>
    </row>
    <row r="543" spans="1:6" ht="16.5">
      <c r="A543" s="56" t="s">
        <v>409</v>
      </c>
      <c r="B543" s="56" t="s">
        <v>603</v>
      </c>
      <c r="C543" s="56" t="s">
        <v>621</v>
      </c>
      <c r="D543" s="56" t="s">
        <v>636</v>
      </c>
      <c r="E543" s="48" t="s">
        <v>648</v>
      </c>
      <c r="F543" s="49">
        <f>F544</f>
        <v>9466.8</v>
      </c>
    </row>
    <row r="544" spans="1:6" ht="33">
      <c r="A544" s="56" t="s">
        <v>409</v>
      </c>
      <c r="B544" s="56" t="s">
        <v>603</v>
      </c>
      <c r="C544" s="56" t="s">
        <v>678</v>
      </c>
      <c r="D544" s="56"/>
      <c r="E544" s="48" t="s">
        <v>676</v>
      </c>
      <c r="F544" s="49">
        <f>F545</f>
        <v>9466.8</v>
      </c>
    </row>
    <row r="545" spans="1:6" ht="33">
      <c r="A545" s="56" t="s">
        <v>409</v>
      </c>
      <c r="B545" s="56" t="s">
        <v>603</v>
      </c>
      <c r="C545" s="56" t="s">
        <v>678</v>
      </c>
      <c r="D545" s="56" t="s">
        <v>717</v>
      </c>
      <c r="E545" s="48" t="s">
        <v>718</v>
      </c>
      <c r="F545" s="49">
        <f>F546</f>
        <v>9466.8</v>
      </c>
    </row>
    <row r="546" spans="1:6" ht="16.5">
      <c r="A546" s="56" t="s">
        <v>409</v>
      </c>
      <c r="B546" s="56" t="s">
        <v>603</v>
      </c>
      <c r="C546" s="56" t="s">
        <v>678</v>
      </c>
      <c r="D546" s="56" t="s">
        <v>726</v>
      </c>
      <c r="E546" s="48" t="s">
        <v>727</v>
      </c>
      <c r="F546" s="49">
        <f>F547</f>
        <v>9466.8</v>
      </c>
    </row>
    <row r="547" spans="1:6" ht="49.5">
      <c r="A547" s="56" t="s">
        <v>409</v>
      </c>
      <c r="B547" s="56" t="s">
        <v>603</v>
      </c>
      <c r="C547" s="56" t="s">
        <v>678</v>
      </c>
      <c r="D547" s="56" t="s">
        <v>649</v>
      </c>
      <c r="E547" s="48" t="s">
        <v>650</v>
      </c>
      <c r="F547" s="49">
        <f>9035+431.8</f>
        <v>9466.8</v>
      </c>
    </row>
    <row r="548" spans="1:6" ht="16.5">
      <c r="A548" s="56" t="s">
        <v>409</v>
      </c>
      <c r="B548" s="58" t="s">
        <v>603</v>
      </c>
      <c r="C548" s="56" t="s">
        <v>635</v>
      </c>
      <c r="D548" s="56" t="s">
        <v>636</v>
      </c>
      <c r="E548" s="52" t="s">
        <v>637</v>
      </c>
      <c r="F548" s="49">
        <f>F549</f>
        <v>3130.7</v>
      </c>
    </row>
    <row r="549" spans="1:6" ht="16.5">
      <c r="A549" s="56" t="s">
        <v>409</v>
      </c>
      <c r="B549" s="58" t="s">
        <v>603</v>
      </c>
      <c r="C549" s="56" t="s">
        <v>638</v>
      </c>
      <c r="D549" s="56" t="s">
        <v>636</v>
      </c>
      <c r="E549" s="52" t="s">
        <v>604</v>
      </c>
      <c r="F549" s="49">
        <f>F550+F553</f>
        <v>3130.7</v>
      </c>
    </row>
    <row r="550" spans="1:6" ht="16.5">
      <c r="A550" s="56" t="s">
        <v>409</v>
      </c>
      <c r="B550" s="58" t="s">
        <v>603</v>
      </c>
      <c r="C550" s="56" t="s">
        <v>638</v>
      </c>
      <c r="D550" s="56" t="s">
        <v>699</v>
      </c>
      <c r="E550" s="48" t="s">
        <v>700</v>
      </c>
      <c r="F550" s="49">
        <f>F551</f>
        <v>2855.2</v>
      </c>
    </row>
    <row r="551" spans="1:6" ht="16.5">
      <c r="A551" s="56" t="s">
        <v>409</v>
      </c>
      <c r="B551" s="58" t="s">
        <v>603</v>
      </c>
      <c r="C551" s="56" t="s">
        <v>638</v>
      </c>
      <c r="D551" s="56" t="s">
        <v>701</v>
      </c>
      <c r="E551" s="48" t="s">
        <v>702</v>
      </c>
      <c r="F551" s="49">
        <f>F552</f>
        <v>2855.2</v>
      </c>
    </row>
    <row r="552" spans="1:6" ht="16.5">
      <c r="A552" s="56" t="s">
        <v>409</v>
      </c>
      <c r="B552" s="58" t="s">
        <v>603</v>
      </c>
      <c r="C552" s="56" t="s">
        <v>638</v>
      </c>
      <c r="D552" s="56" t="s">
        <v>652</v>
      </c>
      <c r="E552" s="48" t="s">
        <v>653</v>
      </c>
      <c r="F552" s="49">
        <f>915.2+1940</f>
        <v>2855.2</v>
      </c>
    </row>
    <row r="553" spans="1:6" ht="33">
      <c r="A553" s="56" t="s">
        <v>409</v>
      </c>
      <c r="B553" s="58" t="s">
        <v>603</v>
      </c>
      <c r="C553" s="56" t="s">
        <v>638</v>
      </c>
      <c r="D553" s="56" t="s">
        <v>717</v>
      </c>
      <c r="E553" s="48" t="s">
        <v>718</v>
      </c>
      <c r="F553" s="49">
        <f>F554</f>
        <v>275.5</v>
      </c>
    </row>
    <row r="554" spans="1:6" ht="16.5">
      <c r="A554" s="56" t="s">
        <v>409</v>
      </c>
      <c r="B554" s="58" t="s">
        <v>603</v>
      </c>
      <c r="C554" s="56" t="s">
        <v>638</v>
      </c>
      <c r="D554" s="56" t="s">
        <v>726</v>
      </c>
      <c r="E554" s="48" t="s">
        <v>727</v>
      </c>
      <c r="F554" s="49">
        <f>F555</f>
        <v>275.5</v>
      </c>
    </row>
    <row r="555" spans="1:6" ht="16.5">
      <c r="A555" s="56" t="s">
        <v>409</v>
      </c>
      <c r="B555" s="58" t="s">
        <v>603</v>
      </c>
      <c r="C555" s="56" t="s">
        <v>638</v>
      </c>
      <c r="D555" s="56" t="s">
        <v>668</v>
      </c>
      <c r="E555" s="48" t="s">
        <v>669</v>
      </c>
      <c r="F555" s="49">
        <v>275.5</v>
      </c>
    </row>
    <row r="556" spans="1:6" s="47" customFormat="1" ht="16.5">
      <c r="A556" s="62" t="s">
        <v>452</v>
      </c>
      <c r="B556" s="62"/>
      <c r="C556" s="62"/>
      <c r="D556" s="62"/>
      <c r="E556" s="63" t="s">
        <v>453</v>
      </c>
      <c r="F556" s="61">
        <f>F557+F688</f>
        <v>363756</v>
      </c>
    </row>
    <row r="557" spans="1:6" ht="16.5">
      <c r="A557" s="56" t="s">
        <v>452</v>
      </c>
      <c r="B557" s="56" t="s">
        <v>559</v>
      </c>
      <c r="C557" s="56"/>
      <c r="D557" s="56"/>
      <c r="E557" s="48" t="s">
        <v>547</v>
      </c>
      <c r="F557" s="49">
        <f>F558+F588+F654+F637</f>
        <v>359712.2</v>
      </c>
    </row>
    <row r="558" spans="1:6" ht="16.5">
      <c r="A558" s="56" t="s">
        <v>452</v>
      </c>
      <c r="B558" s="56" t="s">
        <v>577</v>
      </c>
      <c r="C558" s="56"/>
      <c r="D558" s="56"/>
      <c r="E558" s="48" t="s">
        <v>454</v>
      </c>
      <c r="F558" s="49">
        <f>F565+F559+F583+F575</f>
        <v>110782.7</v>
      </c>
    </row>
    <row r="559" spans="1:6" ht="16.5">
      <c r="A559" s="56" t="s">
        <v>452</v>
      </c>
      <c r="B559" s="56" t="s">
        <v>577</v>
      </c>
      <c r="C559" s="56" t="s">
        <v>455</v>
      </c>
      <c r="D559" s="56"/>
      <c r="E559" s="48" t="s">
        <v>456</v>
      </c>
      <c r="F559" s="49">
        <f>F560</f>
        <v>683</v>
      </c>
    </row>
    <row r="560" spans="1:6" ht="16.5">
      <c r="A560" s="56" t="s">
        <v>452</v>
      </c>
      <c r="B560" s="56" t="s">
        <v>577</v>
      </c>
      <c r="C560" s="56" t="s">
        <v>457</v>
      </c>
      <c r="D560" s="56"/>
      <c r="E560" s="48" t="s">
        <v>648</v>
      </c>
      <c r="F560" s="49">
        <f>F561</f>
        <v>683</v>
      </c>
    </row>
    <row r="561" spans="1:6" ht="33">
      <c r="A561" s="56" t="s">
        <v>452</v>
      </c>
      <c r="B561" s="56" t="s">
        <v>577</v>
      </c>
      <c r="C561" s="56" t="s">
        <v>677</v>
      </c>
      <c r="D561" s="56"/>
      <c r="E561" s="48" t="s">
        <v>676</v>
      </c>
      <c r="F561" s="49">
        <f>F562</f>
        <v>683</v>
      </c>
    </row>
    <row r="562" spans="1:6" ht="33">
      <c r="A562" s="56" t="s">
        <v>452</v>
      </c>
      <c r="B562" s="56" t="s">
        <v>577</v>
      </c>
      <c r="C562" s="56" t="s">
        <v>677</v>
      </c>
      <c r="D562" s="56" t="s">
        <v>717</v>
      </c>
      <c r="E562" s="48" t="s">
        <v>718</v>
      </c>
      <c r="F562" s="49">
        <f>F563</f>
        <v>683</v>
      </c>
    </row>
    <row r="563" spans="1:6" ht="16.5">
      <c r="A563" s="56" t="s">
        <v>452</v>
      </c>
      <c r="B563" s="56" t="s">
        <v>577</v>
      </c>
      <c r="C563" s="56" t="s">
        <v>677</v>
      </c>
      <c r="D563" s="56" t="s">
        <v>726</v>
      </c>
      <c r="E563" s="48" t="s">
        <v>727</v>
      </c>
      <c r="F563" s="49">
        <f>F564</f>
        <v>683</v>
      </c>
    </row>
    <row r="564" spans="1:6" ht="16.5">
      <c r="A564" s="56" t="s">
        <v>452</v>
      </c>
      <c r="B564" s="56" t="s">
        <v>577</v>
      </c>
      <c r="C564" s="56" t="s">
        <v>677</v>
      </c>
      <c r="D564" s="56" t="s">
        <v>668</v>
      </c>
      <c r="E564" s="48" t="s">
        <v>669</v>
      </c>
      <c r="F564" s="49">
        <f>197.9+335.1+150</f>
        <v>683</v>
      </c>
    </row>
    <row r="565" spans="1:6" ht="16.5">
      <c r="A565" s="56" t="s">
        <v>452</v>
      </c>
      <c r="B565" s="56" t="s">
        <v>577</v>
      </c>
      <c r="C565" s="11" t="s">
        <v>538</v>
      </c>
      <c r="D565" s="11"/>
      <c r="E565" s="12" t="s">
        <v>647</v>
      </c>
      <c r="F565" s="49">
        <f>F566+F570</f>
        <v>107534.8</v>
      </c>
    </row>
    <row r="566" spans="1:6" ht="33">
      <c r="A566" s="56" t="s">
        <v>452</v>
      </c>
      <c r="B566" s="56" t="s">
        <v>577</v>
      </c>
      <c r="C566" s="11" t="s">
        <v>745</v>
      </c>
      <c r="D566" s="11"/>
      <c r="E566" s="12" t="s">
        <v>746</v>
      </c>
      <c r="F566" s="49">
        <f>F567</f>
        <v>1352.8</v>
      </c>
    </row>
    <row r="567" spans="1:6" ht="33">
      <c r="A567" s="56" t="s">
        <v>452</v>
      </c>
      <c r="B567" s="56" t="s">
        <v>577</v>
      </c>
      <c r="C567" s="11" t="s">
        <v>745</v>
      </c>
      <c r="D567" s="56" t="s">
        <v>717</v>
      </c>
      <c r="E567" s="48" t="s">
        <v>718</v>
      </c>
      <c r="F567" s="49">
        <f>F568</f>
        <v>1352.8</v>
      </c>
    </row>
    <row r="568" spans="1:6" ht="16.5">
      <c r="A568" s="56" t="s">
        <v>452</v>
      </c>
      <c r="B568" s="56" t="s">
        <v>577</v>
      </c>
      <c r="C568" s="11" t="s">
        <v>745</v>
      </c>
      <c r="D568" s="56" t="s">
        <v>726</v>
      </c>
      <c r="E568" s="48" t="s">
        <v>727</v>
      </c>
      <c r="F568" s="49">
        <f>F569</f>
        <v>1352.8</v>
      </c>
    </row>
    <row r="569" spans="1:6" ht="16.5">
      <c r="A569" s="56" t="s">
        <v>452</v>
      </c>
      <c r="B569" s="56" t="s">
        <v>577</v>
      </c>
      <c r="C569" s="11" t="s">
        <v>745</v>
      </c>
      <c r="D569" s="56" t="s">
        <v>668</v>
      </c>
      <c r="E569" s="48" t="s">
        <v>669</v>
      </c>
      <c r="F569" s="49">
        <v>1352.8</v>
      </c>
    </row>
    <row r="570" spans="1:6" ht="33">
      <c r="A570" s="56" t="s">
        <v>452</v>
      </c>
      <c r="B570" s="56" t="s">
        <v>577</v>
      </c>
      <c r="C570" s="56" t="s">
        <v>48</v>
      </c>
      <c r="D570" s="56"/>
      <c r="E570" s="48" t="s">
        <v>49</v>
      </c>
      <c r="F570" s="49">
        <f>F571</f>
        <v>106182</v>
      </c>
    </row>
    <row r="571" spans="1:6" ht="16.5">
      <c r="A571" s="56" t="s">
        <v>452</v>
      </c>
      <c r="B571" s="56" t="s">
        <v>577</v>
      </c>
      <c r="C571" s="56" t="s">
        <v>50</v>
      </c>
      <c r="D571" s="56"/>
      <c r="E571" s="48" t="s">
        <v>51</v>
      </c>
      <c r="F571" s="49">
        <f>F572</f>
        <v>106182</v>
      </c>
    </row>
    <row r="572" spans="1:6" ht="33">
      <c r="A572" s="56" t="s">
        <v>452</v>
      </c>
      <c r="B572" s="56" t="s">
        <v>577</v>
      </c>
      <c r="C572" s="56" t="s">
        <v>50</v>
      </c>
      <c r="D572" s="56" t="s">
        <v>717</v>
      </c>
      <c r="E572" s="48" t="s">
        <v>718</v>
      </c>
      <c r="F572" s="49">
        <f>F573</f>
        <v>106182</v>
      </c>
    </row>
    <row r="573" spans="1:6" ht="16.5">
      <c r="A573" s="56" t="s">
        <v>452</v>
      </c>
      <c r="B573" s="56" t="s">
        <v>577</v>
      </c>
      <c r="C573" s="56" t="s">
        <v>50</v>
      </c>
      <c r="D573" s="56" t="s">
        <v>726</v>
      </c>
      <c r="E573" s="48" t="s">
        <v>727</v>
      </c>
      <c r="F573" s="49">
        <f>F574</f>
        <v>106182</v>
      </c>
    </row>
    <row r="574" spans="1:6" ht="54.75" customHeight="1">
      <c r="A574" s="56" t="s">
        <v>452</v>
      </c>
      <c r="B574" s="56" t="s">
        <v>577</v>
      </c>
      <c r="C574" s="56" t="s">
        <v>50</v>
      </c>
      <c r="D574" s="56" t="s">
        <v>649</v>
      </c>
      <c r="E574" s="48" t="s">
        <v>650</v>
      </c>
      <c r="F574" s="49">
        <f>94952.4+1271.8+1157.8+8800</f>
        <v>106182</v>
      </c>
    </row>
    <row r="575" spans="1:6" ht="33" customHeight="1">
      <c r="A575" s="56" t="s">
        <v>452</v>
      </c>
      <c r="B575" s="56" t="s">
        <v>577</v>
      </c>
      <c r="C575" s="11" t="s">
        <v>11</v>
      </c>
      <c r="D575" s="56"/>
      <c r="E575" s="48" t="s">
        <v>10</v>
      </c>
      <c r="F575" s="49">
        <f aca="true" t="shared" si="8" ref="F575:F581">F576</f>
        <v>2297.4</v>
      </c>
    </row>
    <row r="576" spans="1:6" ht="33" customHeight="1">
      <c r="A576" s="56" t="s">
        <v>452</v>
      </c>
      <c r="B576" s="56" t="s">
        <v>577</v>
      </c>
      <c r="C576" s="11" t="s">
        <v>13</v>
      </c>
      <c r="D576" s="56" t="s">
        <v>636</v>
      </c>
      <c r="E576" s="48" t="s">
        <v>12</v>
      </c>
      <c r="F576" s="49">
        <f t="shared" si="8"/>
        <v>2297.4</v>
      </c>
    </row>
    <row r="577" spans="1:6" ht="24.75" customHeight="1">
      <c r="A577" s="56" t="s">
        <v>452</v>
      </c>
      <c r="B577" s="56" t="s">
        <v>577</v>
      </c>
      <c r="C577" s="11" t="s">
        <v>33</v>
      </c>
      <c r="D577" s="56"/>
      <c r="E577" s="48" t="s">
        <v>34</v>
      </c>
      <c r="F577" s="49">
        <f t="shared" si="8"/>
        <v>2297.4</v>
      </c>
    </row>
    <row r="578" spans="1:6" ht="33" customHeight="1">
      <c r="A578" s="56" t="s">
        <v>452</v>
      </c>
      <c r="B578" s="56" t="s">
        <v>577</v>
      </c>
      <c r="C578" s="11" t="s">
        <v>122</v>
      </c>
      <c r="D578" s="56"/>
      <c r="E578" s="48" t="s">
        <v>40</v>
      </c>
      <c r="F578" s="49">
        <f t="shared" si="8"/>
        <v>2297.4</v>
      </c>
    </row>
    <row r="579" spans="1:6" ht="54.75" customHeight="1">
      <c r="A579" s="56" t="s">
        <v>452</v>
      </c>
      <c r="B579" s="56" t="s">
        <v>577</v>
      </c>
      <c r="C579" s="11" t="s">
        <v>123</v>
      </c>
      <c r="D579" s="56"/>
      <c r="E579" s="48" t="s">
        <v>124</v>
      </c>
      <c r="F579" s="49">
        <f t="shared" si="8"/>
        <v>2297.4</v>
      </c>
    </row>
    <row r="580" spans="1:6" ht="37.5" customHeight="1">
      <c r="A580" s="56" t="s">
        <v>452</v>
      </c>
      <c r="B580" s="56" t="s">
        <v>577</v>
      </c>
      <c r="C580" s="11" t="s">
        <v>123</v>
      </c>
      <c r="D580" s="56" t="s">
        <v>717</v>
      </c>
      <c r="E580" s="48" t="s">
        <v>718</v>
      </c>
      <c r="F580" s="49">
        <f t="shared" si="8"/>
        <v>2297.4</v>
      </c>
    </row>
    <row r="581" spans="1:6" ht="22.5" customHeight="1">
      <c r="A581" s="56" t="s">
        <v>452</v>
      </c>
      <c r="B581" s="56" t="s">
        <v>577</v>
      </c>
      <c r="C581" s="11" t="s">
        <v>123</v>
      </c>
      <c r="D581" s="56" t="s">
        <v>726</v>
      </c>
      <c r="E581" s="48" t="s">
        <v>727</v>
      </c>
      <c r="F581" s="49">
        <f t="shared" si="8"/>
        <v>2297.4</v>
      </c>
    </row>
    <row r="582" spans="1:6" ht="30" customHeight="1">
      <c r="A582" s="56" t="s">
        <v>452</v>
      </c>
      <c r="B582" s="56" t="s">
        <v>577</v>
      </c>
      <c r="C582" s="11" t="s">
        <v>123</v>
      </c>
      <c r="D582" s="56" t="s">
        <v>668</v>
      </c>
      <c r="E582" s="48" t="s">
        <v>669</v>
      </c>
      <c r="F582" s="49">
        <v>2297.4</v>
      </c>
    </row>
    <row r="583" spans="1:6" ht="24.75" customHeight="1">
      <c r="A583" s="56" t="s">
        <v>452</v>
      </c>
      <c r="B583" s="56" t="s">
        <v>577</v>
      </c>
      <c r="C583" s="56" t="s">
        <v>382</v>
      </c>
      <c r="D583" s="56"/>
      <c r="E583" s="48" t="s">
        <v>381</v>
      </c>
      <c r="F583" s="49">
        <f>F584</f>
        <v>267.5</v>
      </c>
    </row>
    <row r="584" spans="1:6" ht="36" customHeight="1">
      <c r="A584" s="56" t="s">
        <v>452</v>
      </c>
      <c r="B584" s="56" t="s">
        <v>577</v>
      </c>
      <c r="C584" s="56" t="s">
        <v>384</v>
      </c>
      <c r="D584" s="56"/>
      <c r="E584" s="48" t="s">
        <v>383</v>
      </c>
      <c r="F584" s="49">
        <f>F585</f>
        <v>267.5</v>
      </c>
    </row>
    <row r="585" spans="1:6" ht="31.5" customHeight="1">
      <c r="A585" s="56" t="s">
        <v>452</v>
      </c>
      <c r="B585" s="56" t="s">
        <v>577</v>
      </c>
      <c r="C585" s="56" t="s">
        <v>384</v>
      </c>
      <c r="D585" s="56" t="s">
        <v>717</v>
      </c>
      <c r="E585" s="48" t="s">
        <v>718</v>
      </c>
      <c r="F585" s="49">
        <f>F586</f>
        <v>267.5</v>
      </c>
    </row>
    <row r="586" spans="1:6" ht="24.75" customHeight="1">
      <c r="A586" s="56" t="s">
        <v>452</v>
      </c>
      <c r="B586" s="56" t="s">
        <v>577</v>
      </c>
      <c r="C586" s="56" t="s">
        <v>384</v>
      </c>
      <c r="D586" s="56" t="s">
        <v>726</v>
      </c>
      <c r="E586" s="48" t="s">
        <v>727</v>
      </c>
      <c r="F586" s="49">
        <f>F587</f>
        <v>267.5</v>
      </c>
    </row>
    <row r="587" spans="1:6" ht="24.75" customHeight="1">
      <c r="A587" s="56" t="s">
        <v>452</v>
      </c>
      <c r="B587" s="56" t="s">
        <v>577</v>
      </c>
      <c r="C587" s="56" t="s">
        <v>384</v>
      </c>
      <c r="D587" s="11" t="s">
        <v>668</v>
      </c>
      <c r="E587" s="12" t="s">
        <v>669</v>
      </c>
      <c r="F587" s="49">
        <v>267.5</v>
      </c>
    </row>
    <row r="588" spans="1:6" ht="16.5">
      <c r="A588" s="56" t="s">
        <v>452</v>
      </c>
      <c r="B588" s="56" t="s">
        <v>578</v>
      </c>
      <c r="C588" s="56"/>
      <c r="D588" s="56"/>
      <c r="E588" s="48" t="s">
        <v>458</v>
      </c>
      <c r="F588" s="49">
        <f>F595+F600+F622+F589</f>
        <v>230601.5</v>
      </c>
    </row>
    <row r="589" spans="1:6" ht="16.5">
      <c r="A589" s="56" t="s">
        <v>452</v>
      </c>
      <c r="B589" s="56" t="s">
        <v>578</v>
      </c>
      <c r="C589" s="56" t="s">
        <v>459</v>
      </c>
      <c r="D589" s="56"/>
      <c r="E589" s="48" t="s">
        <v>460</v>
      </c>
      <c r="F589" s="49">
        <f>F590</f>
        <v>3966.3</v>
      </c>
    </row>
    <row r="590" spans="1:6" ht="16.5">
      <c r="A590" s="56" t="s">
        <v>452</v>
      </c>
      <c r="B590" s="56" t="s">
        <v>578</v>
      </c>
      <c r="C590" s="56" t="s">
        <v>461</v>
      </c>
      <c r="D590" s="56" t="s">
        <v>636</v>
      </c>
      <c r="E590" s="48" t="s">
        <v>648</v>
      </c>
      <c r="F590" s="49">
        <f>F591</f>
        <v>3966.3</v>
      </c>
    </row>
    <row r="591" spans="1:6" ht="33">
      <c r="A591" s="56" t="s">
        <v>452</v>
      </c>
      <c r="B591" s="56" t="s">
        <v>578</v>
      </c>
      <c r="C591" s="56" t="s">
        <v>670</v>
      </c>
      <c r="D591" s="56"/>
      <c r="E591" s="48" t="s">
        <v>676</v>
      </c>
      <c r="F591" s="49">
        <f>F592</f>
        <v>3966.3</v>
      </c>
    </row>
    <row r="592" spans="1:6" ht="33">
      <c r="A592" s="56" t="s">
        <v>452</v>
      </c>
      <c r="B592" s="56" t="s">
        <v>578</v>
      </c>
      <c r="C592" s="56" t="s">
        <v>670</v>
      </c>
      <c r="D592" s="56" t="s">
        <v>717</v>
      </c>
      <c r="E592" s="48" t="s">
        <v>718</v>
      </c>
      <c r="F592" s="49">
        <f>F593</f>
        <v>3966.3</v>
      </c>
    </row>
    <row r="593" spans="1:6" ht="16.5">
      <c r="A593" s="56" t="s">
        <v>452</v>
      </c>
      <c r="B593" s="56" t="s">
        <v>578</v>
      </c>
      <c r="C593" s="56" t="s">
        <v>670</v>
      </c>
      <c r="D593" s="56" t="s">
        <v>726</v>
      </c>
      <c r="E593" s="48" t="s">
        <v>727</v>
      </c>
      <c r="F593" s="49">
        <f>F594</f>
        <v>3966.3</v>
      </c>
    </row>
    <row r="594" spans="1:6" ht="16.5">
      <c r="A594" s="56" t="s">
        <v>452</v>
      </c>
      <c r="B594" s="56" t="s">
        <v>578</v>
      </c>
      <c r="C594" s="56" t="s">
        <v>670</v>
      </c>
      <c r="D594" s="11" t="s">
        <v>668</v>
      </c>
      <c r="E594" s="12" t="s">
        <v>669</v>
      </c>
      <c r="F594" s="49">
        <f>706.3+3100+100+60</f>
        <v>3966.3</v>
      </c>
    </row>
    <row r="595" spans="1:6" ht="16.5">
      <c r="A595" s="56" t="s">
        <v>452</v>
      </c>
      <c r="B595" s="56" t="s">
        <v>578</v>
      </c>
      <c r="C595" s="15" t="s">
        <v>17</v>
      </c>
      <c r="D595" s="11"/>
      <c r="E595" s="12" t="s">
        <v>18</v>
      </c>
      <c r="F595" s="49">
        <f>F596</f>
        <v>2499.3</v>
      </c>
    </row>
    <row r="596" spans="1:6" ht="16.5">
      <c r="A596" s="56" t="s">
        <v>452</v>
      </c>
      <c r="B596" s="11" t="s">
        <v>578</v>
      </c>
      <c r="C596" s="15" t="s">
        <v>19</v>
      </c>
      <c r="D596" s="11"/>
      <c r="E596" s="12" t="s">
        <v>20</v>
      </c>
      <c r="F596" s="49">
        <f>F597</f>
        <v>2499.3</v>
      </c>
    </row>
    <row r="597" spans="1:6" ht="33">
      <c r="A597" s="56" t="s">
        <v>452</v>
      </c>
      <c r="B597" s="11" t="s">
        <v>578</v>
      </c>
      <c r="C597" s="15" t="s">
        <v>19</v>
      </c>
      <c r="D597" s="56" t="s">
        <v>717</v>
      </c>
      <c r="E597" s="48" t="s">
        <v>718</v>
      </c>
      <c r="F597" s="49">
        <f>F598</f>
        <v>2499.3</v>
      </c>
    </row>
    <row r="598" spans="1:6" ht="16.5">
      <c r="A598" s="56" t="s">
        <v>452</v>
      </c>
      <c r="B598" s="11" t="s">
        <v>578</v>
      </c>
      <c r="C598" s="15" t="s">
        <v>19</v>
      </c>
      <c r="D598" s="56" t="s">
        <v>726</v>
      </c>
      <c r="E598" s="48" t="s">
        <v>727</v>
      </c>
      <c r="F598" s="49">
        <f>F599</f>
        <v>2499.3</v>
      </c>
    </row>
    <row r="599" spans="1:6" ht="16.5">
      <c r="A599" s="56" t="s">
        <v>452</v>
      </c>
      <c r="B599" s="11" t="s">
        <v>578</v>
      </c>
      <c r="C599" s="15" t="s">
        <v>19</v>
      </c>
      <c r="D599" s="11" t="s">
        <v>668</v>
      </c>
      <c r="E599" s="12" t="s">
        <v>669</v>
      </c>
      <c r="F599" s="49">
        <f>2749.3-250</f>
        <v>2499.3</v>
      </c>
    </row>
    <row r="600" spans="1:6" ht="16.5">
      <c r="A600" s="56" t="s">
        <v>452</v>
      </c>
      <c r="B600" s="56" t="s">
        <v>578</v>
      </c>
      <c r="C600" s="11" t="s">
        <v>538</v>
      </c>
      <c r="D600" s="11"/>
      <c r="E600" s="12" t="s">
        <v>647</v>
      </c>
      <c r="F600" s="49">
        <f>F605+F609+F601</f>
        <v>51238.90000000001</v>
      </c>
    </row>
    <row r="601" spans="1:6" ht="33">
      <c r="A601" s="56" t="s">
        <v>452</v>
      </c>
      <c r="B601" s="11" t="s">
        <v>578</v>
      </c>
      <c r="C601" s="11" t="s">
        <v>771</v>
      </c>
      <c r="D601" s="11"/>
      <c r="E601" s="48" t="s">
        <v>772</v>
      </c>
      <c r="F601" s="49">
        <f>F602</f>
        <v>55</v>
      </c>
    </row>
    <row r="602" spans="1:6" ht="33">
      <c r="A602" s="56" t="s">
        <v>452</v>
      </c>
      <c r="B602" s="11" t="s">
        <v>578</v>
      </c>
      <c r="C602" s="11" t="s">
        <v>771</v>
      </c>
      <c r="D602" s="56" t="s">
        <v>717</v>
      </c>
      <c r="E602" s="48" t="s">
        <v>718</v>
      </c>
      <c r="F602" s="49">
        <f>F603</f>
        <v>55</v>
      </c>
    </row>
    <row r="603" spans="1:6" ht="16.5">
      <c r="A603" s="56" t="s">
        <v>452</v>
      </c>
      <c r="B603" s="11" t="s">
        <v>578</v>
      </c>
      <c r="C603" s="11" t="s">
        <v>771</v>
      </c>
      <c r="D603" s="56" t="s">
        <v>726</v>
      </c>
      <c r="E603" s="48" t="s">
        <v>727</v>
      </c>
      <c r="F603" s="49">
        <f>F604</f>
        <v>55</v>
      </c>
    </row>
    <row r="604" spans="1:6" ht="22.5" customHeight="1">
      <c r="A604" s="56" t="s">
        <v>452</v>
      </c>
      <c r="B604" s="11" t="s">
        <v>578</v>
      </c>
      <c r="C604" s="11" t="s">
        <v>771</v>
      </c>
      <c r="D604" s="56" t="s">
        <v>668</v>
      </c>
      <c r="E604" s="48" t="s">
        <v>669</v>
      </c>
      <c r="F604" s="49">
        <v>55</v>
      </c>
    </row>
    <row r="605" spans="1:6" ht="33">
      <c r="A605" s="56" t="s">
        <v>452</v>
      </c>
      <c r="B605" s="11" t="s">
        <v>578</v>
      </c>
      <c r="C605" s="11" t="s">
        <v>745</v>
      </c>
      <c r="D605" s="11"/>
      <c r="E605" s="12" t="s">
        <v>746</v>
      </c>
      <c r="F605" s="49">
        <f>F606</f>
        <v>2695.7999999999997</v>
      </c>
    </row>
    <row r="606" spans="1:6" ht="33">
      <c r="A606" s="56" t="s">
        <v>452</v>
      </c>
      <c r="B606" s="11" t="s">
        <v>578</v>
      </c>
      <c r="C606" s="11" t="s">
        <v>745</v>
      </c>
      <c r="D606" s="56" t="s">
        <v>717</v>
      </c>
      <c r="E606" s="48" t="s">
        <v>718</v>
      </c>
      <c r="F606" s="49">
        <f>F607</f>
        <v>2695.7999999999997</v>
      </c>
    </row>
    <row r="607" spans="1:6" ht="16.5">
      <c r="A607" s="56" t="s">
        <v>452</v>
      </c>
      <c r="B607" s="11" t="s">
        <v>578</v>
      </c>
      <c r="C607" s="11" t="s">
        <v>745</v>
      </c>
      <c r="D607" s="56" t="s">
        <v>726</v>
      </c>
      <c r="E607" s="48" t="s">
        <v>727</v>
      </c>
      <c r="F607" s="49">
        <f>F608</f>
        <v>2695.7999999999997</v>
      </c>
    </row>
    <row r="608" spans="1:6" ht="16.5">
      <c r="A608" s="56" t="s">
        <v>452</v>
      </c>
      <c r="B608" s="11" t="s">
        <v>578</v>
      </c>
      <c r="C608" s="11" t="s">
        <v>745</v>
      </c>
      <c r="D608" s="56" t="s">
        <v>668</v>
      </c>
      <c r="E608" s="48" t="s">
        <v>669</v>
      </c>
      <c r="F608" s="49">
        <f>3701-1352.8+347.6</f>
        <v>2695.7999999999997</v>
      </c>
    </row>
    <row r="609" spans="1:6" ht="33">
      <c r="A609" s="56" t="s">
        <v>452</v>
      </c>
      <c r="B609" s="11" t="s">
        <v>578</v>
      </c>
      <c r="C609" s="56" t="s">
        <v>48</v>
      </c>
      <c r="D609" s="56"/>
      <c r="E609" s="48" t="s">
        <v>49</v>
      </c>
      <c r="F609" s="49">
        <f>F610+F614+F618</f>
        <v>48488.100000000006</v>
      </c>
    </row>
    <row r="610" spans="1:6" ht="16.5">
      <c r="A610" s="56" t="s">
        <v>452</v>
      </c>
      <c r="B610" s="11" t="s">
        <v>578</v>
      </c>
      <c r="C610" s="56" t="s">
        <v>52</v>
      </c>
      <c r="D610" s="56"/>
      <c r="E610" s="48" t="s">
        <v>53</v>
      </c>
      <c r="F610" s="49">
        <f>F611</f>
        <v>34275.5</v>
      </c>
    </row>
    <row r="611" spans="1:6" ht="33">
      <c r="A611" s="56" t="s">
        <v>452</v>
      </c>
      <c r="B611" s="11" t="s">
        <v>578</v>
      </c>
      <c r="C611" s="56" t="s">
        <v>52</v>
      </c>
      <c r="D611" s="56" t="s">
        <v>717</v>
      </c>
      <c r="E611" s="48" t="s">
        <v>718</v>
      </c>
      <c r="F611" s="49">
        <f>F612</f>
        <v>34275.5</v>
      </c>
    </row>
    <row r="612" spans="1:6" ht="16.5">
      <c r="A612" s="56" t="s">
        <v>452</v>
      </c>
      <c r="B612" s="11" t="s">
        <v>578</v>
      </c>
      <c r="C612" s="56" t="s">
        <v>52</v>
      </c>
      <c r="D612" s="56" t="s">
        <v>726</v>
      </c>
      <c r="E612" s="48" t="s">
        <v>727</v>
      </c>
      <c r="F612" s="49">
        <f>F613</f>
        <v>34275.5</v>
      </c>
    </row>
    <row r="613" spans="1:6" ht="49.5">
      <c r="A613" s="56" t="s">
        <v>452</v>
      </c>
      <c r="B613" s="11" t="s">
        <v>578</v>
      </c>
      <c r="C613" s="56" t="s">
        <v>52</v>
      </c>
      <c r="D613" s="56" t="s">
        <v>649</v>
      </c>
      <c r="E613" s="48" t="s">
        <v>650</v>
      </c>
      <c r="F613" s="49">
        <f>33714.1+561.4</f>
        <v>34275.5</v>
      </c>
    </row>
    <row r="614" spans="1:6" ht="16.5">
      <c r="A614" s="56" t="s">
        <v>452</v>
      </c>
      <c r="B614" s="11" t="s">
        <v>578</v>
      </c>
      <c r="C614" s="56" t="s">
        <v>54</v>
      </c>
      <c r="D614" s="56"/>
      <c r="E614" s="48" t="s">
        <v>55</v>
      </c>
      <c r="F614" s="49">
        <f>F615</f>
        <v>4624.3</v>
      </c>
    </row>
    <row r="615" spans="1:6" ht="33">
      <c r="A615" s="56" t="s">
        <v>452</v>
      </c>
      <c r="B615" s="11" t="s">
        <v>578</v>
      </c>
      <c r="C615" s="56" t="s">
        <v>54</v>
      </c>
      <c r="D615" s="56" t="s">
        <v>717</v>
      </c>
      <c r="E615" s="48" t="s">
        <v>718</v>
      </c>
      <c r="F615" s="49">
        <f>F616</f>
        <v>4624.3</v>
      </c>
    </row>
    <row r="616" spans="1:6" ht="16.5">
      <c r="A616" s="56" t="s">
        <v>452</v>
      </c>
      <c r="B616" s="11" t="s">
        <v>578</v>
      </c>
      <c r="C616" s="56" t="s">
        <v>54</v>
      </c>
      <c r="D616" s="56" t="s">
        <v>726</v>
      </c>
      <c r="E616" s="48" t="s">
        <v>727</v>
      </c>
      <c r="F616" s="49">
        <f>F617</f>
        <v>4624.3</v>
      </c>
    </row>
    <row r="617" spans="1:6" ht="16.5">
      <c r="A617" s="56" t="s">
        <v>452</v>
      </c>
      <c r="B617" s="11" t="s">
        <v>578</v>
      </c>
      <c r="C617" s="56" t="s">
        <v>54</v>
      </c>
      <c r="D617" s="56" t="s">
        <v>668</v>
      </c>
      <c r="E617" s="48" t="s">
        <v>669</v>
      </c>
      <c r="F617" s="49">
        <f>4763-138.7</f>
        <v>4624.3</v>
      </c>
    </row>
    <row r="618" spans="1:6" ht="16.5">
      <c r="A618" s="56" t="s">
        <v>452</v>
      </c>
      <c r="B618" s="58" t="s">
        <v>578</v>
      </c>
      <c r="C618" s="56" t="s">
        <v>56</v>
      </c>
      <c r="D618" s="58"/>
      <c r="E618" s="48" t="s">
        <v>57</v>
      </c>
      <c r="F618" s="49">
        <f>F619</f>
        <v>9588.3</v>
      </c>
    </row>
    <row r="619" spans="1:6" ht="33">
      <c r="A619" s="56" t="s">
        <v>452</v>
      </c>
      <c r="B619" s="58" t="s">
        <v>578</v>
      </c>
      <c r="C619" s="56" t="s">
        <v>56</v>
      </c>
      <c r="D619" s="56" t="s">
        <v>717</v>
      </c>
      <c r="E619" s="48" t="s">
        <v>718</v>
      </c>
      <c r="F619" s="49">
        <f>F620</f>
        <v>9588.3</v>
      </c>
    </row>
    <row r="620" spans="1:6" ht="20.25" customHeight="1">
      <c r="A620" s="56" t="s">
        <v>452</v>
      </c>
      <c r="B620" s="58" t="s">
        <v>578</v>
      </c>
      <c r="C620" s="56" t="s">
        <v>56</v>
      </c>
      <c r="D620" s="56" t="s">
        <v>726</v>
      </c>
      <c r="E620" s="48" t="s">
        <v>727</v>
      </c>
      <c r="F620" s="49">
        <f>F621</f>
        <v>9588.3</v>
      </c>
    </row>
    <row r="621" spans="1:6" ht="49.5">
      <c r="A621" s="56" t="s">
        <v>452</v>
      </c>
      <c r="B621" s="56" t="s">
        <v>578</v>
      </c>
      <c r="C621" s="56" t="s">
        <v>56</v>
      </c>
      <c r="D621" s="56" t="s">
        <v>649</v>
      </c>
      <c r="E621" s="48" t="s">
        <v>650</v>
      </c>
      <c r="F621" s="49">
        <f>8477.5+212.4+898.4</f>
        <v>9588.3</v>
      </c>
    </row>
    <row r="622" spans="1:6" ht="33">
      <c r="A622" s="56" t="s">
        <v>452</v>
      </c>
      <c r="B622" s="58" t="s">
        <v>578</v>
      </c>
      <c r="C622" s="11" t="s">
        <v>11</v>
      </c>
      <c r="D622" s="56"/>
      <c r="E622" s="48" t="s">
        <v>10</v>
      </c>
      <c r="F622" s="49">
        <f>F623</f>
        <v>172897</v>
      </c>
    </row>
    <row r="623" spans="1:6" ht="33">
      <c r="A623" s="56" t="s">
        <v>452</v>
      </c>
      <c r="B623" s="58" t="s">
        <v>578</v>
      </c>
      <c r="C623" s="11" t="s">
        <v>13</v>
      </c>
      <c r="D623" s="56" t="s">
        <v>636</v>
      </c>
      <c r="E623" s="48" t="s">
        <v>12</v>
      </c>
      <c r="F623" s="49">
        <f>F624</f>
        <v>172897</v>
      </c>
    </row>
    <row r="624" spans="1:6" ht="49.5">
      <c r="A624" s="56" t="s">
        <v>452</v>
      </c>
      <c r="B624" s="58" t="s">
        <v>578</v>
      </c>
      <c r="C624" s="11" t="s">
        <v>14</v>
      </c>
      <c r="D624" s="56"/>
      <c r="E624" s="48" t="s">
        <v>0</v>
      </c>
      <c r="F624" s="49">
        <f>F633+F625+F629</f>
        <v>172897</v>
      </c>
    </row>
    <row r="625" spans="1:6" ht="33">
      <c r="A625" s="56" t="s">
        <v>452</v>
      </c>
      <c r="B625" s="58" t="s">
        <v>578</v>
      </c>
      <c r="C625" s="11" t="s">
        <v>114</v>
      </c>
      <c r="D625" s="56"/>
      <c r="E625" s="48" t="s">
        <v>115</v>
      </c>
      <c r="F625" s="49">
        <f>F626</f>
        <v>4763</v>
      </c>
    </row>
    <row r="626" spans="1:6" ht="33">
      <c r="A626" s="56" t="s">
        <v>452</v>
      </c>
      <c r="B626" s="58" t="s">
        <v>578</v>
      </c>
      <c r="C626" s="11" t="s">
        <v>114</v>
      </c>
      <c r="D626" s="56" t="s">
        <v>717</v>
      </c>
      <c r="E626" s="48" t="s">
        <v>718</v>
      </c>
      <c r="F626" s="49">
        <f>F627</f>
        <v>4763</v>
      </c>
    </row>
    <row r="627" spans="1:6" ht="16.5">
      <c r="A627" s="56" t="s">
        <v>452</v>
      </c>
      <c r="B627" s="58" t="s">
        <v>578</v>
      </c>
      <c r="C627" s="11" t="s">
        <v>114</v>
      </c>
      <c r="D627" s="56" t="s">
        <v>726</v>
      </c>
      <c r="E627" s="48" t="s">
        <v>727</v>
      </c>
      <c r="F627" s="49">
        <f>F628</f>
        <v>4763</v>
      </c>
    </row>
    <row r="628" spans="1:6" ht="16.5">
      <c r="A628" s="56" t="s">
        <v>452</v>
      </c>
      <c r="B628" s="58" t="s">
        <v>578</v>
      </c>
      <c r="C628" s="11" t="s">
        <v>114</v>
      </c>
      <c r="D628" s="56" t="s">
        <v>668</v>
      </c>
      <c r="E628" s="48" t="s">
        <v>669</v>
      </c>
      <c r="F628" s="49">
        <v>4763</v>
      </c>
    </row>
    <row r="629" spans="1:6" ht="49.5">
      <c r="A629" s="56" t="s">
        <v>452</v>
      </c>
      <c r="B629" s="58" t="s">
        <v>578</v>
      </c>
      <c r="C629" s="11" t="s">
        <v>125</v>
      </c>
      <c r="D629" s="56"/>
      <c r="E629" s="48" t="s">
        <v>126</v>
      </c>
      <c r="F629" s="49">
        <f>F630</f>
        <v>55</v>
      </c>
    </row>
    <row r="630" spans="1:6" ht="33">
      <c r="A630" s="56" t="s">
        <v>452</v>
      </c>
      <c r="B630" s="58" t="s">
        <v>578</v>
      </c>
      <c r="C630" s="11" t="s">
        <v>125</v>
      </c>
      <c r="D630" s="56" t="s">
        <v>717</v>
      </c>
      <c r="E630" s="48" t="s">
        <v>718</v>
      </c>
      <c r="F630" s="49">
        <f>F631</f>
        <v>55</v>
      </c>
    </row>
    <row r="631" spans="1:6" ht="16.5">
      <c r="A631" s="56" t="s">
        <v>452</v>
      </c>
      <c r="B631" s="58" t="s">
        <v>578</v>
      </c>
      <c r="C631" s="11" t="s">
        <v>125</v>
      </c>
      <c r="D631" s="56" t="s">
        <v>726</v>
      </c>
      <c r="E631" s="48" t="s">
        <v>727</v>
      </c>
      <c r="F631" s="49">
        <f>F632</f>
        <v>55</v>
      </c>
    </row>
    <row r="632" spans="1:6" ht="16.5">
      <c r="A632" s="56" t="s">
        <v>452</v>
      </c>
      <c r="B632" s="58" t="s">
        <v>578</v>
      </c>
      <c r="C632" s="11" t="s">
        <v>125</v>
      </c>
      <c r="D632" s="56" t="s">
        <v>668</v>
      </c>
      <c r="E632" s="48" t="s">
        <v>669</v>
      </c>
      <c r="F632" s="49">
        <v>55</v>
      </c>
    </row>
    <row r="633" spans="1:6" ht="66">
      <c r="A633" s="56" t="s">
        <v>452</v>
      </c>
      <c r="B633" s="56" t="s">
        <v>578</v>
      </c>
      <c r="C633" s="11" t="s">
        <v>16</v>
      </c>
      <c r="D633" s="56"/>
      <c r="E633" s="48" t="s">
        <v>15</v>
      </c>
      <c r="F633" s="49">
        <f>F634</f>
        <v>168079</v>
      </c>
    </row>
    <row r="634" spans="1:6" ht="33">
      <c r="A634" s="56" t="s">
        <v>452</v>
      </c>
      <c r="B634" s="11" t="s">
        <v>578</v>
      </c>
      <c r="C634" s="11" t="s">
        <v>16</v>
      </c>
      <c r="D634" s="56" t="s">
        <v>717</v>
      </c>
      <c r="E634" s="48" t="s">
        <v>718</v>
      </c>
      <c r="F634" s="49">
        <f>F635</f>
        <v>168079</v>
      </c>
    </row>
    <row r="635" spans="1:6" ht="16.5">
      <c r="A635" s="56" t="s">
        <v>452</v>
      </c>
      <c r="B635" s="11" t="s">
        <v>578</v>
      </c>
      <c r="C635" s="11" t="s">
        <v>16</v>
      </c>
      <c r="D635" s="56" t="s">
        <v>726</v>
      </c>
      <c r="E635" s="48" t="s">
        <v>727</v>
      </c>
      <c r="F635" s="49">
        <f>F636</f>
        <v>168079</v>
      </c>
    </row>
    <row r="636" spans="1:6" ht="49.5">
      <c r="A636" s="56" t="s">
        <v>452</v>
      </c>
      <c r="B636" s="11" t="s">
        <v>578</v>
      </c>
      <c r="C636" s="11" t="s">
        <v>16</v>
      </c>
      <c r="D636" s="56" t="s">
        <v>649</v>
      </c>
      <c r="E636" s="48" t="s">
        <v>650</v>
      </c>
      <c r="F636" s="49">
        <v>168079</v>
      </c>
    </row>
    <row r="637" spans="1:6" ht="16.5">
      <c r="A637" s="56" t="s">
        <v>452</v>
      </c>
      <c r="B637" s="15" t="s">
        <v>560</v>
      </c>
      <c r="C637" s="15"/>
      <c r="D637" s="15"/>
      <c r="E637" s="12" t="s">
        <v>548</v>
      </c>
      <c r="F637" s="49">
        <f>F638+F644</f>
        <v>2883.7</v>
      </c>
    </row>
    <row r="638" spans="1:6" ht="16.5">
      <c r="A638" s="56" t="s">
        <v>452</v>
      </c>
      <c r="B638" s="15" t="s">
        <v>560</v>
      </c>
      <c r="C638" s="11" t="s">
        <v>538</v>
      </c>
      <c r="D638" s="11"/>
      <c r="E638" s="12" t="s">
        <v>647</v>
      </c>
      <c r="F638" s="49">
        <f>F639</f>
        <v>300</v>
      </c>
    </row>
    <row r="639" spans="1:6" ht="33">
      <c r="A639" s="56" t="s">
        <v>452</v>
      </c>
      <c r="B639" s="15" t="s">
        <v>560</v>
      </c>
      <c r="C639" s="56" t="s">
        <v>48</v>
      </c>
      <c r="D639" s="56"/>
      <c r="E639" s="48" t="s">
        <v>49</v>
      </c>
      <c r="F639" s="49">
        <f>F640</f>
        <v>300</v>
      </c>
    </row>
    <row r="640" spans="1:6" ht="16.5">
      <c r="A640" s="56" t="s">
        <v>452</v>
      </c>
      <c r="B640" s="15" t="s">
        <v>560</v>
      </c>
      <c r="C640" s="15" t="s">
        <v>385</v>
      </c>
      <c r="D640" s="15"/>
      <c r="E640" s="12" t="s">
        <v>386</v>
      </c>
      <c r="F640" s="49">
        <f>F641</f>
        <v>300</v>
      </c>
    </row>
    <row r="641" spans="1:6" ht="33">
      <c r="A641" s="56" t="s">
        <v>452</v>
      </c>
      <c r="B641" s="15" t="s">
        <v>560</v>
      </c>
      <c r="C641" s="15" t="s">
        <v>385</v>
      </c>
      <c r="D641" s="56" t="s">
        <v>717</v>
      </c>
      <c r="E641" s="48" t="s">
        <v>718</v>
      </c>
      <c r="F641" s="49">
        <f>F642</f>
        <v>300</v>
      </c>
    </row>
    <row r="642" spans="1:6" ht="16.5">
      <c r="A642" s="56" t="s">
        <v>452</v>
      </c>
      <c r="B642" s="15" t="s">
        <v>560</v>
      </c>
      <c r="C642" s="15" t="s">
        <v>385</v>
      </c>
      <c r="D642" s="56" t="s">
        <v>726</v>
      </c>
      <c r="E642" s="48" t="s">
        <v>727</v>
      </c>
      <c r="F642" s="49">
        <f>F643</f>
        <v>300</v>
      </c>
    </row>
    <row r="643" spans="1:6" ht="16.5">
      <c r="A643" s="56" t="s">
        <v>452</v>
      </c>
      <c r="B643" s="15" t="s">
        <v>560</v>
      </c>
      <c r="C643" s="15" t="s">
        <v>385</v>
      </c>
      <c r="D643" s="56" t="s">
        <v>668</v>
      </c>
      <c r="E643" s="48" t="s">
        <v>669</v>
      </c>
      <c r="F643" s="49">
        <v>300</v>
      </c>
    </row>
    <row r="644" spans="1:6" ht="33">
      <c r="A644" s="56" t="s">
        <v>452</v>
      </c>
      <c r="B644" s="15" t="s">
        <v>560</v>
      </c>
      <c r="C644" s="11" t="s">
        <v>11</v>
      </c>
      <c r="D644" s="56"/>
      <c r="E644" s="48" t="s">
        <v>10</v>
      </c>
      <c r="F644" s="49">
        <f>F645</f>
        <v>2583.7</v>
      </c>
    </row>
    <row r="645" spans="1:6" ht="33">
      <c r="A645" s="56" t="s">
        <v>452</v>
      </c>
      <c r="B645" s="15" t="s">
        <v>560</v>
      </c>
      <c r="C645" s="11" t="s">
        <v>13</v>
      </c>
      <c r="D645" s="56" t="s">
        <v>636</v>
      </c>
      <c r="E645" s="48" t="s">
        <v>12</v>
      </c>
      <c r="F645" s="49">
        <f>F646</f>
        <v>2583.7</v>
      </c>
    </row>
    <row r="646" spans="1:6" ht="49.5">
      <c r="A646" s="56" t="s">
        <v>452</v>
      </c>
      <c r="B646" s="15" t="s">
        <v>560</v>
      </c>
      <c r="C646" s="11" t="s">
        <v>14</v>
      </c>
      <c r="D646" s="56"/>
      <c r="E646" s="48" t="s">
        <v>0</v>
      </c>
      <c r="F646" s="49">
        <f>F647</f>
        <v>2583.7</v>
      </c>
    </row>
    <row r="647" spans="1:6" ht="16.5">
      <c r="A647" s="56" t="s">
        <v>452</v>
      </c>
      <c r="B647" s="15" t="s">
        <v>560</v>
      </c>
      <c r="C647" s="11" t="s">
        <v>140</v>
      </c>
      <c r="D647" s="56"/>
      <c r="E647" s="48" t="s">
        <v>141</v>
      </c>
      <c r="F647" s="49">
        <f>F648+F651</f>
        <v>2583.7</v>
      </c>
    </row>
    <row r="648" spans="1:6" ht="16.5">
      <c r="A648" s="56" t="s">
        <v>452</v>
      </c>
      <c r="B648" s="15" t="s">
        <v>560</v>
      </c>
      <c r="C648" s="11" t="s">
        <v>140</v>
      </c>
      <c r="D648" s="56" t="s">
        <v>732</v>
      </c>
      <c r="E648" s="48" t="s">
        <v>733</v>
      </c>
      <c r="F648" s="49">
        <f>F649</f>
        <v>179.5</v>
      </c>
    </row>
    <row r="649" spans="1:6" ht="16.5">
      <c r="A649" s="56" t="s">
        <v>452</v>
      </c>
      <c r="B649" s="15" t="s">
        <v>560</v>
      </c>
      <c r="C649" s="11" t="s">
        <v>140</v>
      </c>
      <c r="D649" s="56" t="s">
        <v>736</v>
      </c>
      <c r="E649" s="48" t="s">
        <v>737</v>
      </c>
      <c r="F649" s="49">
        <f>F650</f>
        <v>179.5</v>
      </c>
    </row>
    <row r="650" spans="1:6" ht="16.5">
      <c r="A650" s="56" t="s">
        <v>452</v>
      </c>
      <c r="B650" s="15" t="s">
        <v>560</v>
      </c>
      <c r="C650" s="11" t="s">
        <v>140</v>
      </c>
      <c r="D650" s="56" t="s">
        <v>662</v>
      </c>
      <c r="E650" s="48" t="s">
        <v>663</v>
      </c>
      <c r="F650" s="49">
        <v>179.5</v>
      </c>
    </row>
    <row r="651" spans="1:6" ht="33">
      <c r="A651" s="56" t="s">
        <v>452</v>
      </c>
      <c r="B651" s="15" t="s">
        <v>560</v>
      </c>
      <c r="C651" s="11" t="s">
        <v>140</v>
      </c>
      <c r="D651" s="56" t="s">
        <v>717</v>
      </c>
      <c r="E651" s="48" t="s">
        <v>718</v>
      </c>
      <c r="F651" s="49">
        <f>F652</f>
        <v>2404.2</v>
      </c>
    </row>
    <row r="652" spans="1:6" ht="16.5">
      <c r="A652" s="56" t="s">
        <v>452</v>
      </c>
      <c r="B652" s="15" t="s">
        <v>560</v>
      </c>
      <c r="C652" s="11" t="s">
        <v>140</v>
      </c>
      <c r="D652" s="56" t="s">
        <v>726</v>
      </c>
      <c r="E652" s="48" t="s">
        <v>727</v>
      </c>
      <c r="F652" s="49">
        <f>F653</f>
        <v>2404.2</v>
      </c>
    </row>
    <row r="653" spans="1:6" ht="16.5">
      <c r="A653" s="56" t="s">
        <v>452</v>
      </c>
      <c r="B653" s="15" t="s">
        <v>560</v>
      </c>
      <c r="C653" s="11" t="s">
        <v>140</v>
      </c>
      <c r="D653" s="56" t="s">
        <v>668</v>
      </c>
      <c r="E653" s="48" t="s">
        <v>669</v>
      </c>
      <c r="F653" s="49">
        <v>2404.2</v>
      </c>
    </row>
    <row r="654" spans="1:6" ht="16.5">
      <c r="A654" s="56" t="s">
        <v>452</v>
      </c>
      <c r="B654" s="56" t="s">
        <v>579</v>
      </c>
      <c r="C654" s="56"/>
      <c r="D654" s="56"/>
      <c r="E654" s="48" t="s">
        <v>474</v>
      </c>
      <c r="F654" s="49">
        <f>F655</f>
        <v>15444.300000000001</v>
      </c>
    </row>
    <row r="655" spans="1:6" ht="16.5">
      <c r="A655" s="56" t="s">
        <v>452</v>
      </c>
      <c r="B655" s="56" t="s">
        <v>579</v>
      </c>
      <c r="C655" s="11" t="s">
        <v>538</v>
      </c>
      <c r="D655" s="11"/>
      <c r="E655" s="12" t="s">
        <v>647</v>
      </c>
      <c r="F655" s="49">
        <f>F656</f>
        <v>15444.300000000001</v>
      </c>
    </row>
    <row r="656" spans="1:6" ht="33">
      <c r="A656" s="56" t="s">
        <v>452</v>
      </c>
      <c r="B656" s="56" t="s">
        <v>579</v>
      </c>
      <c r="C656" s="56" t="s">
        <v>48</v>
      </c>
      <c r="D656" s="56"/>
      <c r="E656" s="48" t="s">
        <v>49</v>
      </c>
      <c r="F656" s="49">
        <f>F657+F666+F679</f>
        <v>15444.300000000001</v>
      </c>
    </row>
    <row r="657" spans="1:6" ht="16.5">
      <c r="A657" s="56" t="s">
        <v>452</v>
      </c>
      <c r="B657" s="56" t="s">
        <v>579</v>
      </c>
      <c r="C657" s="56" t="s">
        <v>58</v>
      </c>
      <c r="D657" s="56"/>
      <c r="E657" s="48" t="s">
        <v>59</v>
      </c>
      <c r="F657" s="49">
        <f>F658+F662</f>
        <v>2085.2000000000003</v>
      </c>
    </row>
    <row r="658" spans="1:6" ht="49.5">
      <c r="A658" s="56" t="s">
        <v>452</v>
      </c>
      <c r="B658" s="56" t="s">
        <v>579</v>
      </c>
      <c r="C658" s="56" t="s">
        <v>58</v>
      </c>
      <c r="D658" s="56" t="s">
        <v>691</v>
      </c>
      <c r="E658" s="48" t="s">
        <v>692</v>
      </c>
      <c r="F658" s="49">
        <f>F659</f>
        <v>2022.3000000000002</v>
      </c>
    </row>
    <row r="659" spans="1:6" ht="16.5">
      <c r="A659" s="56" t="s">
        <v>452</v>
      </c>
      <c r="B659" s="56" t="s">
        <v>579</v>
      </c>
      <c r="C659" s="56" t="s">
        <v>58</v>
      </c>
      <c r="D659" s="56" t="s">
        <v>693</v>
      </c>
      <c r="E659" s="48" t="s">
        <v>694</v>
      </c>
      <c r="F659" s="49">
        <f>F660+F661</f>
        <v>2022.3000000000002</v>
      </c>
    </row>
    <row r="660" spans="1:6" ht="16.5">
      <c r="A660" s="56" t="s">
        <v>452</v>
      </c>
      <c r="B660" s="56" t="s">
        <v>579</v>
      </c>
      <c r="C660" s="56" t="s">
        <v>58</v>
      </c>
      <c r="D660" s="56" t="s">
        <v>695</v>
      </c>
      <c r="E660" s="48" t="s">
        <v>696</v>
      </c>
      <c r="F660" s="49">
        <f>1856.4+75.7-71.3</f>
        <v>1860.8000000000002</v>
      </c>
    </row>
    <row r="661" spans="1:6" ht="16.5">
      <c r="A661" s="56" t="s">
        <v>452</v>
      </c>
      <c r="B661" s="56" t="s">
        <v>579</v>
      </c>
      <c r="C661" s="56" t="s">
        <v>58</v>
      </c>
      <c r="D661" s="56" t="s">
        <v>697</v>
      </c>
      <c r="E661" s="48" t="s">
        <v>698</v>
      </c>
      <c r="F661" s="49">
        <v>161.5</v>
      </c>
    </row>
    <row r="662" spans="1:6" ht="16.5">
      <c r="A662" s="56" t="s">
        <v>452</v>
      </c>
      <c r="B662" s="56" t="s">
        <v>579</v>
      </c>
      <c r="C662" s="56" t="s">
        <v>58</v>
      </c>
      <c r="D662" s="56" t="s">
        <v>699</v>
      </c>
      <c r="E662" s="48" t="s">
        <v>700</v>
      </c>
      <c r="F662" s="49">
        <f>F663</f>
        <v>62.89999999999999</v>
      </c>
    </row>
    <row r="663" spans="1:6" ht="16.5">
      <c r="A663" s="56" t="s">
        <v>452</v>
      </c>
      <c r="B663" s="56" t="s">
        <v>579</v>
      </c>
      <c r="C663" s="56" t="s">
        <v>58</v>
      </c>
      <c r="D663" s="56" t="s">
        <v>701</v>
      </c>
      <c r="E663" s="48" t="s">
        <v>702</v>
      </c>
      <c r="F663" s="49">
        <f>F665+F664</f>
        <v>62.89999999999999</v>
      </c>
    </row>
    <row r="664" spans="1:6" ht="16.5">
      <c r="A664" s="56" t="s">
        <v>452</v>
      </c>
      <c r="B664" s="56" t="s">
        <v>579</v>
      </c>
      <c r="C664" s="56" t="s">
        <v>58</v>
      </c>
      <c r="D664" s="56" t="s">
        <v>779</v>
      </c>
      <c r="E664" s="48" t="s">
        <v>780</v>
      </c>
      <c r="F664" s="49">
        <v>16.4</v>
      </c>
    </row>
    <row r="665" spans="1:6" ht="16.5">
      <c r="A665" s="56" t="s">
        <v>452</v>
      </c>
      <c r="B665" s="56" t="s">
        <v>579</v>
      </c>
      <c r="C665" s="56" t="s">
        <v>58</v>
      </c>
      <c r="D665" s="56" t="s">
        <v>652</v>
      </c>
      <c r="E665" s="48" t="s">
        <v>710</v>
      </c>
      <c r="F665" s="49">
        <f>57.9+80.7-75.7-16.4</f>
        <v>46.49999999999999</v>
      </c>
    </row>
    <row r="666" spans="1:6" ht="33">
      <c r="A666" s="56" t="s">
        <v>452</v>
      </c>
      <c r="B666" s="56" t="s">
        <v>579</v>
      </c>
      <c r="C666" s="56" t="s">
        <v>60</v>
      </c>
      <c r="D666" s="56"/>
      <c r="E666" s="48" t="s">
        <v>676</v>
      </c>
      <c r="F666" s="49">
        <f>F667+F671+F675</f>
        <v>8650.1</v>
      </c>
    </row>
    <row r="667" spans="1:6" ht="49.5">
      <c r="A667" s="56" t="s">
        <v>452</v>
      </c>
      <c r="B667" s="56" t="s">
        <v>579</v>
      </c>
      <c r="C667" s="56" t="s">
        <v>60</v>
      </c>
      <c r="D667" s="56" t="s">
        <v>691</v>
      </c>
      <c r="E667" s="48" t="s">
        <v>692</v>
      </c>
      <c r="F667" s="49">
        <f>F668</f>
        <v>6722.700000000001</v>
      </c>
    </row>
    <row r="668" spans="1:6" ht="16.5">
      <c r="A668" s="56" t="s">
        <v>452</v>
      </c>
      <c r="B668" s="56" t="s">
        <v>579</v>
      </c>
      <c r="C668" s="56" t="s">
        <v>60</v>
      </c>
      <c r="D668" s="56" t="s">
        <v>728</v>
      </c>
      <c r="E668" s="48" t="s">
        <v>729</v>
      </c>
      <c r="F668" s="49">
        <f>F669+F670</f>
        <v>6722.700000000001</v>
      </c>
    </row>
    <row r="669" spans="1:6" ht="16.5">
      <c r="A669" s="56" t="s">
        <v>452</v>
      </c>
      <c r="B669" s="56" t="s">
        <v>579</v>
      </c>
      <c r="C669" s="56" t="s">
        <v>60</v>
      </c>
      <c r="D669" s="56" t="s">
        <v>730</v>
      </c>
      <c r="E669" s="48" t="s">
        <v>696</v>
      </c>
      <c r="F669" s="49">
        <f>6650+67.1</f>
        <v>6717.1</v>
      </c>
    </row>
    <row r="670" spans="1:6" ht="16.5">
      <c r="A670" s="56" t="s">
        <v>452</v>
      </c>
      <c r="B670" s="56" t="s">
        <v>579</v>
      </c>
      <c r="C670" s="56" t="s">
        <v>60</v>
      </c>
      <c r="D670" s="56" t="s">
        <v>731</v>
      </c>
      <c r="E670" s="48" t="s">
        <v>698</v>
      </c>
      <c r="F670" s="49">
        <f>1.2+4.4</f>
        <v>5.6000000000000005</v>
      </c>
    </row>
    <row r="671" spans="1:6" ht="16.5">
      <c r="A671" s="56" t="s">
        <v>452</v>
      </c>
      <c r="B671" s="56" t="s">
        <v>579</v>
      </c>
      <c r="C671" s="56" t="s">
        <v>60</v>
      </c>
      <c r="D671" s="56" t="s">
        <v>699</v>
      </c>
      <c r="E671" s="48" t="s">
        <v>700</v>
      </c>
      <c r="F671" s="49">
        <f>F672</f>
        <v>1697.9</v>
      </c>
    </row>
    <row r="672" spans="1:6" ht="16.5">
      <c r="A672" s="56" t="s">
        <v>452</v>
      </c>
      <c r="B672" s="56" t="s">
        <v>579</v>
      </c>
      <c r="C672" s="56" t="s">
        <v>60</v>
      </c>
      <c r="D672" s="56" t="s">
        <v>701</v>
      </c>
      <c r="E672" s="48" t="s">
        <v>702</v>
      </c>
      <c r="F672" s="49">
        <f>F674+F673</f>
        <v>1697.9</v>
      </c>
    </row>
    <row r="673" spans="1:6" ht="16.5">
      <c r="A673" s="56" t="s">
        <v>452</v>
      </c>
      <c r="B673" s="56" t="s">
        <v>579</v>
      </c>
      <c r="C673" s="56" t="s">
        <v>60</v>
      </c>
      <c r="D673" s="56" t="s">
        <v>779</v>
      </c>
      <c r="E673" s="48" t="s">
        <v>780</v>
      </c>
      <c r="F673" s="49">
        <v>226.4</v>
      </c>
    </row>
    <row r="674" spans="1:6" ht="16.5">
      <c r="A674" s="56" t="s">
        <v>452</v>
      </c>
      <c r="B674" s="56" t="s">
        <v>579</v>
      </c>
      <c r="C674" s="56" t="s">
        <v>60</v>
      </c>
      <c r="D674" s="56" t="s">
        <v>652</v>
      </c>
      <c r="E674" s="48" t="s">
        <v>710</v>
      </c>
      <c r="F674" s="49">
        <f>1703.5-227.6-4.4</f>
        <v>1471.5</v>
      </c>
    </row>
    <row r="675" spans="1:6" ht="16.5">
      <c r="A675" s="56" t="s">
        <v>452</v>
      </c>
      <c r="B675" s="56" t="s">
        <v>579</v>
      </c>
      <c r="C675" s="56" t="s">
        <v>60</v>
      </c>
      <c r="D675" s="56" t="s">
        <v>711</v>
      </c>
      <c r="E675" s="48" t="s">
        <v>712</v>
      </c>
      <c r="F675" s="49">
        <f>F676</f>
        <v>229.5</v>
      </c>
    </row>
    <row r="676" spans="1:6" ht="16.5">
      <c r="A676" s="56" t="s">
        <v>452</v>
      </c>
      <c r="B676" s="56" t="s">
        <v>579</v>
      </c>
      <c r="C676" s="56" t="s">
        <v>60</v>
      </c>
      <c r="D676" s="56" t="s">
        <v>713</v>
      </c>
      <c r="E676" s="48" t="s">
        <v>714</v>
      </c>
      <c r="F676" s="49">
        <f>F677+F678</f>
        <v>229.5</v>
      </c>
    </row>
    <row r="677" spans="1:6" ht="16.5">
      <c r="A677" s="56" t="s">
        <v>452</v>
      </c>
      <c r="B677" s="56" t="s">
        <v>579</v>
      </c>
      <c r="C677" s="56" t="s">
        <v>60</v>
      </c>
      <c r="D677" s="56" t="s">
        <v>651</v>
      </c>
      <c r="E677" s="48" t="s">
        <v>608</v>
      </c>
      <c r="F677" s="49">
        <v>109.5</v>
      </c>
    </row>
    <row r="678" spans="1:6" ht="16.5">
      <c r="A678" s="56" t="s">
        <v>452</v>
      </c>
      <c r="B678" s="56" t="s">
        <v>579</v>
      </c>
      <c r="C678" s="56" t="s">
        <v>60</v>
      </c>
      <c r="D678" s="56" t="s">
        <v>715</v>
      </c>
      <c r="E678" s="48" t="s">
        <v>716</v>
      </c>
      <c r="F678" s="49">
        <v>120</v>
      </c>
    </row>
    <row r="679" spans="1:6" ht="33">
      <c r="A679" s="56" t="s">
        <v>452</v>
      </c>
      <c r="B679" s="56" t="s">
        <v>579</v>
      </c>
      <c r="C679" s="56" t="s">
        <v>61</v>
      </c>
      <c r="D679" s="56"/>
      <c r="E679" s="48" t="s">
        <v>744</v>
      </c>
      <c r="F679" s="49">
        <f>F680+F684</f>
        <v>4709</v>
      </c>
    </row>
    <row r="680" spans="1:6" ht="49.5">
      <c r="A680" s="56" t="s">
        <v>452</v>
      </c>
      <c r="B680" s="56" t="s">
        <v>579</v>
      </c>
      <c r="C680" s="56" t="s">
        <v>61</v>
      </c>
      <c r="D680" s="56" t="s">
        <v>691</v>
      </c>
      <c r="E680" s="48" t="s">
        <v>692</v>
      </c>
      <c r="F680" s="49">
        <f>F681</f>
        <v>3900.3999999999996</v>
      </c>
    </row>
    <row r="681" spans="1:6" ht="16.5">
      <c r="A681" s="56" t="s">
        <v>452</v>
      </c>
      <c r="B681" s="56" t="s">
        <v>579</v>
      </c>
      <c r="C681" s="56" t="s">
        <v>61</v>
      </c>
      <c r="D681" s="56" t="s">
        <v>728</v>
      </c>
      <c r="E681" s="48" t="s">
        <v>729</v>
      </c>
      <c r="F681" s="49">
        <f>F682+F683</f>
        <v>3900.3999999999996</v>
      </c>
    </row>
    <row r="682" spans="1:6" ht="16.5">
      <c r="A682" s="56" t="s">
        <v>452</v>
      </c>
      <c r="B682" s="56" t="s">
        <v>579</v>
      </c>
      <c r="C682" s="56" t="s">
        <v>61</v>
      </c>
      <c r="D682" s="56" t="s">
        <v>730</v>
      </c>
      <c r="E682" s="48" t="s">
        <v>696</v>
      </c>
      <c r="F682" s="49">
        <v>3899.2</v>
      </c>
    </row>
    <row r="683" spans="1:6" ht="16.5">
      <c r="A683" s="56" t="s">
        <v>452</v>
      </c>
      <c r="B683" s="56" t="s">
        <v>579</v>
      </c>
      <c r="C683" s="56" t="s">
        <v>61</v>
      </c>
      <c r="D683" s="56" t="s">
        <v>731</v>
      </c>
      <c r="E683" s="48" t="s">
        <v>698</v>
      </c>
      <c r="F683" s="49">
        <f>0.6+0.6</f>
        <v>1.2</v>
      </c>
    </row>
    <row r="684" spans="1:6" ht="16.5">
      <c r="A684" s="56" t="s">
        <v>452</v>
      </c>
      <c r="B684" s="56" t="s">
        <v>579</v>
      </c>
      <c r="C684" s="56" t="s">
        <v>61</v>
      </c>
      <c r="D684" s="56" t="s">
        <v>699</v>
      </c>
      <c r="E684" s="48" t="s">
        <v>700</v>
      </c>
      <c r="F684" s="49">
        <f>F685</f>
        <v>808.6000000000001</v>
      </c>
    </row>
    <row r="685" spans="1:6" ht="16.5">
      <c r="A685" s="56" t="s">
        <v>452</v>
      </c>
      <c r="B685" s="56" t="s">
        <v>579</v>
      </c>
      <c r="C685" s="56" t="s">
        <v>61</v>
      </c>
      <c r="D685" s="56" t="s">
        <v>701</v>
      </c>
      <c r="E685" s="48" t="s">
        <v>702</v>
      </c>
      <c r="F685" s="49">
        <f>F687+F686</f>
        <v>808.6000000000001</v>
      </c>
    </row>
    <row r="686" spans="1:6" ht="16.5">
      <c r="A686" s="56" t="s">
        <v>452</v>
      </c>
      <c r="B686" s="56" t="s">
        <v>579</v>
      </c>
      <c r="C686" s="56" t="s">
        <v>61</v>
      </c>
      <c r="D686" s="56" t="s">
        <v>779</v>
      </c>
      <c r="E686" s="48" t="s">
        <v>780</v>
      </c>
      <c r="F686" s="49">
        <v>699.7</v>
      </c>
    </row>
    <row r="687" spans="1:6" ht="16.5">
      <c r="A687" s="56" t="s">
        <v>452</v>
      </c>
      <c r="B687" s="56" t="s">
        <v>579</v>
      </c>
      <c r="C687" s="56" t="s">
        <v>61</v>
      </c>
      <c r="D687" s="56" t="s">
        <v>652</v>
      </c>
      <c r="E687" s="48" t="s">
        <v>710</v>
      </c>
      <c r="F687" s="49">
        <f>809.2-700.3</f>
        <v>108.90000000000009</v>
      </c>
    </row>
    <row r="688" spans="1:6" ht="16.5">
      <c r="A688" s="56" t="s">
        <v>452</v>
      </c>
      <c r="B688" s="56" t="s">
        <v>561</v>
      </c>
      <c r="C688" s="56"/>
      <c r="D688" s="56"/>
      <c r="E688" s="48" t="s">
        <v>550</v>
      </c>
      <c r="F688" s="49">
        <f>F689+F703</f>
        <v>4043.7999999999997</v>
      </c>
    </row>
    <row r="689" spans="1:6" ht="16.5">
      <c r="A689" s="56" t="s">
        <v>452</v>
      </c>
      <c r="B689" s="56" t="s">
        <v>562</v>
      </c>
      <c r="C689" s="56"/>
      <c r="D689" s="56"/>
      <c r="E689" s="48" t="s">
        <v>556</v>
      </c>
      <c r="F689" s="49">
        <f>F690+F696</f>
        <v>362.6</v>
      </c>
    </row>
    <row r="690" spans="1:6" ht="16.5">
      <c r="A690" s="56" t="s">
        <v>452</v>
      </c>
      <c r="B690" s="56" t="s">
        <v>562</v>
      </c>
      <c r="C690" s="56" t="s">
        <v>486</v>
      </c>
      <c r="D690" s="56"/>
      <c r="E690" s="48" t="s">
        <v>485</v>
      </c>
      <c r="F690" s="49">
        <f>F691</f>
        <v>268.6</v>
      </c>
    </row>
    <row r="691" spans="1:6" ht="23.25" customHeight="1">
      <c r="A691" s="56" t="s">
        <v>452</v>
      </c>
      <c r="B691" s="66" t="s">
        <v>562</v>
      </c>
      <c r="C691" s="66" t="s">
        <v>489</v>
      </c>
      <c r="D691" s="66"/>
      <c r="E691" s="48" t="s">
        <v>484</v>
      </c>
      <c r="F691" s="49">
        <f>F692</f>
        <v>268.6</v>
      </c>
    </row>
    <row r="692" spans="1:6" ht="49.5">
      <c r="A692" s="56" t="s">
        <v>452</v>
      </c>
      <c r="B692" s="56" t="s">
        <v>562</v>
      </c>
      <c r="C692" s="56" t="s">
        <v>493</v>
      </c>
      <c r="D692" s="56"/>
      <c r="E692" s="48" t="s">
        <v>623</v>
      </c>
      <c r="F692" s="49">
        <f>F693</f>
        <v>268.6</v>
      </c>
    </row>
    <row r="693" spans="1:6" ht="16.5">
      <c r="A693" s="56" t="s">
        <v>452</v>
      </c>
      <c r="B693" s="56" t="s">
        <v>562</v>
      </c>
      <c r="C693" s="56" t="s">
        <v>493</v>
      </c>
      <c r="D693" s="56" t="s">
        <v>732</v>
      </c>
      <c r="E693" s="48" t="s">
        <v>733</v>
      </c>
      <c r="F693" s="49">
        <f>F694</f>
        <v>268.6</v>
      </c>
    </row>
    <row r="694" spans="1:6" ht="16.5">
      <c r="A694" s="56" t="s">
        <v>452</v>
      </c>
      <c r="B694" s="56" t="s">
        <v>562</v>
      </c>
      <c r="C694" s="56" t="s">
        <v>493</v>
      </c>
      <c r="D694" s="56" t="s">
        <v>736</v>
      </c>
      <c r="E694" s="48" t="s">
        <v>737</v>
      </c>
      <c r="F694" s="49">
        <f>F695</f>
        <v>268.6</v>
      </c>
    </row>
    <row r="695" spans="1:6" ht="16.5">
      <c r="A695" s="56" t="s">
        <v>452</v>
      </c>
      <c r="B695" s="56" t="s">
        <v>562</v>
      </c>
      <c r="C695" s="56" t="s">
        <v>493</v>
      </c>
      <c r="D695" s="56" t="s">
        <v>662</v>
      </c>
      <c r="E695" s="48" t="s">
        <v>663</v>
      </c>
      <c r="F695" s="49">
        <v>268.6</v>
      </c>
    </row>
    <row r="696" spans="1:6" ht="33">
      <c r="A696" s="56" t="s">
        <v>452</v>
      </c>
      <c r="B696" s="66" t="s">
        <v>562</v>
      </c>
      <c r="C696" s="56" t="s">
        <v>789</v>
      </c>
      <c r="D696" s="56"/>
      <c r="E696" s="48" t="s">
        <v>793</v>
      </c>
      <c r="F696" s="49">
        <f aca="true" t="shared" si="9" ref="F696:F701">F697</f>
        <v>94</v>
      </c>
    </row>
    <row r="697" spans="1:6" ht="16.5">
      <c r="A697" s="56" t="s">
        <v>452</v>
      </c>
      <c r="B697" s="56" t="s">
        <v>562</v>
      </c>
      <c r="C697" s="56" t="s">
        <v>117</v>
      </c>
      <c r="D697" s="56"/>
      <c r="E697" s="48" t="s">
        <v>116</v>
      </c>
      <c r="F697" s="49">
        <f t="shared" si="9"/>
        <v>94</v>
      </c>
    </row>
    <row r="698" spans="1:6" ht="49.5">
      <c r="A698" s="56" t="s">
        <v>452</v>
      </c>
      <c r="B698" s="56" t="s">
        <v>562</v>
      </c>
      <c r="C698" s="56" t="s">
        <v>118</v>
      </c>
      <c r="D698" s="56"/>
      <c r="E698" s="48" t="s">
        <v>0</v>
      </c>
      <c r="F698" s="49">
        <f t="shared" si="9"/>
        <v>94</v>
      </c>
    </row>
    <row r="699" spans="1:6" ht="99">
      <c r="A699" s="56" t="s">
        <v>452</v>
      </c>
      <c r="B699" s="56" t="s">
        <v>562</v>
      </c>
      <c r="C699" s="56" t="s">
        <v>120</v>
      </c>
      <c r="D699" s="56"/>
      <c r="E699" s="82" t="s">
        <v>119</v>
      </c>
      <c r="F699" s="49">
        <f t="shared" si="9"/>
        <v>94</v>
      </c>
    </row>
    <row r="700" spans="1:6" ht="16.5">
      <c r="A700" s="56" t="s">
        <v>452</v>
      </c>
      <c r="B700" s="56" t="s">
        <v>562</v>
      </c>
      <c r="C700" s="56" t="s">
        <v>120</v>
      </c>
      <c r="D700" s="56" t="s">
        <v>732</v>
      </c>
      <c r="E700" s="48" t="s">
        <v>733</v>
      </c>
      <c r="F700" s="49">
        <f t="shared" si="9"/>
        <v>94</v>
      </c>
    </row>
    <row r="701" spans="1:6" ht="16.5">
      <c r="A701" s="56" t="s">
        <v>452</v>
      </c>
      <c r="B701" s="56" t="s">
        <v>562</v>
      </c>
      <c r="C701" s="56" t="s">
        <v>120</v>
      </c>
      <c r="D701" s="56" t="s">
        <v>736</v>
      </c>
      <c r="E701" s="48" t="s">
        <v>737</v>
      </c>
      <c r="F701" s="49">
        <f t="shared" si="9"/>
        <v>94</v>
      </c>
    </row>
    <row r="702" spans="1:6" ht="16.5">
      <c r="A702" s="56" t="s">
        <v>452</v>
      </c>
      <c r="B702" s="56" t="s">
        <v>562</v>
      </c>
      <c r="C702" s="56" t="s">
        <v>120</v>
      </c>
      <c r="D702" s="56" t="s">
        <v>662</v>
      </c>
      <c r="E702" s="48" t="s">
        <v>663</v>
      </c>
      <c r="F702" s="49">
        <f>18.4+26.4+49.2</f>
        <v>94</v>
      </c>
    </row>
    <row r="703" spans="1:6" ht="16.5">
      <c r="A703" s="56" t="s">
        <v>452</v>
      </c>
      <c r="B703" s="56" t="s">
        <v>787</v>
      </c>
      <c r="C703" s="56" t="s">
        <v>636</v>
      </c>
      <c r="D703" s="56" t="s">
        <v>636</v>
      </c>
      <c r="E703" s="48" t="s">
        <v>788</v>
      </c>
      <c r="F703" s="49">
        <f aca="true" t="shared" si="10" ref="F703:F709">F704</f>
        <v>3681.2</v>
      </c>
    </row>
    <row r="704" spans="1:6" ht="33">
      <c r="A704" s="56" t="s">
        <v>452</v>
      </c>
      <c r="B704" s="56" t="s">
        <v>787</v>
      </c>
      <c r="C704" s="11" t="s">
        <v>11</v>
      </c>
      <c r="D704" s="56"/>
      <c r="E704" s="48" t="s">
        <v>10</v>
      </c>
      <c r="F704" s="49">
        <f t="shared" si="10"/>
        <v>3681.2</v>
      </c>
    </row>
    <row r="705" spans="1:6" ht="33">
      <c r="A705" s="56" t="s">
        <v>452</v>
      </c>
      <c r="B705" s="56" t="s">
        <v>787</v>
      </c>
      <c r="C705" s="11" t="s">
        <v>13</v>
      </c>
      <c r="D705" s="56" t="s">
        <v>636</v>
      </c>
      <c r="E705" s="48" t="s">
        <v>12</v>
      </c>
      <c r="F705" s="49">
        <f t="shared" si="10"/>
        <v>3681.2</v>
      </c>
    </row>
    <row r="706" spans="1:6" ht="49.5">
      <c r="A706" s="56" t="s">
        <v>452</v>
      </c>
      <c r="B706" s="56" t="s">
        <v>787</v>
      </c>
      <c r="C706" s="11" t="s">
        <v>14</v>
      </c>
      <c r="D706" s="56"/>
      <c r="E706" s="48" t="s">
        <v>0</v>
      </c>
      <c r="F706" s="49">
        <f t="shared" si="10"/>
        <v>3681.2</v>
      </c>
    </row>
    <row r="707" spans="1:6" ht="49.5">
      <c r="A707" s="56" t="s">
        <v>452</v>
      </c>
      <c r="B707" s="56" t="s">
        <v>787</v>
      </c>
      <c r="C707" s="11" t="s">
        <v>22</v>
      </c>
      <c r="D707" s="56"/>
      <c r="E707" s="48" t="s">
        <v>21</v>
      </c>
      <c r="F707" s="49">
        <f t="shared" si="10"/>
        <v>3681.2</v>
      </c>
    </row>
    <row r="708" spans="1:6" ht="16.5">
      <c r="A708" s="56" t="s">
        <v>452</v>
      </c>
      <c r="B708" s="56" t="s">
        <v>787</v>
      </c>
      <c r="C708" s="11" t="s">
        <v>22</v>
      </c>
      <c r="D708" s="56" t="s">
        <v>732</v>
      </c>
      <c r="E708" s="48" t="s">
        <v>733</v>
      </c>
      <c r="F708" s="49">
        <f t="shared" si="10"/>
        <v>3681.2</v>
      </c>
    </row>
    <row r="709" spans="1:6" ht="16.5">
      <c r="A709" s="56" t="s">
        <v>452</v>
      </c>
      <c r="B709" s="56" t="s">
        <v>787</v>
      </c>
      <c r="C709" s="11" t="s">
        <v>22</v>
      </c>
      <c r="D709" s="56" t="s">
        <v>734</v>
      </c>
      <c r="E709" s="48" t="s">
        <v>735</v>
      </c>
      <c r="F709" s="49">
        <f t="shared" si="10"/>
        <v>3681.2</v>
      </c>
    </row>
    <row r="710" spans="1:6" ht="16.5">
      <c r="A710" s="56" t="s">
        <v>452</v>
      </c>
      <c r="B710" s="56" t="s">
        <v>787</v>
      </c>
      <c r="C710" s="11" t="s">
        <v>22</v>
      </c>
      <c r="D710" s="15" t="s">
        <v>654</v>
      </c>
      <c r="E710" s="74" t="s">
        <v>655</v>
      </c>
      <c r="F710" s="49">
        <v>3681.2</v>
      </c>
    </row>
    <row r="711" spans="1:6" ht="33">
      <c r="A711" s="62" t="s">
        <v>776</v>
      </c>
      <c r="B711" s="62"/>
      <c r="C711" s="62"/>
      <c r="D711" s="62"/>
      <c r="E711" s="63" t="s">
        <v>777</v>
      </c>
      <c r="F711" s="61">
        <f aca="true" t="shared" si="11" ref="F711:F718">F712</f>
        <v>45.800000000000004</v>
      </c>
    </row>
    <row r="712" spans="1:6" ht="16.5">
      <c r="A712" s="56" t="s">
        <v>776</v>
      </c>
      <c r="B712" s="56" t="s">
        <v>582</v>
      </c>
      <c r="C712" s="56"/>
      <c r="D712" s="56"/>
      <c r="E712" s="48" t="s">
        <v>537</v>
      </c>
      <c r="F712" s="49">
        <f t="shared" si="11"/>
        <v>45.800000000000004</v>
      </c>
    </row>
    <row r="713" spans="1:6" ht="33">
      <c r="A713" s="56" t="s">
        <v>776</v>
      </c>
      <c r="B713" s="56" t="s">
        <v>573</v>
      </c>
      <c r="C713" s="56"/>
      <c r="D713" s="56"/>
      <c r="E713" s="48" t="s">
        <v>488</v>
      </c>
      <c r="F713" s="49">
        <f t="shared" si="11"/>
        <v>45.800000000000004</v>
      </c>
    </row>
    <row r="714" spans="1:6" ht="33">
      <c r="A714" s="56" t="s">
        <v>776</v>
      </c>
      <c r="B714" s="56" t="s">
        <v>573</v>
      </c>
      <c r="C714" s="56" t="s">
        <v>504</v>
      </c>
      <c r="D714" s="56"/>
      <c r="E714" s="48" t="s">
        <v>528</v>
      </c>
      <c r="F714" s="49">
        <f t="shared" si="11"/>
        <v>45.800000000000004</v>
      </c>
    </row>
    <row r="715" spans="1:6" ht="16.5">
      <c r="A715" s="56" t="s">
        <v>776</v>
      </c>
      <c r="B715" s="56" t="s">
        <v>573</v>
      </c>
      <c r="C715" s="56" t="s">
        <v>532</v>
      </c>
      <c r="D715" s="56"/>
      <c r="E715" s="48" t="s">
        <v>533</v>
      </c>
      <c r="F715" s="49">
        <f t="shared" si="11"/>
        <v>45.800000000000004</v>
      </c>
    </row>
    <row r="716" spans="1:6" ht="49.5">
      <c r="A716" s="56" t="s">
        <v>776</v>
      </c>
      <c r="B716" s="56" t="s">
        <v>573</v>
      </c>
      <c r="C716" s="56" t="s">
        <v>609</v>
      </c>
      <c r="D716" s="56"/>
      <c r="E716" s="48" t="s">
        <v>778</v>
      </c>
      <c r="F716" s="49">
        <f>F717+F720</f>
        <v>45.800000000000004</v>
      </c>
    </row>
    <row r="717" spans="1:6" ht="49.5">
      <c r="A717" s="56" t="s">
        <v>776</v>
      </c>
      <c r="B717" s="56" t="s">
        <v>573</v>
      </c>
      <c r="C717" s="56" t="s">
        <v>609</v>
      </c>
      <c r="D717" s="56" t="s">
        <v>691</v>
      </c>
      <c r="E717" s="48" t="s">
        <v>692</v>
      </c>
      <c r="F717" s="49">
        <f t="shared" si="11"/>
        <v>44.900000000000006</v>
      </c>
    </row>
    <row r="718" spans="1:6" ht="16.5">
      <c r="A718" s="56" t="s">
        <v>776</v>
      </c>
      <c r="B718" s="56" t="s">
        <v>573</v>
      </c>
      <c r="C718" s="56" t="s">
        <v>609</v>
      </c>
      <c r="D718" s="56" t="s">
        <v>693</v>
      </c>
      <c r="E718" s="48" t="s">
        <v>694</v>
      </c>
      <c r="F718" s="49">
        <f t="shared" si="11"/>
        <v>44.900000000000006</v>
      </c>
    </row>
    <row r="719" spans="1:6" ht="16.5">
      <c r="A719" s="56" t="s">
        <v>776</v>
      </c>
      <c r="B719" s="56" t="s">
        <v>573</v>
      </c>
      <c r="C719" s="56" t="s">
        <v>609</v>
      </c>
      <c r="D719" s="56" t="s">
        <v>695</v>
      </c>
      <c r="E719" s="48" t="s">
        <v>696</v>
      </c>
      <c r="F719" s="49">
        <f>47.1-0.9-1.3</f>
        <v>44.900000000000006</v>
      </c>
    </row>
    <row r="720" spans="1:6" ht="16.5">
      <c r="A720" s="56" t="s">
        <v>776</v>
      </c>
      <c r="B720" s="56" t="s">
        <v>573</v>
      </c>
      <c r="C720" s="56" t="s">
        <v>609</v>
      </c>
      <c r="D720" s="56" t="s">
        <v>711</v>
      </c>
      <c r="E720" s="48" t="s">
        <v>712</v>
      </c>
      <c r="F720" s="49">
        <f>F721</f>
        <v>0.9</v>
      </c>
    </row>
    <row r="721" spans="1:6" ht="16.5">
      <c r="A721" s="56" t="s">
        <v>776</v>
      </c>
      <c r="B721" s="56" t="s">
        <v>573</v>
      </c>
      <c r="C721" s="56" t="s">
        <v>609</v>
      </c>
      <c r="D721" s="56" t="s">
        <v>713</v>
      </c>
      <c r="E721" s="48" t="s">
        <v>714</v>
      </c>
      <c r="F721" s="49">
        <f>F722</f>
        <v>0.9</v>
      </c>
    </row>
    <row r="722" spans="1:6" ht="16.5">
      <c r="A722" s="56" t="s">
        <v>776</v>
      </c>
      <c r="B722" s="56" t="s">
        <v>573</v>
      </c>
      <c r="C722" s="56" t="s">
        <v>609</v>
      </c>
      <c r="D722" s="56" t="s">
        <v>715</v>
      </c>
      <c r="E722" s="48" t="s">
        <v>716</v>
      </c>
      <c r="F722" s="49">
        <v>0.9</v>
      </c>
    </row>
  </sheetData>
  <mergeCells count="5">
    <mergeCell ref="A5:F5"/>
    <mergeCell ref="E1:F1"/>
    <mergeCell ref="E2:F2"/>
    <mergeCell ref="E3:F3"/>
    <mergeCell ref="A4:F4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zoomScale="75" zoomScaleNormal="75" workbookViewId="0" topLeftCell="A1">
      <selection activeCell="J5" sqref="J5"/>
    </sheetView>
  </sheetViews>
  <sheetFormatPr defaultColWidth="9.00390625" defaultRowHeight="12.75"/>
  <cols>
    <col min="1" max="1" width="5.875" style="42" customWidth="1"/>
    <col min="2" max="2" width="7.125" style="42" customWidth="1"/>
    <col min="3" max="3" width="11.75390625" style="42" customWidth="1"/>
    <col min="4" max="4" width="6.00390625" style="42" customWidth="1"/>
    <col min="5" max="5" width="92.75390625" style="43" customWidth="1"/>
    <col min="6" max="6" width="11.25390625" style="51" customWidth="1"/>
    <col min="7" max="7" width="11.125" style="43" customWidth="1"/>
    <col min="8" max="16384" width="9.125" style="43" customWidth="1"/>
  </cols>
  <sheetData>
    <row r="1" spans="1:7" s="55" customFormat="1" ht="16.5">
      <c r="A1" s="57"/>
      <c r="B1" s="57"/>
      <c r="C1" s="57"/>
      <c r="D1" s="57"/>
      <c r="E1" s="198" t="s">
        <v>206</v>
      </c>
      <c r="F1" s="198"/>
      <c r="G1" s="198"/>
    </row>
    <row r="2" spans="1:7" s="55" customFormat="1" ht="16.5">
      <c r="A2" s="57"/>
      <c r="B2" s="57"/>
      <c r="C2" s="57"/>
      <c r="D2" s="57"/>
      <c r="E2" s="198" t="s">
        <v>496</v>
      </c>
      <c r="F2" s="198"/>
      <c r="G2" s="198"/>
    </row>
    <row r="3" spans="1:7" ht="16.5">
      <c r="A3" s="57"/>
      <c r="B3" s="57"/>
      <c r="C3" s="57"/>
      <c r="D3" s="57"/>
      <c r="E3" s="198" t="s">
        <v>246</v>
      </c>
      <c r="F3" s="198"/>
      <c r="G3" s="198"/>
    </row>
    <row r="4" spans="1:7" ht="16.5">
      <c r="A4" s="182" t="s">
        <v>587</v>
      </c>
      <c r="B4" s="182"/>
      <c r="C4" s="182"/>
      <c r="D4" s="182"/>
      <c r="E4" s="182"/>
      <c r="F4" s="182"/>
      <c r="G4" s="182"/>
    </row>
    <row r="5" spans="1:7" ht="16.5">
      <c r="A5" s="200" t="s">
        <v>180</v>
      </c>
      <c r="B5" s="200"/>
      <c r="C5" s="200"/>
      <c r="D5" s="200"/>
      <c r="E5" s="200"/>
      <c r="F5" s="200"/>
      <c r="G5" s="200"/>
    </row>
    <row r="6" spans="1:7" ht="16.5">
      <c r="A6" s="201" t="s">
        <v>498</v>
      </c>
      <c r="B6" s="201" t="s">
        <v>558</v>
      </c>
      <c r="C6" s="201" t="s">
        <v>499</v>
      </c>
      <c r="D6" s="201" t="s">
        <v>500</v>
      </c>
      <c r="E6" s="201" t="s">
        <v>501</v>
      </c>
      <c r="F6" s="203" t="s">
        <v>586</v>
      </c>
      <c r="G6" s="204"/>
    </row>
    <row r="7" spans="1:7" ht="16.5">
      <c r="A7" s="202"/>
      <c r="B7" s="202"/>
      <c r="C7" s="202"/>
      <c r="D7" s="202"/>
      <c r="E7" s="202"/>
      <c r="F7" s="40">
        <v>2014</v>
      </c>
      <c r="G7" s="40">
        <v>2015</v>
      </c>
    </row>
    <row r="8" spans="1:7" ht="16.5">
      <c r="A8" s="54">
        <v>1</v>
      </c>
      <c r="B8" s="54">
        <v>2</v>
      </c>
      <c r="C8" s="54">
        <v>3</v>
      </c>
      <c r="D8" s="54">
        <v>4</v>
      </c>
      <c r="E8" s="53">
        <v>5</v>
      </c>
      <c r="F8" s="46">
        <v>6</v>
      </c>
      <c r="G8" s="165">
        <v>7</v>
      </c>
    </row>
    <row r="9" spans="1:7" s="47" customFormat="1" ht="16.5">
      <c r="A9" s="59"/>
      <c r="B9" s="59"/>
      <c r="C9" s="59"/>
      <c r="D9" s="59"/>
      <c r="E9" s="60" t="s">
        <v>585</v>
      </c>
      <c r="F9" s="61">
        <f>F10+F222+F258+F315+F415+F339</f>
        <v>512533.69999999995</v>
      </c>
      <c r="G9" s="61">
        <f>G10+G222+G258+G315+G415+G339+G251</f>
        <v>560503.6</v>
      </c>
    </row>
    <row r="10" spans="1:7" s="47" customFormat="1" ht="16.5">
      <c r="A10" s="62" t="s">
        <v>502</v>
      </c>
      <c r="B10" s="62"/>
      <c r="C10" s="62"/>
      <c r="D10" s="62"/>
      <c r="E10" s="63" t="s">
        <v>775</v>
      </c>
      <c r="F10" s="61">
        <f>F11+F115+F150+F158+F186+F210+F99+F73</f>
        <v>112892.7</v>
      </c>
      <c r="G10" s="61">
        <f>G11+G115+G150+G158+G186+G210+G99+G73</f>
        <v>134695.19999999998</v>
      </c>
    </row>
    <row r="11" spans="1:7" ht="16.5">
      <c r="A11" s="56" t="s">
        <v>502</v>
      </c>
      <c r="B11" s="56" t="s">
        <v>581</v>
      </c>
      <c r="C11" s="56"/>
      <c r="D11" s="56"/>
      <c r="E11" s="48" t="s">
        <v>503</v>
      </c>
      <c r="F11" s="49">
        <f>F12+F19+F50</f>
        <v>38799.50000000001</v>
      </c>
      <c r="G11" s="49">
        <f>G12+G19+G50</f>
        <v>40113.50000000001</v>
      </c>
    </row>
    <row r="12" spans="1:7" ht="33">
      <c r="A12" s="56" t="s">
        <v>502</v>
      </c>
      <c r="B12" s="56" t="s">
        <v>568</v>
      </c>
      <c r="C12" s="56"/>
      <c r="D12" s="56"/>
      <c r="E12" s="48" t="s">
        <v>589</v>
      </c>
      <c r="F12" s="49">
        <f aca="true" t="shared" si="0" ref="F12:G15">F13</f>
        <v>1401.8</v>
      </c>
      <c r="G12" s="49">
        <f t="shared" si="0"/>
        <v>1401.8</v>
      </c>
    </row>
    <row r="13" spans="1:7" ht="33">
      <c r="A13" s="56" t="s">
        <v>502</v>
      </c>
      <c r="B13" s="56" t="s">
        <v>568</v>
      </c>
      <c r="C13" s="56" t="s">
        <v>504</v>
      </c>
      <c r="D13" s="56"/>
      <c r="E13" s="48" t="s">
        <v>528</v>
      </c>
      <c r="F13" s="49">
        <f t="shared" si="0"/>
        <v>1401.8</v>
      </c>
      <c r="G13" s="49">
        <f t="shared" si="0"/>
        <v>1401.8</v>
      </c>
    </row>
    <row r="14" spans="1:7" ht="16.5">
      <c r="A14" s="56" t="s">
        <v>502</v>
      </c>
      <c r="B14" s="56" t="s">
        <v>568</v>
      </c>
      <c r="C14" s="56" t="s">
        <v>529</v>
      </c>
      <c r="D14" s="56"/>
      <c r="E14" s="48" t="s">
        <v>530</v>
      </c>
      <c r="F14" s="49">
        <f t="shared" si="0"/>
        <v>1401.8</v>
      </c>
      <c r="G14" s="49">
        <f t="shared" si="0"/>
        <v>1401.8</v>
      </c>
    </row>
    <row r="15" spans="1:7" ht="49.5">
      <c r="A15" s="56" t="s">
        <v>502</v>
      </c>
      <c r="B15" s="56" t="s">
        <v>568</v>
      </c>
      <c r="C15" s="56" t="s">
        <v>529</v>
      </c>
      <c r="D15" s="56" t="s">
        <v>691</v>
      </c>
      <c r="E15" s="48" t="s">
        <v>692</v>
      </c>
      <c r="F15" s="49">
        <f t="shared" si="0"/>
        <v>1401.8</v>
      </c>
      <c r="G15" s="49">
        <f t="shared" si="0"/>
        <v>1401.8</v>
      </c>
    </row>
    <row r="16" spans="1:7" ht="16.5">
      <c r="A16" s="56" t="s">
        <v>502</v>
      </c>
      <c r="B16" s="56" t="s">
        <v>568</v>
      </c>
      <c r="C16" s="56" t="s">
        <v>529</v>
      </c>
      <c r="D16" s="56" t="s">
        <v>693</v>
      </c>
      <c r="E16" s="48" t="s">
        <v>694</v>
      </c>
      <c r="F16" s="49">
        <f>F17+F18</f>
        <v>1401.8</v>
      </c>
      <c r="G16" s="49">
        <f>G17+G18</f>
        <v>1401.8</v>
      </c>
    </row>
    <row r="17" spans="1:7" ht="16.5">
      <c r="A17" s="56" t="s">
        <v>502</v>
      </c>
      <c r="B17" s="56" t="s">
        <v>568</v>
      </c>
      <c r="C17" s="56" t="s">
        <v>529</v>
      </c>
      <c r="D17" s="56" t="s">
        <v>695</v>
      </c>
      <c r="E17" s="48" t="s">
        <v>696</v>
      </c>
      <c r="F17" s="49">
        <v>1295</v>
      </c>
      <c r="G17" s="49">
        <v>1295</v>
      </c>
    </row>
    <row r="18" spans="1:7" ht="16.5">
      <c r="A18" s="56" t="s">
        <v>502</v>
      </c>
      <c r="B18" s="56" t="s">
        <v>568</v>
      </c>
      <c r="C18" s="56" t="s">
        <v>529</v>
      </c>
      <c r="D18" s="56" t="s">
        <v>697</v>
      </c>
      <c r="E18" s="48" t="s">
        <v>698</v>
      </c>
      <c r="F18" s="49">
        <v>106.8</v>
      </c>
      <c r="G18" s="49">
        <v>106.8</v>
      </c>
    </row>
    <row r="19" spans="1:7" ht="49.5">
      <c r="A19" s="56" t="s">
        <v>502</v>
      </c>
      <c r="B19" s="56" t="s">
        <v>570</v>
      </c>
      <c r="C19" s="56"/>
      <c r="D19" s="56"/>
      <c r="E19" s="48" t="s">
        <v>534</v>
      </c>
      <c r="F19" s="49">
        <f>F20+F39</f>
        <v>36903.200000000004</v>
      </c>
      <c r="G19" s="49">
        <f>G20+G39</f>
        <v>38347.200000000004</v>
      </c>
    </row>
    <row r="20" spans="1:7" ht="33">
      <c r="A20" s="56" t="s">
        <v>502</v>
      </c>
      <c r="B20" s="56" t="s">
        <v>570</v>
      </c>
      <c r="C20" s="56" t="s">
        <v>504</v>
      </c>
      <c r="D20" s="56"/>
      <c r="E20" s="48" t="s">
        <v>528</v>
      </c>
      <c r="F20" s="49">
        <f>F21</f>
        <v>36271.200000000004</v>
      </c>
      <c r="G20" s="49">
        <f>G21</f>
        <v>37715.200000000004</v>
      </c>
    </row>
    <row r="21" spans="1:7" ht="16.5">
      <c r="A21" s="56" t="s">
        <v>502</v>
      </c>
      <c r="B21" s="56" t="s">
        <v>570</v>
      </c>
      <c r="C21" s="56" t="s">
        <v>532</v>
      </c>
      <c r="D21" s="56"/>
      <c r="E21" s="48" t="s">
        <v>533</v>
      </c>
      <c r="F21" s="49">
        <f>F22+F35</f>
        <v>36271.200000000004</v>
      </c>
      <c r="G21" s="49">
        <f>G22+G35</f>
        <v>37715.200000000004</v>
      </c>
    </row>
    <row r="22" spans="1:7" ht="49.5">
      <c r="A22" s="56" t="s">
        <v>502</v>
      </c>
      <c r="B22" s="56" t="s">
        <v>570</v>
      </c>
      <c r="C22" s="56" t="s">
        <v>609</v>
      </c>
      <c r="D22" s="56"/>
      <c r="E22" s="48" t="s">
        <v>757</v>
      </c>
      <c r="F22" s="49">
        <f>F23+F27+F31</f>
        <v>36192.700000000004</v>
      </c>
      <c r="G22" s="49">
        <f>G23+G27+G31</f>
        <v>37636.700000000004</v>
      </c>
    </row>
    <row r="23" spans="1:7" ht="49.5">
      <c r="A23" s="56" t="s">
        <v>502</v>
      </c>
      <c r="B23" s="56" t="s">
        <v>570</v>
      </c>
      <c r="C23" s="56" t="s">
        <v>609</v>
      </c>
      <c r="D23" s="56" t="s">
        <v>691</v>
      </c>
      <c r="E23" s="48" t="s">
        <v>692</v>
      </c>
      <c r="F23" s="49">
        <f>F24</f>
        <v>29435.8</v>
      </c>
      <c r="G23" s="49">
        <f>G24</f>
        <v>29435.8</v>
      </c>
    </row>
    <row r="24" spans="1:7" ht="16.5">
      <c r="A24" s="56" t="s">
        <v>502</v>
      </c>
      <c r="B24" s="56" t="s">
        <v>570</v>
      </c>
      <c r="C24" s="56" t="s">
        <v>609</v>
      </c>
      <c r="D24" s="56" t="s">
        <v>693</v>
      </c>
      <c r="E24" s="48" t="s">
        <v>694</v>
      </c>
      <c r="F24" s="49">
        <f>F25+F26</f>
        <v>29435.8</v>
      </c>
      <c r="G24" s="49">
        <f>G25+G26</f>
        <v>29435.8</v>
      </c>
    </row>
    <row r="25" spans="1:7" ht="16.5">
      <c r="A25" s="56" t="s">
        <v>502</v>
      </c>
      <c r="B25" s="56" t="s">
        <v>570</v>
      </c>
      <c r="C25" s="56" t="s">
        <v>609</v>
      </c>
      <c r="D25" s="56" t="s">
        <v>695</v>
      </c>
      <c r="E25" s="48" t="s">
        <v>696</v>
      </c>
      <c r="F25" s="49">
        <v>27139.7</v>
      </c>
      <c r="G25" s="49">
        <v>27139.7</v>
      </c>
    </row>
    <row r="26" spans="1:7" ht="16.5">
      <c r="A26" s="56" t="s">
        <v>502</v>
      </c>
      <c r="B26" s="56" t="s">
        <v>570</v>
      </c>
      <c r="C26" s="56" t="s">
        <v>609</v>
      </c>
      <c r="D26" s="56" t="s">
        <v>697</v>
      </c>
      <c r="E26" s="48" t="s">
        <v>698</v>
      </c>
      <c r="F26" s="49">
        <f>2256.1+40</f>
        <v>2296.1</v>
      </c>
      <c r="G26" s="49">
        <f>2256.1+40</f>
        <v>2296.1</v>
      </c>
    </row>
    <row r="27" spans="1:7" ht="16.5">
      <c r="A27" s="56" t="s">
        <v>502</v>
      </c>
      <c r="B27" s="56" t="s">
        <v>570</v>
      </c>
      <c r="C27" s="56" t="s">
        <v>609</v>
      </c>
      <c r="D27" s="56" t="s">
        <v>699</v>
      </c>
      <c r="E27" s="48" t="s">
        <v>700</v>
      </c>
      <c r="F27" s="49">
        <f>F28</f>
        <v>6509</v>
      </c>
      <c r="G27" s="49">
        <f>G28</f>
        <v>7953</v>
      </c>
    </row>
    <row r="28" spans="1:7" ht="16.5">
      <c r="A28" s="56" t="s">
        <v>502</v>
      </c>
      <c r="B28" s="56" t="s">
        <v>570</v>
      </c>
      <c r="C28" s="56" t="s">
        <v>609</v>
      </c>
      <c r="D28" s="56" t="s">
        <v>701</v>
      </c>
      <c r="E28" s="48" t="s">
        <v>702</v>
      </c>
      <c r="F28" s="49">
        <f>F30+F29</f>
        <v>6509</v>
      </c>
      <c r="G28" s="49">
        <f>G30+G29</f>
        <v>7953</v>
      </c>
    </row>
    <row r="29" spans="1:7" ht="16.5">
      <c r="A29" s="56" t="s">
        <v>502</v>
      </c>
      <c r="B29" s="56" t="s">
        <v>570</v>
      </c>
      <c r="C29" s="56" t="s">
        <v>609</v>
      </c>
      <c r="D29" s="56" t="s">
        <v>779</v>
      </c>
      <c r="E29" s="48" t="s">
        <v>780</v>
      </c>
      <c r="F29" s="49">
        <v>2198.1</v>
      </c>
      <c r="G29" s="49">
        <v>2198.1</v>
      </c>
    </row>
    <row r="30" spans="1:7" ht="16.5">
      <c r="A30" s="56" t="s">
        <v>502</v>
      </c>
      <c r="B30" s="56" t="s">
        <v>570</v>
      </c>
      <c r="C30" s="56" t="s">
        <v>609</v>
      </c>
      <c r="D30" s="56" t="s">
        <v>652</v>
      </c>
      <c r="E30" s="48" t="s">
        <v>710</v>
      </c>
      <c r="F30" s="49">
        <f>6834.8-271.8-2212.1-40</f>
        <v>4310.9</v>
      </c>
      <c r="G30" s="49">
        <f>6834.8+1444-271.8-2212.1-40</f>
        <v>5754.9</v>
      </c>
    </row>
    <row r="31" spans="1:7" ht="16.5">
      <c r="A31" s="56" t="s">
        <v>502</v>
      </c>
      <c r="B31" s="56" t="s">
        <v>570</v>
      </c>
      <c r="C31" s="56" t="s">
        <v>609</v>
      </c>
      <c r="D31" s="56" t="s">
        <v>711</v>
      </c>
      <c r="E31" s="48" t="s">
        <v>712</v>
      </c>
      <c r="F31" s="49">
        <f>F32</f>
        <v>247.9</v>
      </c>
      <c r="G31" s="49">
        <f>G32</f>
        <v>247.9</v>
      </c>
    </row>
    <row r="32" spans="1:7" ht="16.5">
      <c r="A32" s="56" t="s">
        <v>502</v>
      </c>
      <c r="B32" s="56" t="s">
        <v>570</v>
      </c>
      <c r="C32" s="56" t="s">
        <v>609</v>
      </c>
      <c r="D32" s="56" t="s">
        <v>713</v>
      </c>
      <c r="E32" s="48" t="s">
        <v>714</v>
      </c>
      <c r="F32" s="49">
        <f>F33+F34</f>
        <v>247.9</v>
      </c>
      <c r="G32" s="49">
        <f>G33+G34</f>
        <v>247.9</v>
      </c>
    </row>
    <row r="33" spans="1:7" ht="16.5">
      <c r="A33" s="56" t="s">
        <v>502</v>
      </c>
      <c r="B33" s="56" t="s">
        <v>570</v>
      </c>
      <c r="C33" s="56" t="s">
        <v>609</v>
      </c>
      <c r="D33" s="56" t="s">
        <v>651</v>
      </c>
      <c r="E33" s="48" t="s">
        <v>608</v>
      </c>
      <c r="F33" s="49">
        <v>225.6</v>
      </c>
      <c r="G33" s="49">
        <v>225.6</v>
      </c>
    </row>
    <row r="34" spans="1:7" ht="16.5">
      <c r="A34" s="56" t="s">
        <v>502</v>
      </c>
      <c r="B34" s="56" t="s">
        <v>570</v>
      </c>
      <c r="C34" s="56" t="s">
        <v>609</v>
      </c>
      <c r="D34" s="56" t="s">
        <v>715</v>
      </c>
      <c r="E34" s="48" t="s">
        <v>716</v>
      </c>
      <c r="F34" s="49">
        <f>8.3+14</f>
        <v>22.3</v>
      </c>
      <c r="G34" s="49">
        <f>8.3+14</f>
        <v>22.3</v>
      </c>
    </row>
    <row r="35" spans="1:7" ht="49.5">
      <c r="A35" s="56" t="s">
        <v>502</v>
      </c>
      <c r="B35" s="56" t="s">
        <v>570</v>
      </c>
      <c r="C35" s="56" t="s">
        <v>646</v>
      </c>
      <c r="D35" s="56"/>
      <c r="E35" s="12" t="s">
        <v>758</v>
      </c>
      <c r="F35" s="49">
        <f aca="true" t="shared" si="1" ref="F35:G37">F36</f>
        <v>78.5</v>
      </c>
      <c r="G35" s="49">
        <f t="shared" si="1"/>
        <v>78.5</v>
      </c>
    </row>
    <row r="36" spans="1:7" ht="49.5">
      <c r="A36" s="56" t="s">
        <v>502</v>
      </c>
      <c r="B36" s="56" t="s">
        <v>570</v>
      </c>
      <c r="C36" s="56" t="s">
        <v>646</v>
      </c>
      <c r="D36" s="56" t="s">
        <v>691</v>
      </c>
      <c r="E36" s="48" t="s">
        <v>692</v>
      </c>
      <c r="F36" s="49">
        <f t="shared" si="1"/>
        <v>78.5</v>
      </c>
      <c r="G36" s="49">
        <f t="shared" si="1"/>
        <v>78.5</v>
      </c>
    </row>
    <row r="37" spans="1:7" ht="16.5">
      <c r="A37" s="56" t="s">
        <v>502</v>
      </c>
      <c r="B37" s="56" t="s">
        <v>570</v>
      </c>
      <c r="C37" s="56" t="s">
        <v>646</v>
      </c>
      <c r="D37" s="56" t="s">
        <v>693</v>
      </c>
      <c r="E37" s="48" t="s">
        <v>694</v>
      </c>
      <c r="F37" s="49">
        <f t="shared" si="1"/>
        <v>78.5</v>
      </c>
      <c r="G37" s="49">
        <f t="shared" si="1"/>
        <v>78.5</v>
      </c>
    </row>
    <row r="38" spans="1:7" ht="16.5">
      <c r="A38" s="56" t="s">
        <v>502</v>
      </c>
      <c r="B38" s="56" t="s">
        <v>570</v>
      </c>
      <c r="C38" s="56" t="s">
        <v>646</v>
      </c>
      <c r="D38" s="56" t="s">
        <v>697</v>
      </c>
      <c r="E38" s="48" t="s">
        <v>698</v>
      </c>
      <c r="F38" s="49">
        <v>78.5</v>
      </c>
      <c r="G38" s="49">
        <v>78.5</v>
      </c>
    </row>
    <row r="39" spans="1:7" ht="33">
      <c r="A39" s="56" t="s">
        <v>502</v>
      </c>
      <c r="B39" s="56" t="s">
        <v>570</v>
      </c>
      <c r="C39" s="11" t="s">
        <v>11</v>
      </c>
      <c r="D39" s="56"/>
      <c r="E39" s="48" t="s">
        <v>10</v>
      </c>
      <c r="F39" s="49">
        <f aca="true" t="shared" si="2" ref="F39:G41">F40</f>
        <v>632</v>
      </c>
      <c r="G39" s="49">
        <f t="shared" si="2"/>
        <v>632</v>
      </c>
    </row>
    <row r="40" spans="1:7" ht="33">
      <c r="A40" s="56" t="s">
        <v>502</v>
      </c>
      <c r="B40" s="56" t="s">
        <v>570</v>
      </c>
      <c r="C40" s="11" t="s">
        <v>13</v>
      </c>
      <c r="D40" s="56" t="s">
        <v>636</v>
      </c>
      <c r="E40" s="48" t="s">
        <v>12</v>
      </c>
      <c r="F40" s="49">
        <f t="shared" si="2"/>
        <v>632</v>
      </c>
      <c r="G40" s="49">
        <f t="shared" si="2"/>
        <v>632</v>
      </c>
    </row>
    <row r="41" spans="1:7" ht="49.5">
      <c r="A41" s="56" t="s">
        <v>502</v>
      </c>
      <c r="B41" s="56" t="s">
        <v>570</v>
      </c>
      <c r="C41" s="11" t="s">
        <v>14</v>
      </c>
      <c r="D41" s="56"/>
      <c r="E41" s="48" t="s">
        <v>0</v>
      </c>
      <c r="F41" s="49">
        <f t="shared" si="2"/>
        <v>632</v>
      </c>
      <c r="G41" s="49">
        <f t="shared" si="2"/>
        <v>632</v>
      </c>
    </row>
    <row r="42" spans="1:7" ht="49.5">
      <c r="A42" s="56" t="s">
        <v>502</v>
      </c>
      <c r="B42" s="56" t="s">
        <v>570</v>
      </c>
      <c r="C42" s="11" t="s">
        <v>27</v>
      </c>
      <c r="D42" s="56"/>
      <c r="E42" s="48" t="s">
        <v>28</v>
      </c>
      <c r="F42" s="49">
        <f>F43+F46</f>
        <v>632</v>
      </c>
      <c r="G42" s="49">
        <f>G43+G46</f>
        <v>632</v>
      </c>
    </row>
    <row r="43" spans="1:7" ht="49.5">
      <c r="A43" s="56" t="s">
        <v>502</v>
      </c>
      <c r="B43" s="56" t="s">
        <v>570</v>
      </c>
      <c r="C43" s="11" t="s">
        <v>27</v>
      </c>
      <c r="D43" s="56" t="s">
        <v>691</v>
      </c>
      <c r="E43" s="48" t="s">
        <v>692</v>
      </c>
      <c r="F43" s="49">
        <f>F44</f>
        <v>570</v>
      </c>
      <c r="G43" s="49">
        <f>G44</f>
        <v>570</v>
      </c>
    </row>
    <row r="44" spans="1:7" ht="16.5">
      <c r="A44" s="56" t="s">
        <v>502</v>
      </c>
      <c r="B44" s="56" t="s">
        <v>570</v>
      </c>
      <c r="C44" s="11" t="s">
        <v>27</v>
      </c>
      <c r="D44" s="56" t="s">
        <v>693</v>
      </c>
      <c r="E44" s="48" t="s">
        <v>694</v>
      </c>
      <c r="F44" s="49">
        <f>F45</f>
        <v>570</v>
      </c>
      <c r="G44" s="49">
        <f>G45</f>
        <v>570</v>
      </c>
    </row>
    <row r="45" spans="1:7" ht="16.5">
      <c r="A45" s="56" t="s">
        <v>502</v>
      </c>
      <c r="B45" s="56" t="s">
        <v>570</v>
      </c>
      <c r="C45" s="11" t="s">
        <v>27</v>
      </c>
      <c r="D45" s="56" t="s">
        <v>695</v>
      </c>
      <c r="E45" s="48" t="s">
        <v>696</v>
      </c>
      <c r="F45" s="49">
        <v>570</v>
      </c>
      <c r="G45" s="49">
        <v>570</v>
      </c>
    </row>
    <row r="46" spans="1:7" ht="16.5">
      <c r="A46" s="56" t="s">
        <v>502</v>
      </c>
      <c r="B46" s="56" t="s">
        <v>570</v>
      </c>
      <c r="C46" s="11" t="s">
        <v>27</v>
      </c>
      <c r="D46" s="56" t="s">
        <v>699</v>
      </c>
      <c r="E46" s="48" t="s">
        <v>700</v>
      </c>
      <c r="F46" s="49">
        <f>F47</f>
        <v>62</v>
      </c>
      <c r="G46" s="49">
        <f>G47</f>
        <v>62</v>
      </c>
    </row>
    <row r="47" spans="1:7" ht="16.5">
      <c r="A47" s="56" t="s">
        <v>502</v>
      </c>
      <c r="B47" s="56" t="s">
        <v>570</v>
      </c>
      <c r="C47" s="11" t="s">
        <v>27</v>
      </c>
      <c r="D47" s="56" t="s">
        <v>701</v>
      </c>
      <c r="E47" s="48" t="s">
        <v>702</v>
      </c>
      <c r="F47" s="49">
        <f>F48+F49</f>
        <v>62</v>
      </c>
      <c r="G47" s="49">
        <f>G48+G49</f>
        <v>62</v>
      </c>
    </row>
    <row r="48" spans="1:7" ht="16.5">
      <c r="A48" s="56" t="s">
        <v>502</v>
      </c>
      <c r="B48" s="56" t="s">
        <v>570</v>
      </c>
      <c r="C48" s="11" t="s">
        <v>27</v>
      </c>
      <c r="D48" s="56" t="s">
        <v>779</v>
      </c>
      <c r="E48" s="48" t="s">
        <v>780</v>
      </c>
      <c r="F48" s="49">
        <v>4.8</v>
      </c>
      <c r="G48" s="49">
        <v>4.8</v>
      </c>
    </row>
    <row r="49" spans="1:7" ht="16.5">
      <c r="A49" s="56" t="s">
        <v>502</v>
      </c>
      <c r="B49" s="56" t="s">
        <v>570</v>
      </c>
      <c r="C49" s="11" t="s">
        <v>27</v>
      </c>
      <c r="D49" s="56" t="s">
        <v>652</v>
      </c>
      <c r="E49" s="48" t="s">
        <v>710</v>
      </c>
      <c r="F49" s="49">
        <v>57.2</v>
      </c>
      <c r="G49" s="49">
        <v>57.2</v>
      </c>
    </row>
    <row r="50" spans="1:7" ht="16.5">
      <c r="A50" s="56" t="s">
        <v>502</v>
      </c>
      <c r="B50" s="56" t="s">
        <v>590</v>
      </c>
      <c r="C50" s="56"/>
      <c r="D50" s="56"/>
      <c r="E50" s="48" t="s">
        <v>535</v>
      </c>
      <c r="F50" s="49">
        <f>F57+F51+F62</f>
        <v>494.5</v>
      </c>
      <c r="G50" s="49">
        <f>G57+G51+G62</f>
        <v>364.5</v>
      </c>
    </row>
    <row r="51" spans="1:7" ht="33">
      <c r="A51" s="56" t="s">
        <v>502</v>
      </c>
      <c r="B51" s="56" t="s">
        <v>590</v>
      </c>
      <c r="C51" s="56" t="s">
        <v>504</v>
      </c>
      <c r="D51" s="56"/>
      <c r="E51" s="48" t="s">
        <v>528</v>
      </c>
      <c r="F51" s="49">
        <f aca="true" t="shared" si="3" ref="F51:G55">F52</f>
        <v>35</v>
      </c>
      <c r="G51" s="49">
        <f t="shared" si="3"/>
        <v>35</v>
      </c>
    </row>
    <row r="52" spans="1:7" ht="16.5">
      <c r="A52" s="56" t="s">
        <v>502</v>
      </c>
      <c r="B52" s="56" t="s">
        <v>590</v>
      </c>
      <c r="C52" s="56" t="s">
        <v>532</v>
      </c>
      <c r="D52" s="56"/>
      <c r="E52" s="48" t="s">
        <v>533</v>
      </c>
      <c r="F52" s="49">
        <f t="shared" si="3"/>
        <v>35</v>
      </c>
      <c r="G52" s="49">
        <f t="shared" si="3"/>
        <v>35</v>
      </c>
    </row>
    <row r="53" spans="1:7" ht="49.5">
      <c r="A53" s="56" t="s">
        <v>502</v>
      </c>
      <c r="B53" s="56" t="s">
        <v>590</v>
      </c>
      <c r="C53" s="56" t="s">
        <v>646</v>
      </c>
      <c r="D53" s="56"/>
      <c r="E53" s="12" t="s">
        <v>758</v>
      </c>
      <c r="F53" s="49">
        <f t="shared" si="3"/>
        <v>35</v>
      </c>
      <c r="G53" s="49">
        <f t="shared" si="3"/>
        <v>35</v>
      </c>
    </row>
    <row r="54" spans="1:7" ht="49.5">
      <c r="A54" s="56" t="s">
        <v>502</v>
      </c>
      <c r="B54" s="56" t="s">
        <v>590</v>
      </c>
      <c r="C54" s="56" t="s">
        <v>646</v>
      </c>
      <c r="D54" s="56" t="s">
        <v>691</v>
      </c>
      <c r="E54" s="48" t="s">
        <v>692</v>
      </c>
      <c r="F54" s="49">
        <f t="shared" si="3"/>
        <v>35</v>
      </c>
      <c r="G54" s="49">
        <f t="shared" si="3"/>
        <v>35</v>
      </c>
    </row>
    <row r="55" spans="1:7" ht="16.5">
      <c r="A55" s="56" t="s">
        <v>502</v>
      </c>
      <c r="B55" s="56" t="s">
        <v>590</v>
      </c>
      <c r="C55" s="56" t="s">
        <v>646</v>
      </c>
      <c r="D55" s="56" t="s">
        <v>693</v>
      </c>
      <c r="E55" s="48" t="s">
        <v>694</v>
      </c>
      <c r="F55" s="49">
        <f t="shared" si="3"/>
        <v>35</v>
      </c>
      <c r="G55" s="49">
        <f t="shared" si="3"/>
        <v>35</v>
      </c>
    </row>
    <row r="56" spans="1:7" ht="16.5">
      <c r="A56" s="56" t="s">
        <v>502</v>
      </c>
      <c r="B56" s="56" t="s">
        <v>590</v>
      </c>
      <c r="C56" s="56" t="s">
        <v>646</v>
      </c>
      <c r="D56" s="56" t="s">
        <v>697</v>
      </c>
      <c r="E56" s="48" t="s">
        <v>698</v>
      </c>
      <c r="F56" s="49">
        <v>35</v>
      </c>
      <c r="G56" s="49">
        <v>35</v>
      </c>
    </row>
    <row r="57" spans="1:7" ht="16.5">
      <c r="A57" s="56" t="s">
        <v>502</v>
      </c>
      <c r="B57" s="56" t="s">
        <v>590</v>
      </c>
      <c r="C57" s="56" t="s">
        <v>538</v>
      </c>
      <c r="D57" s="56"/>
      <c r="E57" s="48" t="s">
        <v>647</v>
      </c>
      <c r="F57" s="49">
        <f aca="true" t="shared" si="4" ref="F57:G60">F58</f>
        <v>130</v>
      </c>
      <c r="G57" s="49">
        <f t="shared" si="4"/>
        <v>0</v>
      </c>
    </row>
    <row r="58" spans="1:7" ht="33">
      <c r="A58" s="56" t="s">
        <v>502</v>
      </c>
      <c r="B58" s="56" t="s">
        <v>590</v>
      </c>
      <c r="C58" s="56" t="s">
        <v>410</v>
      </c>
      <c r="D58" s="56"/>
      <c r="E58" s="48" t="s">
        <v>411</v>
      </c>
      <c r="F58" s="49">
        <f t="shared" si="4"/>
        <v>130</v>
      </c>
      <c r="G58" s="49">
        <f t="shared" si="4"/>
        <v>0</v>
      </c>
    </row>
    <row r="59" spans="1:7" ht="16.5">
      <c r="A59" s="56" t="s">
        <v>502</v>
      </c>
      <c r="B59" s="56" t="s">
        <v>590</v>
      </c>
      <c r="C59" s="56" t="s">
        <v>410</v>
      </c>
      <c r="D59" s="56" t="s">
        <v>699</v>
      </c>
      <c r="E59" s="48" t="s">
        <v>700</v>
      </c>
      <c r="F59" s="49">
        <f t="shared" si="4"/>
        <v>130</v>
      </c>
      <c r="G59" s="49">
        <f t="shared" si="4"/>
        <v>0</v>
      </c>
    </row>
    <row r="60" spans="1:7" ht="16.5">
      <c r="A60" s="56" t="s">
        <v>502</v>
      </c>
      <c r="B60" s="56" t="s">
        <v>590</v>
      </c>
      <c r="C60" s="56" t="s">
        <v>410</v>
      </c>
      <c r="D60" s="56" t="s">
        <v>701</v>
      </c>
      <c r="E60" s="48" t="s">
        <v>702</v>
      </c>
      <c r="F60" s="49">
        <f t="shared" si="4"/>
        <v>130</v>
      </c>
      <c r="G60" s="49">
        <f t="shared" si="4"/>
        <v>0</v>
      </c>
    </row>
    <row r="61" spans="1:7" ht="16.5">
      <c r="A61" s="56" t="s">
        <v>502</v>
      </c>
      <c r="B61" s="56" t="s">
        <v>590</v>
      </c>
      <c r="C61" s="56" t="s">
        <v>410</v>
      </c>
      <c r="D61" s="56" t="s">
        <v>652</v>
      </c>
      <c r="E61" s="48" t="s">
        <v>653</v>
      </c>
      <c r="F61" s="49">
        <v>130</v>
      </c>
      <c r="G61" s="49">
        <v>0</v>
      </c>
    </row>
    <row r="62" spans="1:7" ht="33">
      <c r="A62" s="56" t="s">
        <v>502</v>
      </c>
      <c r="B62" s="56" t="s">
        <v>590</v>
      </c>
      <c r="C62" s="56" t="s">
        <v>3</v>
      </c>
      <c r="D62" s="56"/>
      <c r="E62" s="48" t="s">
        <v>4</v>
      </c>
      <c r="F62" s="49">
        <f aca="true" t="shared" si="5" ref="F62:G64">F63</f>
        <v>329.5</v>
      </c>
      <c r="G62" s="49">
        <f t="shared" si="5"/>
        <v>329.5</v>
      </c>
    </row>
    <row r="63" spans="1:7" ht="49.5">
      <c r="A63" s="56" t="s">
        <v>502</v>
      </c>
      <c r="B63" s="56" t="s">
        <v>590</v>
      </c>
      <c r="C63" s="56" t="s">
        <v>5</v>
      </c>
      <c r="D63" s="56"/>
      <c r="E63" s="48" t="s">
        <v>6</v>
      </c>
      <c r="F63" s="49">
        <f t="shared" si="5"/>
        <v>329.5</v>
      </c>
      <c r="G63" s="49">
        <f t="shared" si="5"/>
        <v>329.5</v>
      </c>
    </row>
    <row r="64" spans="1:7" ht="49.5">
      <c r="A64" s="56" t="s">
        <v>502</v>
      </c>
      <c r="B64" s="56" t="s">
        <v>590</v>
      </c>
      <c r="C64" s="56" t="s">
        <v>7</v>
      </c>
      <c r="D64" s="56"/>
      <c r="E64" s="48" t="s">
        <v>0</v>
      </c>
      <c r="F64" s="49">
        <f t="shared" si="5"/>
        <v>329.5</v>
      </c>
      <c r="G64" s="49">
        <f t="shared" si="5"/>
        <v>329.5</v>
      </c>
    </row>
    <row r="65" spans="1:7" ht="49.5">
      <c r="A65" s="56" t="s">
        <v>502</v>
      </c>
      <c r="B65" s="56" t="s">
        <v>590</v>
      </c>
      <c r="C65" s="56" t="s">
        <v>8</v>
      </c>
      <c r="D65" s="56"/>
      <c r="E65" s="48" t="s">
        <v>9</v>
      </c>
      <c r="F65" s="49">
        <f>F66+F69</f>
        <v>329.5</v>
      </c>
      <c r="G65" s="49">
        <f>G66+G69</f>
        <v>329.5</v>
      </c>
    </row>
    <row r="66" spans="1:7" ht="49.5">
      <c r="A66" s="56" t="s">
        <v>502</v>
      </c>
      <c r="B66" s="56" t="s">
        <v>590</v>
      </c>
      <c r="C66" s="56" t="s">
        <v>8</v>
      </c>
      <c r="D66" s="56" t="s">
        <v>691</v>
      </c>
      <c r="E66" s="48" t="s">
        <v>692</v>
      </c>
      <c r="F66" s="49">
        <f>F67</f>
        <v>242.9</v>
      </c>
      <c r="G66" s="49">
        <f>G67</f>
        <v>242.9</v>
      </c>
    </row>
    <row r="67" spans="1:7" ht="16.5">
      <c r="A67" s="56" t="s">
        <v>502</v>
      </c>
      <c r="B67" s="56" t="s">
        <v>590</v>
      </c>
      <c r="C67" s="56" t="s">
        <v>8</v>
      </c>
      <c r="D67" s="56" t="s">
        <v>693</v>
      </c>
      <c r="E67" s="48" t="s">
        <v>694</v>
      </c>
      <c r="F67" s="49">
        <f>F68</f>
        <v>242.9</v>
      </c>
      <c r="G67" s="49">
        <f>G68</f>
        <v>242.9</v>
      </c>
    </row>
    <row r="68" spans="1:7" ht="16.5">
      <c r="A68" s="56" t="s">
        <v>502</v>
      </c>
      <c r="B68" s="56" t="s">
        <v>590</v>
      </c>
      <c r="C68" s="56" t="s">
        <v>8</v>
      </c>
      <c r="D68" s="56" t="s">
        <v>695</v>
      </c>
      <c r="E68" s="48" t="s">
        <v>696</v>
      </c>
      <c r="F68" s="49">
        <v>242.9</v>
      </c>
      <c r="G68" s="49">
        <v>242.9</v>
      </c>
    </row>
    <row r="69" spans="1:7" ht="16.5">
      <c r="A69" s="56" t="s">
        <v>502</v>
      </c>
      <c r="B69" s="56" t="s">
        <v>590</v>
      </c>
      <c r="C69" s="56" t="s">
        <v>8</v>
      </c>
      <c r="D69" s="56" t="s">
        <v>699</v>
      </c>
      <c r="E69" s="48" t="s">
        <v>700</v>
      </c>
      <c r="F69" s="49">
        <f>F70</f>
        <v>86.6</v>
      </c>
      <c r="G69" s="49">
        <f>G70</f>
        <v>86.6</v>
      </c>
    </row>
    <row r="70" spans="1:7" ht="16.5">
      <c r="A70" s="56" t="s">
        <v>502</v>
      </c>
      <c r="B70" s="56" t="s">
        <v>590</v>
      </c>
      <c r="C70" s="56" t="s">
        <v>8</v>
      </c>
      <c r="D70" s="56" t="s">
        <v>701</v>
      </c>
      <c r="E70" s="48" t="s">
        <v>702</v>
      </c>
      <c r="F70" s="49">
        <f>F71+F72</f>
        <v>86.6</v>
      </c>
      <c r="G70" s="49">
        <f>G71+G72</f>
        <v>86.6</v>
      </c>
    </row>
    <row r="71" spans="1:7" ht="16.5">
      <c r="A71" s="56" t="s">
        <v>502</v>
      </c>
      <c r="B71" s="56" t="s">
        <v>590</v>
      </c>
      <c r="C71" s="56" t="s">
        <v>8</v>
      </c>
      <c r="D71" s="56" t="s">
        <v>779</v>
      </c>
      <c r="E71" s="48" t="s">
        <v>780</v>
      </c>
      <c r="F71" s="49">
        <v>3</v>
      </c>
      <c r="G71" s="49">
        <v>3</v>
      </c>
    </row>
    <row r="72" spans="1:7" ht="16.5">
      <c r="A72" s="56" t="s">
        <v>502</v>
      </c>
      <c r="B72" s="56" t="s">
        <v>590</v>
      </c>
      <c r="C72" s="56" t="s">
        <v>8</v>
      </c>
      <c r="D72" s="56" t="s">
        <v>652</v>
      </c>
      <c r="E72" s="48" t="s">
        <v>710</v>
      </c>
      <c r="F72" s="49">
        <v>83.6</v>
      </c>
      <c r="G72" s="49">
        <v>83.6</v>
      </c>
    </row>
    <row r="73" spans="1:7" ht="16.5">
      <c r="A73" s="56" t="s">
        <v>502</v>
      </c>
      <c r="B73" s="56" t="s">
        <v>582</v>
      </c>
      <c r="C73" s="56"/>
      <c r="D73" s="56"/>
      <c r="E73" s="48" t="s">
        <v>537</v>
      </c>
      <c r="F73" s="49">
        <f>F93+F74</f>
        <v>7878.7</v>
      </c>
      <c r="G73" s="49">
        <f>G93+G74</f>
        <v>8146.6</v>
      </c>
    </row>
    <row r="74" spans="1:7" ht="16.5">
      <c r="A74" s="56" t="s">
        <v>502</v>
      </c>
      <c r="B74" s="11" t="s">
        <v>759</v>
      </c>
      <c r="C74" s="11" t="s">
        <v>636</v>
      </c>
      <c r="D74" s="11" t="s">
        <v>636</v>
      </c>
      <c r="E74" s="12" t="s">
        <v>760</v>
      </c>
      <c r="F74" s="49">
        <f>F87+F75</f>
        <v>1702.3</v>
      </c>
      <c r="G74" s="49">
        <f>G87+G75</f>
        <v>1706.1</v>
      </c>
    </row>
    <row r="75" spans="1:7" ht="16.5">
      <c r="A75" s="56" t="s">
        <v>502</v>
      </c>
      <c r="B75" s="11" t="s">
        <v>759</v>
      </c>
      <c r="C75" s="11" t="s">
        <v>23</v>
      </c>
      <c r="D75" s="11" t="s">
        <v>636</v>
      </c>
      <c r="E75" s="12" t="s">
        <v>24</v>
      </c>
      <c r="F75" s="49">
        <f>F76</f>
        <v>1458.8</v>
      </c>
      <c r="G75" s="49">
        <f>G76</f>
        <v>1462.6</v>
      </c>
    </row>
    <row r="76" spans="1:7" ht="16.5">
      <c r="A76" s="56" t="s">
        <v>502</v>
      </c>
      <c r="B76" s="11" t="s">
        <v>759</v>
      </c>
      <c r="C76" s="11" t="s">
        <v>25</v>
      </c>
      <c r="D76" s="11" t="s">
        <v>636</v>
      </c>
      <c r="E76" s="12" t="s">
        <v>26</v>
      </c>
      <c r="F76" s="49">
        <f>F77+F80+F84</f>
        <v>1458.8</v>
      </c>
      <c r="G76" s="49">
        <f>G77+G80+G84</f>
        <v>1462.6</v>
      </c>
    </row>
    <row r="77" spans="1:7" ht="49.5">
      <c r="A77" s="56" t="s">
        <v>502</v>
      </c>
      <c r="B77" s="11" t="s">
        <v>759</v>
      </c>
      <c r="C77" s="11" t="s">
        <v>25</v>
      </c>
      <c r="D77" s="56" t="s">
        <v>691</v>
      </c>
      <c r="E77" s="48" t="s">
        <v>692</v>
      </c>
      <c r="F77" s="49">
        <f>F78</f>
        <v>1232.6</v>
      </c>
      <c r="G77" s="49">
        <f>G78</f>
        <v>1232.6</v>
      </c>
    </row>
    <row r="78" spans="1:7" ht="16.5">
      <c r="A78" s="56" t="s">
        <v>502</v>
      </c>
      <c r="B78" s="11" t="s">
        <v>759</v>
      </c>
      <c r="C78" s="11" t="s">
        <v>25</v>
      </c>
      <c r="D78" s="56" t="s">
        <v>693</v>
      </c>
      <c r="E78" s="48" t="s">
        <v>694</v>
      </c>
      <c r="F78" s="49">
        <f>F79</f>
        <v>1232.6</v>
      </c>
      <c r="G78" s="49">
        <f>G79</f>
        <v>1232.6</v>
      </c>
    </row>
    <row r="79" spans="1:7" ht="16.5">
      <c r="A79" s="56" t="s">
        <v>502</v>
      </c>
      <c r="B79" s="11" t="s">
        <v>759</v>
      </c>
      <c r="C79" s="11" t="s">
        <v>25</v>
      </c>
      <c r="D79" s="56" t="s">
        <v>695</v>
      </c>
      <c r="E79" s="48" t="s">
        <v>696</v>
      </c>
      <c r="F79" s="49">
        <v>1232.6</v>
      </c>
      <c r="G79" s="49">
        <v>1232.6</v>
      </c>
    </row>
    <row r="80" spans="1:7" ht="16.5">
      <c r="A80" s="56" t="s">
        <v>502</v>
      </c>
      <c r="B80" s="11" t="s">
        <v>759</v>
      </c>
      <c r="C80" s="11" t="s">
        <v>25</v>
      </c>
      <c r="D80" s="56" t="s">
        <v>699</v>
      </c>
      <c r="E80" s="48" t="s">
        <v>700</v>
      </c>
      <c r="F80" s="49">
        <f>F81</f>
        <v>203.9</v>
      </c>
      <c r="G80" s="49">
        <f>G81</f>
        <v>207.7</v>
      </c>
    </row>
    <row r="81" spans="1:7" ht="16.5">
      <c r="A81" s="56" t="s">
        <v>502</v>
      </c>
      <c r="B81" s="11" t="s">
        <v>759</v>
      </c>
      <c r="C81" s="11" t="s">
        <v>25</v>
      </c>
      <c r="D81" s="56" t="s">
        <v>701</v>
      </c>
      <c r="E81" s="48" t="s">
        <v>702</v>
      </c>
      <c r="F81" s="49">
        <f>F82+F83</f>
        <v>203.9</v>
      </c>
      <c r="G81" s="49">
        <f>G82+G83</f>
        <v>207.7</v>
      </c>
    </row>
    <row r="82" spans="1:7" ht="16.5">
      <c r="A82" s="56" t="s">
        <v>502</v>
      </c>
      <c r="B82" s="11" t="s">
        <v>759</v>
      </c>
      <c r="C82" s="11" t="s">
        <v>25</v>
      </c>
      <c r="D82" s="56" t="s">
        <v>779</v>
      </c>
      <c r="E82" s="48" t="s">
        <v>780</v>
      </c>
      <c r="F82" s="49">
        <v>18</v>
      </c>
      <c r="G82" s="49">
        <v>18</v>
      </c>
    </row>
    <row r="83" spans="1:7" ht="16.5">
      <c r="A83" s="56" t="s">
        <v>502</v>
      </c>
      <c r="B83" s="11" t="s">
        <v>759</v>
      </c>
      <c r="C83" s="11" t="s">
        <v>25</v>
      </c>
      <c r="D83" s="56" t="s">
        <v>652</v>
      </c>
      <c r="E83" s="48" t="s">
        <v>710</v>
      </c>
      <c r="F83" s="49">
        <v>185.9</v>
      </c>
      <c r="G83" s="49">
        <v>189.7</v>
      </c>
    </row>
    <row r="84" spans="1:7" ht="16.5">
      <c r="A84" s="56" t="s">
        <v>502</v>
      </c>
      <c r="B84" s="11" t="s">
        <v>759</v>
      </c>
      <c r="C84" s="11" t="s">
        <v>25</v>
      </c>
      <c r="D84" s="56" t="s">
        <v>711</v>
      </c>
      <c r="E84" s="48" t="s">
        <v>712</v>
      </c>
      <c r="F84" s="49">
        <f>F85</f>
        <v>22.3</v>
      </c>
      <c r="G84" s="49">
        <f>G85</f>
        <v>22.3</v>
      </c>
    </row>
    <row r="85" spans="1:7" ht="16.5">
      <c r="A85" s="56" t="s">
        <v>502</v>
      </c>
      <c r="B85" s="11" t="s">
        <v>759</v>
      </c>
      <c r="C85" s="11" t="s">
        <v>25</v>
      </c>
      <c r="D85" s="56" t="s">
        <v>713</v>
      </c>
      <c r="E85" s="48" t="s">
        <v>714</v>
      </c>
      <c r="F85" s="49">
        <f>F86</f>
        <v>22.3</v>
      </c>
      <c r="G85" s="49">
        <f>G86</f>
        <v>22.3</v>
      </c>
    </row>
    <row r="86" spans="1:7" ht="16.5">
      <c r="A86" s="56" t="s">
        <v>502</v>
      </c>
      <c r="B86" s="11" t="s">
        <v>759</v>
      </c>
      <c r="C86" s="11" t="s">
        <v>25</v>
      </c>
      <c r="D86" s="56" t="s">
        <v>651</v>
      </c>
      <c r="E86" s="48" t="s">
        <v>608</v>
      </c>
      <c r="F86" s="49">
        <v>22.3</v>
      </c>
      <c r="G86" s="49">
        <v>22.3</v>
      </c>
    </row>
    <row r="87" spans="1:7" ht="33">
      <c r="A87" s="56" t="s">
        <v>502</v>
      </c>
      <c r="B87" s="56" t="s">
        <v>759</v>
      </c>
      <c r="C87" s="56" t="s">
        <v>504</v>
      </c>
      <c r="D87" s="56"/>
      <c r="E87" s="48" t="s">
        <v>528</v>
      </c>
      <c r="F87" s="49">
        <f aca="true" t="shared" si="6" ref="F87:G89">F88</f>
        <v>243.5</v>
      </c>
      <c r="G87" s="49">
        <f t="shared" si="6"/>
        <v>243.5</v>
      </c>
    </row>
    <row r="88" spans="1:7" ht="16.5">
      <c r="A88" s="56" t="s">
        <v>502</v>
      </c>
      <c r="B88" s="56" t="s">
        <v>759</v>
      </c>
      <c r="C88" s="56" t="s">
        <v>532</v>
      </c>
      <c r="D88" s="56"/>
      <c r="E88" s="48" t="s">
        <v>533</v>
      </c>
      <c r="F88" s="49">
        <f t="shared" si="6"/>
        <v>243.5</v>
      </c>
      <c r="G88" s="49">
        <f t="shared" si="6"/>
        <v>243.5</v>
      </c>
    </row>
    <row r="89" spans="1:7" ht="49.5">
      <c r="A89" s="56" t="s">
        <v>502</v>
      </c>
      <c r="B89" s="56" t="s">
        <v>759</v>
      </c>
      <c r="C89" s="56" t="s">
        <v>646</v>
      </c>
      <c r="D89" s="56" t="s">
        <v>691</v>
      </c>
      <c r="E89" s="48" t="s">
        <v>692</v>
      </c>
      <c r="F89" s="49">
        <f t="shared" si="6"/>
        <v>243.5</v>
      </c>
      <c r="G89" s="49">
        <f t="shared" si="6"/>
        <v>243.5</v>
      </c>
    </row>
    <row r="90" spans="1:7" ht="16.5">
      <c r="A90" s="56" t="s">
        <v>502</v>
      </c>
      <c r="B90" s="11" t="s">
        <v>759</v>
      </c>
      <c r="C90" s="56" t="s">
        <v>646</v>
      </c>
      <c r="D90" s="56" t="s">
        <v>693</v>
      </c>
      <c r="E90" s="48" t="s">
        <v>694</v>
      </c>
      <c r="F90" s="49">
        <f>F91+F92</f>
        <v>243.5</v>
      </c>
      <c r="G90" s="49">
        <f>G91+G92</f>
        <v>243.5</v>
      </c>
    </row>
    <row r="91" spans="1:7" ht="16.5">
      <c r="A91" s="56" t="s">
        <v>502</v>
      </c>
      <c r="B91" s="56" t="s">
        <v>759</v>
      </c>
      <c r="C91" s="56" t="s">
        <v>646</v>
      </c>
      <c r="D91" s="56" t="s">
        <v>695</v>
      </c>
      <c r="E91" s="48" t="s">
        <v>696</v>
      </c>
      <c r="F91" s="49">
        <v>42.3</v>
      </c>
      <c r="G91" s="49">
        <v>42.3</v>
      </c>
    </row>
    <row r="92" spans="1:7" ht="16.5">
      <c r="A92" s="56" t="s">
        <v>502</v>
      </c>
      <c r="B92" s="56" t="s">
        <v>759</v>
      </c>
      <c r="C92" s="56" t="s">
        <v>646</v>
      </c>
      <c r="D92" s="56" t="s">
        <v>697</v>
      </c>
      <c r="E92" s="48" t="s">
        <v>698</v>
      </c>
      <c r="F92" s="49">
        <v>201.2</v>
      </c>
      <c r="G92" s="49">
        <v>201.2</v>
      </c>
    </row>
    <row r="93" spans="1:7" ht="33">
      <c r="A93" s="56" t="s">
        <v>502</v>
      </c>
      <c r="B93" s="56" t="s">
        <v>573</v>
      </c>
      <c r="C93" s="56"/>
      <c r="D93" s="56"/>
      <c r="E93" s="48" t="s">
        <v>488</v>
      </c>
      <c r="F93" s="49">
        <f aca="true" t="shared" si="7" ref="F93:G97">F94</f>
        <v>6176.4</v>
      </c>
      <c r="G93" s="49">
        <f t="shared" si="7"/>
        <v>6440.5</v>
      </c>
    </row>
    <row r="94" spans="1:7" ht="33">
      <c r="A94" s="56" t="s">
        <v>502</v>
      </c>
      <c r="B94" s="56" t="s">
        <v>573</v>
      </c>
      <c r="C94" s="56" t="s">
        <v>565</v>
      </c>
      <c r="D94" s="56"/>
      <c r="E94" s="48" t="s">
        <v>566</v>
      </c>
      <c r="F94" s="49">
        <f t="shared" si="7"/>
        <v>6176.4</v>
      </c>
      <c r="G94" s="49">
        <f t="shared" si="7"/>
        <v>6440.5</v>
      </c>
    </row>
    <row r="95" spans="1:7" ht="16.5">
      <c r="A95" s="56" t="s">
        <v>502</v>
      </c>
      <c r="B95" s="56" t="s">
        <v>573</v>
      </c>
      <c r="C95" s="56" t="s">
        <v>567</v>
      </c>
      <c r="D95" s="56"/>
      <c r="E95" s="48" t="s">
        <v>536</v>
      </c>
      <c r="F95" s="49">
        <f t="shared" si="7"/>
        <v>6176.4</v>
      </c>
      <c r="G95" s="49">
        <f t="shared" si="7"/>
        <v>6440.5</v>
      </c>
    </row>
    <row r="96" spans="1:7" ht="33">
      <c r="A96" s="56" t="s">
        <v>502</v>
      </c>
      <c r="B96" s="56" t="s">
        <v>573</v>
      </c>
      <c r="C96" s="56" t="s">
        <v>567</v>
      </c>
      <c r="D96" s="56" t="s">
        <v>717</v>
      </c>
      <c r="E96" s="48" t="s">
        <v>718</v>
      </c>
      <c r="F96" s="49">
        <f t="shared" si="7"/>
        <v>6176.4</v>
      </c>
      <c r="G96" s="49">
        <f t="shared" si="7"/>
        <v>6440.5</v>
      </c>
    </row>
    <row r="97" spans="1:7" ht="16.5">
      <c r="A97" s="56" t="s">
        <v>502</v>
      </c>
      <c r="B97" s="56" t="s">
        <v>573</v>
      </c>
      <c r="C97" s="56" t="s">
        <v>567</v>
      </c>
      <c r="D97" s="56" t="s">
        <v>726</v>
      </c>
      <c r="E97" s="48" t="s">
        <v>727</v>
      </c>
      <c r="F97" s="49">
        <f t="shared" si="7"/>
        <v>6176.4</v>
      </c>
      <c r="G97" s="49">
        <f t="shared" si="7"/>
        <v>6440.5</v>
      </c>
    </row>
    <row r="98" spans="1:7" ht="49.5">
      <c r="A98" s="56" t="s">
        <v>502</v>
      </c>
      <c r="B98" s="56" t="s">
        <v>573</v>
      </c>
      <c r="C98" s="56" t="s">
        <v>567</v>
      </c>
      <c r="D98" s="56" t="s">
        <v>649</v>
      </c>
      <c r="E98" s="48" t="s">
        <v>650</v>
      </c>
      <c r="F98" s="49">
        <v>6176.4</v>
      </c>
      <c r="G98" s="49">
        <f>6176.4+264.1</f>
        <v>6440.5</v>
      </c>
    </row>
    <row r="99" spans="1:7" ht="16.5">
      <c r="A99" s="56" t="s">
        <v>502</v>
      </c>
      <c r="B99" s="56" t="s">
        <v>583</v>
      </c>
      <c r="C99" s="56"/>
      <c r="D99" s="56"/>
      <c r="E99" s="48" t="s">
        <v>539</v>
      </c>
      <c r="F99" s="49">
        <f>F100</f>
        <v>15840.4</v>
      </c>
      <c r="G99" s="49">
        <f>G100</f>
        <v>31086.399999999998</v>
      </c>
    </row>
    <row r="100" spans="1:7" ht="16.5">
      <c r="A100" s="56" t="s">
        <v>502</v>
      </c>
      <c r="B100" s="56" t="s">
        <v>417</v>
      </c>
      <c r="C100" s="56"/>
      <c r="D100" s="64"/>
      <c r="E100" s="5" t="s">
        <v>418</v>
      </c>
      <c r="F100" s="49">
        <f>F101+F106</f>
        <v>15840.4</v>
      </c>
      <c r="G100" s="49">
        <f>G101+G106</f>
        <v>31086.399999999998</v>
      </c>
    </row>
    <row r="101" spans="1:7" ht="33">
      <c r="A101" s="56" t="s">
        <v>502</v>
      </c>
      <c r="B101" s="56" t="s">
        <v>417</v>
      </c>
      <c r="C101" s="56" t="s">
        <v>181</v>
      </c>
      <c r="D101" s="95"/>
      <c r="E101" s="48" t="s">
        <v>182</v>
      </c>
      <c r="F101" s="49">
        <f aca="true" t="shared" si="8" ref="F101:G104">F102</f>
        <v>13911.8</v>
      </c>
      <c r="G101" s="49">
        <f t="shared" si="8"/>
        <v>29486.399999999998</v>
      </c>
    </row>
    <row r="102" spans="1:7" ht="49.5">
      <c r="A102" s="56" t="s">
        <v>502</v>
      </c>
      <c r="B102" s="56" t="s">
        <v>417</v>
      </c>
      <c r="C102" s="56" t="s">
        <v>183</v>
      </c>
      <c r="D102" s="95"/>
      <c r="E102" s="48" t="s">
        <v>184</v>
      </c>
      <c r="F102" s="49">
        <f t="shared" si="8"/>
        <v>13911.8</v>
      </c>
      <c r="G102" s="49">
        <f t="shared" si="8"/>
        <v>29486.399999999998</v>
      </c>
    </row>
    <row r="103" spans="1:7" ht="16.5">
      <c r="A103" s="56" t="s">
        <v>502</v>
      </c>
      <c r="B103" s="56" t="s">
        <v>417</v>
      </c>
      <c r="C103" s="56" t="s">
        <v>183</v>
      </c>
      <c r="D103" s="56" t="s">
        <v>699</v>
      </c>
      <c r="E103" s="48" t="s">
        <v>700</v>
      </c>
      <c r="F103" s="49">
        <f t="shared" si="8"/>
        <v>13911.8</v>
      </c>
      <c r="G103" s="49">
        <f t="shared" si="8"/>
        <v>29486.399999999998</v>
      </c>
    </row>
    <row r="104" spans="1:7" ht="16.5">
      <c r="A104" s="56" t="s">
        <v>502</v>
      </c>
      <c r="B104" s="56" t="s">
        <v>417</v>
      </c>
      <c r="C104" s="56" t="s">
        <v>183</v>
      </c>
      <c r="D104" s="56" t="s">
        <v>701</v>
      </c>
      <c r="E104" s="48" t="s">
        <v>702</v>
      </c>
      <c r="F104" s="49">
        <f t="shared" si="8"/>
        <v>13911.8</v>
      </c>
      <c r="G104" s="49">
        <f t="shared" si="8"/>
        <v>29486.399999999998</v>
      </c>
    </row>
    <row r="105" spans="1:7" ht="16.5">
      <c r="A105" s="56" t="s">
        <v>502</v>
      </c>
      <c r="B105" s="56" t="s">
        <v>417</v>
      </c>
      <c r="C105" s="56" t="s">
        <v>183</v>
      </c>
      <c r="D105" s="56" t="s">
        <v>652</v>
      </c>
      <c r="E105" s="48" t="s">
        <v>653</v>
      </c>
      <c r="F105" s="49">
        <f>15053.5+8858.3-10000</f>
        <v>13911.8</v>
      </c>
      <c r="G105" s="49">
        <f>20628.1+8858.3-4000+4000</f>
        <v>29486.399999999998</v>
      </c>
    </row>
    <row r="106" spans="1:7" ht="16.5">
      <c r="A106" s="56" t="s">
        <v>502</v>
      </c>
      <c r="B106" s="56" t="s">
        <v>417</v>
      </c>
      <c r="C106" s="56" t="s">
        <v>538</v>
      </c>
      <c r="D106" s="56"/>
      <c r="E106" s="48" t="s">
        <v>647</v>
      </c>
      <c r="F106" s="49">
        <f>F107+F111</f>
        <v>1928.6</v>
      </c>
      <c r="G106" s="49">
        <f>G107+G111</f>
        <v>1600</v>
      </c>
    </row>
    <row r="107" spans="1:7" ht="33">
      <c r="A107" s="56" t="s">
        <v>502</v>
      </c>
      <c r="B107" s="56" t="s">
        <v>417</v>
      </c>
      <c r="C107" s="56" t="s">
        <v>419</v>
      </c>
      <c r="D107" s="56"/>
      <c r="E107" s="48" t="s">
        <v>420</v>
      </c>
      <c r="F107" s="49">
        <f aca="true" t="shared" si="9" ref="F107:G109">F108</f>
        <v>928.6</v>
      </c>
      <c r="G107" s="49">
        <f t="shared" si="9"/>
        <v>0</v>
      </c>
    </row>
    <row r="108" spans="1:7" ht="16.5">
      <c r="A108" s="56" t="s">
        <v>502</v>
      </c>
      <c r="B108" s="56" t="s">
        <v>417</v>
      </c>
      <c r="C108" s="56" t="s">
        <v>419</v>
      </c>
      <c r="D108" s="56" t="s">
        <v>699</v>
      </c>
      <c r="E108" s="48" t="s">
        <v>700</v>
      </c>
      <c r="F108" s="49">
        <f t="shared" si="9"/>
        <v>928.6</v>
      </c>
      <c r="G108" s="49">
        <f t="shared" si="9"/>
        <v>0</v>
      </c>
    </row>
    <row r="109" spans="1:7" ht="16.5">
      <c r="A109" s="56" t="s">
        <v>502</v>
      </c>
      <c r="B109" s="56" t="s">
        <v>417</v>
      </c>
      <c r="C109" s="56" t="s">
        <v>419</v>
      </c>
      <c r="D109" s="56" t="s">
        <v>701</v>
      </c>
      <c r="E109" s="48" t="s">
        <v>702</v>
      </c>
      <c r="F109" s="49">
        <f t="shared" si="9"/>
        <v>928.6</v>
      </c>
      <c r="G109" s="49">
        <f t="shared" si="9"/>
        <v>0</v>
      </c>
    </row>
    <row r="110" spans="1:7" ht="16.5">
      <c r="A110" s="56" t="s">
        <v>502</v>
      </c>
      <c r="B110" s="56" t="s">
        <v>417</v>
      </c>
      <c r="C110" s="56" t="s">
        <v>419</v>
      </c>
      <c r="D110" s="56" t="s">
        <v>652</v>
      </c>
      <c r="E110" s="48" t="s">
        <v>653</v>
      </c>
      <c r="F110" s="49">
        <v>928.6</v>
      </c>
      <c r="G110" s="49">
        <v>0</v>
      </c>
    </row>
    <row r="111" spans="1:7" ht="33">
      <c r="A111" s="56" t="s">
        <v>502</v>
      </c>
      <c r="B111" s="56" t="s">
        <v>417</v>
      </c>
      <c r="C111" s="56" t="s">
        <v>753</v>
      </c>
      <c r="D111" s="56"/>
      <c r="E111" s="48" t="s">
        <v>754</v>
      </c>
      <c r="F111" s="49">
        <f aca="true" t="shared" si="10" ref="F111:G113">F112</f>
        <v>1000</v>
      </c>
      <c r="G111" s="49">
        <f t="shared" si="10"/>
        <v>1600</v>
      </c>
    </row>
    <row r="112" spans="1:7" ht="16.5">
      <c r="A112" s="56" t="s">
        <v>502</v>
      </c>
      <c r="B112" s="56" t="s">
        <v>417</v>
      </c>
      <c r="C112" s="56" t="s">
        <v>753</v>
      </c>
      <c r="D112" s="56" t="s">
        <v>699</v>
      </c>
      <c r="E112" s="48" t="s">
        <v>700</v>
      </c>
      <c r="F112" s="49">
        <f t="shared" si="10"/>
        <v>1000</v>
      </c>
      <c r="G112" s="49">
        <f t="shared" si="10"/>
        <v>1600</v>
      </c>
    </row>
    <row r="113" spans="1:7" ht="16.5">
      <c r="A113" s="56" t="s">
        <v>502</v>
      </c>
      <c r="B113" s="56" t="s">
        <v>417</v>
      </c>
      <c r="C113" s="56" t="s">
        <v>753</v>
      </c>
      <c r="D113" s="56" t="s">
        <v>701</v>
      </c>
      <c r="E113" s="48" t="s">
        <v>702</v>
      </c>
      <c r="F113" s="49">
        <f t="shared" si="10"/>
        <v>1000</v>
      </c>
      <c r="G113" s="49">
        <f t="shared" si="10"/>
        <v>1600</v>
      </c>
    </row>
    <row r="114" spans="1:7" ht="16.5">
      <c r="A114" s="56" t="s">
        <v>502</v>
      </c>
      <c r="B114" s="56" t="s">
        <v>417</v>
      </c>
      <c r="C114" s="56" t="s">
        <v>753</v>
      </c>
      <c r="D114" s="56" t="s">
        <v>652</v>
      </c>
      <c r="E114" s="48" t="s">
        <v>653</v>
      </c>
      <c r="F114" s="49">
        <v>1000</v>
      </c>
      <c r="G114" s="49">
        <f>1000+600</f>
        <v>1600</v>
      </c>
    </row>
    <row r="115" spans="1:7" ht="16.5">
      <c r="A115" s="56" t="s">
        <v>502</v>
      </c>
      <c r="B115" s="56" t="s">
        <v>584</v>
      </c>
      <c r="C115" s="56"/>
      <c r="D115" s="56"/>
      <c r="E115" s="48" t="s">
        <v>541</v>
      </c>
      <c r="F115" s="49">
        <f>F122+F116</f>
        <v>16675</v>
      </c>
      <c r="G115" s="49">
        <f>G122+G116</f>
        <v>20015</v>
      </c>
    </row>
    <row r="116" spans="1:7" ht="16.5">
      <c r="A116" s="56" t="s">
        <v>502</v>
      </c>
      <c r="B116" s="11" t="s">
        <v>575</v>
      </c>
      <c r="C116" s="11"/>
      <c r="D116" s="11"/>
      <c r="E116" s="14" t="s">
        <v>542</v>
      </c>
      <c r="F116" s="49">
        <f aca="true" t="shared" si="11" ref="F116:G120">F117</f>
        <v>1500</v>
      </c>
      <c r="G116" s="49">
        <f t="shared" si="11"/>
        <v>1800</v>
      </c>
    </row>
    <row r="117" spans="1:7" ht="16.5">
      <c r="A117" s="56" t="s">
        <v>502</v>
      </c>
      <c r="B117" s="56" t="s">
        <v>575</v>
      </c>
      <c r="C117" s="56" t="s">
        <v>538</v>
      </c>
      <c r="D117" s="56"/>
      <c r="E117" s="48" t="s">
        <v>647</v>
      </c>
      <c r="F117" s="49">
        <f t="shared" si="11"/>
        <v>1500</v>
      </c>
      <c r="G117" s="49">
        <f t="shared" si="11"/>
        <v>1800</v>
      </c>
    </row>
    <row r="118" spans="1:7" ht="33">
      <c r="A118" s="56" t="s">
        <v>502</v>
      </c>
      <c r="B118" s="56" t="s">
        <v>575</v>
      </c>
      <c r="C118" s="11" t="s">
        <v>769</v>
      </c>
      <c r="D118" s="56"/>
      <c r="E118" s="48" t="s">
        <v>768</v>
      </c>
      <c r="F118" s="49">
        <f t="shared" si="11"/>
        <v>1500</v>
      </c>
      <c r="G118" s="49">
        <f t="shared" si="11"/>
        <v>1800</v>
      </c>
    </row>
    <row r="119" spans="1:7" ht="16.5">
      <c r="A119" s="56" t="s">
        <v>502</v>
      </c>
      <c r="B119" s="56" t="s">
        <v>575</v>
      </c>
      <c r="C119" s="11" t="s">
        <v>769</v>
      </c>
      <c r="D119" s="66" t="s">
        <v>720</v>
      </c>
      <c r="E119" s="48" t="s">
        <v>721</v>
      </c>
      <c r="F119" s="49">
        <f t="shared" si="11"/>
        <v>1500</v>
      </c>
      <c r="G119" s="49">
        <f t="shared" si="11"/>
        <v>1800</v>
      </c>
    </row>
    <row r="120" spans="1:7" ht="33">
      <c r="A120" s="56" t="s">
        <v>502</v>
      </c>
      <c r="B120" s="56" t="s">
        <v>575</v>
      </c>
      <c r="C120" s="11" t="s">
        <v>769</v>
      </c>
      <c r="D120" s="66" t="s">
        <v>722</v>
      </c>
      <c r="E120" s="48" t="s">
        <v>723</v>
      </c>
      <c r="F120" s="49">
        <f t="shared" si="11"/>
        <v>1500</v>
      </c>
      <c r="G120" s="49">
        <f t="shared" si="11"/>
        <v>1800</v>
      </c>
    </row>
    <row r="121" spans="1:7" ht="33">
      <c r="A121" s="56" t="s">
        <v>502</v>
      </c>
      <c r="B121" s="56" t="s">
        <v>575</v>
      </c>
      <c r="C121" s="11" t="s">
        <v>769</v>
      </c>
      <c r="D121" s="66" t="s">
        <v>724</v>
      </c>
      <c r="E121" s="48" t="s">
        <v>725</v>
      </c>
      <c r="F121" s="49">
        <v>1500</v>
      </c>
      <c r="G121" s="49">
        <f>1500+300</f>
        <v>1800</v>
      </c>
    </row>
    <row r="122" spans="1:7" ht="16.5">
      <c r="A122" s="56" t="s">
        <v>502</v>
      </c>
      <c r="B122" s="56" t="s">
        <v>576</v>
      </c>
      <c r="C122" s="56"/>
      <c r="D122" s="56"/>
      <c r="E122" s="48" t="s">
        <v>543</v>
      </c>
      <c r="F122" s="49">
        <f>F123+F145</f>
        <v>15175</v>
      </c>
      <c r="G122" s="49">
        <f>G123+G145</f>
        <v>18215</v>
      </c>
    </row>
    <row r="123" spans="1:7" ht="16.5">
      <c r="A123" s="56" t="s">
        <v>502</v>
      </c>
      <c r="B123" s="56" t="s">
        <v>576</v>
      </c>
      <c r="C123" s="56" t="s">
        <v>544</v>
      </c>
      <c r="D123" s="56"/>
      <c r="E123" s="48" t="s">
        <v>543</v>
      </c>
      <c r="F123" s="49">
        <f>F124+F128+F132+F141</f>
        <v>13309.4</v>
      </c>
      <c r="G123" s="49">
        <f>G124+G128+G132+G141</f>
        <v>16349.4</v>
      </c>
    </row>
    <row r="124" spans="1:7" ht="16.5">
      <c r="A124" s="56" t="s">
        <v>502</v>
      </c>
      <c r="B124" s="56" t="s">
        <v>576</v>
      </c>
      <c r="C124" s="56" t="s">
        <v>545</v>
      </c>
      <c r="D124" s="56"/>
      <c r="E124" s="48" t="s">
        <v>546</v>
      </c>
      <c r="F124" s="49">
        <f aca="true" t="shared" si="12" ref="F124:G126">F125</f>
        <v>11378.3</v>
      </c>
      <c r="G124" s="49">
        <f t="shared" si="12"/>
        <v>13878.3</v>
      </c>
    </row>
    <row r="125" spans="1:7" ht="16.5">
      <c r="A125" s="56" t="s">
        <v>502</v>
      </c>
      <c r="B125" s="56" t="s">
        <v>576</v>
      </c>
      <c r="C125" s="56" t="s">
        <v>545</v>
      </c>
      <c r="D125" s="56" t="s">
        <v>699</v>
      </c>
      <c r="E125" s="48" t="s">
        <v>700</v>
      </c>
      <c r="F125" s="49">
        <f t="shared" si="12"/>
        <v>11378.3</v>
      </c>
      <c r="G125" s="49">
        <f t="shared" si="12"/>
        <v>13878.3</v>
      </c>
    </row>
    <row r="126" spans="1:7" ht="16.5">
      <c r="A126" s="56" t="s">
        <v>502</v>
      </c>
      <c r="B126" s="56" t="s">
        <v>576</v>
      </c>
      <c r="C126" s="56" t="s">
        <v>545</v>
      </c>
      <c r="D126" s="56" t="s">
        <v>701</v>
      </c>
      <c r="E126" s="48" t="s">
        <v>702</v>
      </c>
      <c r="F126" s="49">
        <f t="shared" si="12"/>
        <v>11378.3</v>
      </c>
      <c r="G126" s="49">
        <f t="shared" si="12"/>
        <v>13878.3</v>
      </c>
    </row>
    <row r="127" spans="1:7" ht="16.5">
      <c r="A127" s="56" t="s">
        <v>502</v>
      </c>
      <c r="B127" s="56" t="s">
        <v>576</v>
      </c>
      <c r="C127" s="56" t="s">
        <v>545</v>
      </c>
      <c r="D127" s="56" t="s">
        <v>652</v>
      </c>
      <c r="E127" s="48" t="s">
        <v>653</v>
      </c>
      <c r="F127" s="49">
        <v>11378.3</v>
      </c>
      <c r="G127" s="49">
        <f>11378.3+2500</f>
        <v>13878.3</v>
      </c>
    </row>
    <row r="128" spans="1:7" ht="16.5">
      <c r="A128" s="56" t="s">
        <v>502</v>
      </c>
      <c r="B128" s="56" t="s">
        <v>576</v>
      </c>
      <c r="C128" s="56" t="s">
        <v>610</v>
      </c>
      <c r="D128" s="56"/>
      <c r="E128" s="48" t="s">
        <v>611</v>
      </c>
      <c r="F128" s="49">
        <f aca="true" t="shared" si="13" ref="F128:G130">F129</f>
        <v>1544.1</v>
      </c>
      <c r="G128" s="49">
        <f t="shared" si="13"/>
        <v>1884.1</v>
      </c>
    </row>
    <row r="129" spans="1:7" ht="16.5">
      <c r="A129" s="56" t="s">
        <v>502</v>
      </c>
      <c r="B129" s="56" t="s">
        <v>576</v>
      </c>
      <c r="C129" s="56" t="s">
        <v>610</v>
      </c>
      <c r="D129" s="56" t="s">
        <v>699</v>
      </c>
      <c r="E129" s="48" t="s">
        <v>700</v>
      </c>
      <c r="F129" s="49">
        <f t="shared" si="13"/>
        <v>1544.1</v>
      </c>
      <c r="G129" s="49">
        <f t="shared" si="13"/>
        <v>1884.1</v>
      </c>
    </row>
    <row r="130" spans="1:7" ht="16.5">
      <c r="A130" s="56" t="s">
        <v>502</v>
      </c>
      <c r="B130" s="56" t="s">
        <v>576</v>
      </c>
      <c r="C130" s="56" t="s">
        <v>610</v>
      </c>
      <c r="D130" s="56" t="s">
        <v>701</v>
      </c>
      <c r="E130" s="48" t="s">
        <v>702</v>
      </c>
      <c r="F130" s="49">
        <f t="shared" si="13"/>
        <v>1544.1</v>
      </c>
      <c r="G130" s="49">
        <f t="shared" si="13"/>
        <v>1884.1</v>
      </c>
    </row>
    <row r="131" spans="1:7" ht="16.5">
      <c r="A131" s="56" t="s">
        <v>502</v>
      </c>
      <c r="B131" s="56" t="s">
        <v>576</v>
      </c>
      <c r="C131" s="56" t="s">
        <v>610</v>
      </c>
      <c r="D131" s="56" t="s">
        <v>652</v>
      </c>
      <c r="E131" s="48" t="s">
        <v>653</v>
      </c>
      <c r="F131" s="49">
        <v>1544.1</v>
      </c>
      <c r="G131" s="49">
        <f>1544.1+340</f>
        <v>1884.1</v>
      </c>
    </row>
    <row r="132" spans="1:7" ht="16.5">
      <c r="A132" s="56" t="s">
        <v>502</v>
      </c>
      <c r="B132" s="56" t="s">
        <v>576</v>
      </c>
      <c r="C132" s="56" t="s">
        <v>615</v>
      </c>
      <c r="D132" s="56"/>
      <c r="E132" s="48" t="s">
        <v>624</v>
      </c>
      <c r="F132" s="49">
        <f>F133+F137</f>
        <v>187</v>
      </c>
      <c r="G132" s="49">
        <f>G133+G137</f>
        <v>387</v>
      </c>
    </row>
    <row r="133" spans="1:7" ht="16.5">
      <c r="A133" s="56" t="s">
        <v>502</v>
      </c>
      <c r="B133" s="56" t="s">
        <v>576</v>
      </c>
      <c r="C133" s="56" t="s">
        <v>612</v>
      </c>
      <c r="D133" s="56"/>
      <c r="E133" s="48" t="s">
        <v>625</v>
      </c>
      <c r="F133" s="49">
        <f aca="true" t="shared" si="14" ref="F133:G135">F134</f>
        <v>72</v>
      </c>
      <c r="G133" s="49">
        <f t="shared" si="14"/>
        <v>272</v>
      </c>
    </row>
    <row r="134" spans="1:7" ht="16.5">
      <c r="A134" s="56" t="s">
        <v>502</v>
      </c>
      <c r="B134" s="56" t="s">
        <v>576</v>
      </c>
      <c r="C134" s="56" t="s">
        <v>612</v>
      </c>
      <c r="D134" s="56" t="s">
        <v>699</v>
      </c>
      <c r="E134" s="48" t="s">
        <v>700</v>
      </c>
      <c r="F134" s="49">
        <f t="shared" si="14"/>
        <v>72</v>
      </c>
      <c r="G134" s="49">
        <f t="shared" si="14"/>
        <v>272</v>
      </c>
    </row>
    <row r="135" spans="1:7" ht="16.5">
      <c r="A135" s="56" t="s">
        <v>502</v>
      </c>
      <c r="B135" s="56" t="s">
        <v>576</v>
      </c>
      <c r="C135" s="56" t="s">
        <v>612</v>
      </c>
      <c r="D135" s="56" t="s">
        <v>701</v>
      </c>
      <c r="E135" s="48" t="s">
        <v>702</v>
      </c>
      <c r="F135" s="49">
        <f t="shared" si="14"/>
        <v>72</v>
      </c>
      <c r="G135" s="49">
        <f t="shared" si="14"/>
        <v>272</v>
      </c>
    </row>
    <row r="136" spans="1:7" ht="16.5">
      <c r="A136" s="56" t="s">
        <v>502</v>
      </c>
      <c r="B136" s="56" t="s">
        <v>576</v>
      </c>
      <c r="C136" s="56" t="s">
        <v>612</v>
      </c>
      <c r="D136" s="56" t="s">
        <v>652</v>
      </c>
      <c r="E136" s="48" t="s">
        <v>653</v>
      </c>
      <c r="F136" s="49">
        <v>72</v>
      </c>
      <c r="G136" s="49">
        <f>72+200</f>
        <v>272</v>
      </c>
    </row>
    <row r="137" spans="1:7" ht="16.5">
      <c r="A137" s="56" t="s">
        <v>502</v>
      </c>
      <c r="B137" s="56" t="s">
        <v>576</v>
      </c>
      <c r="C137" s="56" t="s">
        <v>613</v>
      </c>
      <c r="D137" s="56"/>
      <c r="E137" s="48" t="s">
        <v>614</v>
      </c>
      <c r="F137" s="49">
        <f aca="true" t="shared" si="15" ref="F137:G139">F138</f>
        <v>115</v>
      </c>
      <c r="G137" s="49">
        <f t="shared" si="15"/>
        <v>115</v>
      </c>
    </row>
    <row r="138" spans="1:7" ht="16.5">
      <c r="A138" s="56" t="s">
        <v>502</v>
      </c>
      <c r="B138" s="56" t="s">
        <v>576</v>
      </c>
      <c r="C138" s="56" t="s">
        <v>613</v>
      </c>
      <c r="D138" s="56" t="s">
        <v>699</v>
      </c>
      <c r="E138" s="48" t="s">
        <v>700</v>
      </c>
      <c r="F138" s="49">
        <f t="shared" si="15"/>
        <v>115</v>
      </c>
      <c r="G138" s="49">
        <f t="shared" si="15"/>
        <v>115</v>
      </c>
    </row>
    <row r="139" spans="1:7" ht="16.5">
      <c r="A139" s="56" t="s">
        <v>502</v>
      </c>
      <c r="B139" s="56" t="s">
        <v>576</v>
      </c>
      <c r="C139" s="56" t="s">
        <v>613</v>
      </c>
      <c r="D139" s="56" t="s">
        <v>701</v>
      </c>
      <c r="E139" s="48" t="s">
        <v>702</v>
      </c>
      <c r="F139" s="49">
        <f t="shared" si="15"/>
        <v>115</v>
      </c>
      <c r="G139" s="49">
        <f t="shared" si="15"/>
        <v>115</v>
      </c>
    </row>
    <row r="140" spans="1:7" ht="16.5">
      <c r="A140" s="56" t="s">
        <v>502</v>
      </c>
      <c r="B140" s="56" t="s">
        <v>576</v>
      </c>
      <c r="C140" s="56" t="s">
        <v>613</v>
      </c>
      <c r="D140" s="56" t="s">
        <v>652</v>
      </c>
      <c r="E140" s="48" t="s">
        <v>653</v>
      </c>
      <c r="F140" s="49">
        <v>115</v>
      </c>
      <c r="G140" s="49">
        <v>115</v>
      </c>
    </row>
    <row r="141" spans="1:7" ht="16.5">
      <c r="A141" s="56" t="s">
        <v>502</v>
      </c>
      <c r="B141" s="56" t="s">
        <v>576</v>
      </c>
      <c r="C141" s="56" t="s">
        <v>616</v>
      </c>
      <c r="D141" s="56"/>
      <c r="E141" s="48" t="s">
        <v>617</v>
      </c>
      <c r="F141" s="49">
        <f aca="true" t="shared" si="16" ref="F141:G143">F142</f>
        <v>200</v>
      </c>
      <c r="G141" s="49">
        <f t="shared" si="16"/>
        <v>200</v>
      </c>
    </row>
    <row r="142" spans="1:7" ht="16.5">
      <c r="A142" s="56" t="s">
        <v>502</v>
      </c>
      <c r="B142" s="56" t="s">
        <v>576</v>
      </c>
      <c r="C142" s="56" t="s">
        <v>616</v>
      </c>
      <c r="D142" s="56" t="s">
        <v>699</v>
      </c>
      <c r="E142" s="48" t="s">
        <v>700</v>
      </c>
      <c r="F142" s="49">
        <f t="shared" si="16"/>
        <v>200</v>
      </c>
      <c r="G142" s="49">
        <f t="shared" si="16"/>
        <v>200</v>
      </c>
    </row>
    <row r="143" spans="1:7" ht="16.5">
      <c r="A143" s="56" t="s">
        <v>502</v>
      </c>
      <c r="B143" s="56" t="s">
        <v>576</v>
      </c>
      <c r="C143" s="56" t="s">
        <v>616</v>
      </c>
      <c r="D143" s="56" t="s">
        <v>701</v>
      </c>
      <c r="E143" s="48" t="s">
        <v>702</v>
      </c>
      <c r="F143" s="49">
        <f t="shared" si="16"/>
        <v>200</v>
      </c>
      <c r="G143" s="49">
        <f t="shared" si="16"/>
        <v>200</v>
      </c>
    </row>
    <row r="144" spans="1:7" ht="16.5">
      <c r="A144" s="56" t="s">
        <v>502</v>
      </c>
      <c r="B144" s="56" t="s">
        <v>576</v>
      </c>
      <c r="C144" s="56" t="s">
        <v>616</v>
      </c>
      <c r="D144" s="56" t="s">
        <v>652</v>
      </c>
      <c r="E144" s="48" t="s">
        <v>653</v>
      </c>
      <c r="F144" s="49">
        <v>200</v>
      </c>
      <c r="G144" s="49">
        <v>200</v>
      </c>
    </row>
    <row r="145" spans="1:7" ht="16.5">
      <c r="A145" s="56" t="s">
        <v>502</v>
      </c>
      <c r="B145" s="56" t="s">
        <v>576</v>
      </c>
      <c r="C145" s="56" t="s">
        <v>538</v>
      </c>
      <c r="D145" s="56"/>
      <c r="E145" s="48" t="s">
        <v>647</v>
      </c>
      <c r="F145" s="49">
        <f aca="true" t="shared" si="17" ref="F145:G148">F146</f>
        <v>1865.6</v>
      </c>
      <c r="G145" s="49">
        <f t="shared" si="17"/>
        <v>1865.6</v>
      </c>
    </row>
    <row r="146" spans="1:7" ht="33">
      <c r="A146" s="56" t="s">
        <v>502</v>
      </c>
      <c r="B146" s="56" t="s">
        <v>576</v>
      </c>
      <c r="C146" s="56" t="s">
        <v>753</v>
      </c>
      <c r="D146" s="56"/>
      <c r="E146" s="48" t="s">
        <v>754</v>
      </c>
      <c r="F146" s="49">
        <f t="shared" si="17"/>
        <v>1865.6</v>
      </c>
      <c r="G146" s="49">
        <f t="shared" si="17"/>
        <v>1865.6</v>
      </c>
    </row>
    <row r="147" spans="1:7" ht="16.5">
      <c r="A147" s="56" t="s">
        <v>502</v>
      </c>
      <c r="B147" s="56" t="s">
        <v>576</v>
      </c>
      <c r="C147" s="56" t="s">
        <v>753</v>
      </c>
      <c r="D147" s="56" t="s">
        <v>699</v>
      </c>
      <c r="E147" s="48" t="s">
        <v>700</v>
      </c>
      <c r="F147" s="49">
        <f t="shared" si="17"/>
        <v>1865.6</v>
      </c>
      <c r="G147" s="49">
        <f t="shared" si="17"/>
        <v>1865.6</v>
      </c>
    </row>
    <row r="148" spans="1:7" ht="16.5">
      <c r="A148" s="56" t="s">
        <v>502</v>
      </c>
      <c r="B148" s="56" t="s">
        <v>576</v>
      </c>
      <c r="C148" s="56" t="s">
        <v>753</v>
      </c>
      <c r="D148" s="56" t="s">
        <v>701</v>
      </c>
      <c r="E148" s="48" t="s">
        <v>702</v>
      </c>
      <c r="F148" s="49">
        <f t="shared" si="17"/>
        <v>1865.6</v>
      </c>
      <c r="G148" s="49">
        <f t="shared" si="17"/>
        <v>1865.6</v>
      </c>
    </row>
    <row r="149" spans="1:7" ht="16.5">
      <c r="A149" s="56" t="s">
        <v>502</v>
      </c>
      <c r="B149" s="56" t="s">
        <v>576</v>
      </c>
      <c r="C149" s="56" t="s">
        <v>753</v>
      </c>
      <c r="D149" s="56" t="s">
        <v>652</v>
      </c>
      <c r="E149" s="48" t="s">
        <v>653</v>
      </c>
      <c r="F149" s="49">
        <v>1865.6</v>
      </c>
      <c r="G149" s="165">
        <v>1865.6</v>
      </c>
    </row>
    <row r="150" spans="1:7" ht="16.5">
      <c r="A150" s="56" t="s">
        <v>502</v>
      </c>
      <c r="B150" s="56" t="s">
        <v>559</v>
      </c>
      <c r="C150" s="56"/>
      <c r="D150" s="56"/>
      <c r="E150" s="48" t="s">
        <v>547</v>
      </c>
      <c r="F150" s="49">
        <f aca="true" t="shared" si="18" ref="F150:G156">F151</f>
        <v>11544.6</v>
      </c>
      <c r="G150" s="49">
        <f t="shared" si="18"/>
        <v>11700.5</v>
      </c>
    </row>
    <row r="151" spans="1:7" ht="23.25" customHeight="1">
      <c r="A151" s="56" t="s">
        <v>502</v>
      </c>
      <c r="B151" s="56" t="s">
        <v>578</v>
      </c>
      <c r="C151" s="56"/>
      <c r="D151" s="56"/>
      <c r="E151" s="48" t="s">
        <v>458</v>
      </c>
      <c r="F151" s="49">
        <f t="shared" si="18"/>
        <v>11544.6</v>
      </c>
      <c r="G151" s="49">
        <f t="shared" si="18"/>
        <v>11700.5</v>
      </c>
    </row>
    <row r="152" spans="1:7" ht="24" customHeight="1">
      <c r="A152" s="56" t="s">
        <v>502</v>
      </c>
      <c r="B152" s="58" t="s">
        <v>578</v>
      </c>
      <c r="C152" s="58" t="s">
        <v>471</v>
      </c>
      <c r="D152" s="58"/>
      <c r="E152" s="48" t="s">
        <v>472</v>
      </c>
      <c r="F152" s="49">
        <f t="shared" si="18"/>
        <v>11544.6</v>
      </c>
      <c r="G152" s="49">
        <f t="shared" si="18"/>
        <v>11700.5</v>
      </c>
    </row>
    <row r="153" spans="1:7" ht="16.5">
      <c r="A153" s="56" t="s">
        <v>502</v>
      </c>
      <c r="B153" s="58" t="s">
        <v>578</v>
      </c>
      <c r="C153" s="58" t="s">
        <v>473</v>
      </c>
      <c r="D153" s="58"/>
      <c r="E153" s="48" t="s">
        <v>648</v>
      </c>
      <c r="F153" s="49">
        <f t="shared" si="18"/>
        <v>11544.6</v>
      </c>
      <c r="G153" s="49">
        <f t="shared" si="18"/>
        <v>11700.5</v>
      </c>
    </row>
    <row r="154" spans="1:7" ht="33">
      <c r="A154" s="56" t="s">
        <v>502</v>
      </c>
      <c r="B154" s="58" t="s">
        <v>578</v>
      </c>
      <c r="C154" s="58" t="s">
        <v>675</v>
      </c>
      <c r="D154" s="58"/>
      <c r="E154" s="48" t="s">
        <v>676</v>
      </c>
      <c r="F154" s="49">
        <f t="shared" si="18"/>
        <v>11544.6</v>
      </c>
      <c r="G154" s="49">
        <f t="shared" si="18"/>
        <v>11700.5</v>
      </c>
    </row>
    <row r="155" spans="1:7" ht="33">
      <c r="A155" s="56" t="s">
        <v>502</v>
      </c>
      <c r="B155" s="58" t="s">
        <v>578</v>
      </c>
      <c r="C155" s="58" t="s">
        <v>675</v>
      </c>
      <c r="D155" s="56" t="s">
        <v>717</v>
      </c>
      <c r="E155" s="48" t="s">
        <v>718</v>
      </c>
      <c r="F155" s="49">
        <f t="shared" si="18"/>
        <v>11544.6</v>
      </c>
      <c r="G155" s="49">
        <f t="shared" si="18"/>
        <v>11700.5</v>
      </c>
    </row>
    <row r="156" spans="1:7" ht="25.5" customHeight="1">
      <c r="A156" s="56" t="s">
        <v>502</v>
      </c>
      <c r="B156" s="58" t="s">
        <v>578</v>
      </c>
      <c r="C156" s="58" t="s">
        <v>675</v>
      </c>
      <c r="D156" s="56" t="s">
        <v>726</v>
      </c>
      <c r="E156" s="48" t="s">
        <v>727</v>
      </c>
      <c r="F156" s="49">
        <f t="shared" si="18"/>
        <v>11544.6</v>
      </c>
      <c r="G156" s="49">
        <f t="shared" si="18"/>
        <v>11700.5</v>
      </c>
    </row>
    <row r="157" spans="1:7" ht="49.5">
      <c r="A157" s="56" t="s">
        <v>502</v>
      </c>
      <c r="B157" s="58" t="s">
        <v>578</v>
      </c>
      <c r="C157" s="58" t="s">
        <v>675</v>
      </c>
      <c r="D157" s="56" t="s">
        <v>649</v>
      </c>
      <c r="E157" s="48" t="s">
        <v>650</v>
      </c>
      <c r="F157" s="49">
        <f>11544.6</f>
        <v>11544.6</v>
      </c>
      <c r="G157" s="49">
        <f>11544.6+155.9</f>
        <v>11700.5</v>
      </c>
    </row>
    <row r="158" spans="1:7" ht="16.5">
      <c r="A158" s="56" t="s">
        <v>502</v>
      </c>
      <c r="B158" s="56" t="s">
        <v>563</v>
      </c>
      <c r="C158" s="56"/>
      <c r="D158" s="56"/>
      <c r="E158" s="48" t="s">
        <v>774</v>
      </c>
      <c r="F158" s="49">
        <f>F159</f>
        <v>17647.6</v>
      </c>
      <c r="G158" s="49">
        <f>G159</f>
        <v>18281.5</v>
      </c>
    </row>
    <row r="159" spans="1:7" ht="16.5">
      <c r="A159" s="56" t="s">
        <v>502</v>
      </c>
      <c r="B159" s="56" t="s">
        <v>564</v>
      </c>
      <c r="C159" s="56"/>
      <c r="D159" s="56"/>
      <c r="E159" s="48" t="s">
        <v>475</v>
      </c>
      <c r="F159" s="49">
        <f>F160+F172</f>
        <v>17647.6</v>
      </c>
      <c r="G159" s="49">
        <f>G160+G172</f>
        <v>18281.5</v>
      </c>
    </row>
    <row r="160" spans="1:7" ht="16.5">
      <c r="A160" s="56" t="s">
        <v>502</v>
      </c>
      <c r="B160" s="56" t="s">
        <v>564</v>
      </c>
      <c r="C160" s="56" t="s">
        <v>476</v>
      </c>
      <c r="D160" s="56" t="s">
        <v>636</v>
      </c>
      <c r="E160" s="48" t="s">
        <v>639</v>
      </c>
      <c r="F160" s="49">
        <f>F161+F168</f>
        <v>10952.2</v>
      </c>
      <c r="G160" s="49">
        <f>G161+G168</f>
        <v>11337.300000000001</v>
      </c>
    </row>
    <row r="161" spans="1:7" ht="16.5">
      <c r="A161" s="56" t="s">
        <v>502</v>
      </c>
      <c r="B161" s="58" t="s">
        <v>564</v>
      </c>
      <c r="C161" s="56" t="s">
        <v>640</v>
      </c>
      <c r="D161" s="56"/>
      <c r="E161" s="48" t="s">
        <v>641</v>
      </c>
      <c r="F161" s="49">
        <f>F162+F165</f>
        <v>333.7</v>
      </c>
      <c r="G161" s="49">
        <f>G162+G165</f>
        <v>553.7</v>
      </c>
    </row>
    <row r="162" spans="1:7" ht="16.5">
      <c r="A162" s="56" t="s">
        <v>502</v>
      </c>
      <c r="B162" s="58" t="s">
        <v>564</v>
      </c>
      <c r="C162" s="56" t="s">
        <v>640</v>
      </c>
      <c r="D162" s="56" t="s">
        <v>699</v>
      </c>
      <c r="E162" s="48" t="s">
        <v>700</v>
      </c>
      <c r="F162" s="49">
        <f>F163</f>
        <v>280.7</v>
      </c>
      <c r="G162" s="49">
        <f>G163</f>
        <v>500.7</v>
      </c>
    </row>
    <row r="163" spans="1:7" ht="16.5">
      <c r="A163" s="56" t="s">
        <v>502</v>
      </c>
      <c r="B163" s="58" t="s">
        <v>564</v>
      </c>
      <c r="C163" s="56" t="s">
        <v>640</v>
      </c>
      <c r="D163" s="56" t="s">
        <v>701</v>
      </c>
      <c r="E163" s="48" t="s">
        <v>702</v>
      </c>
      <c r="F163" s="49">
        <f>F164</f>
        <v>280.7</v>
      </c>
      <c r="G163" s="49">
        <f>G164</f>
        <v>500.7</v>
      </c>
    </row>
    <row r="164" spans="1:7" ht="16.5">
      <c r="A164" s="56" t="s">
        <v>502</v>
      </c>
      <c r="B164" s="58" t="s">
        <v>564</v>
      </c>
      <c r="C164" s="56" t="s">
        <v>640</v>
      </c>
      <c r="D164" s="66" t="s">
        <v>652</v>
      </c>
      <c r="E164" s="48" t="s">
        <v>653</v>
      </c>
      <c r="F164" s="49">
        <v>280.7</v>
      </c>
      <c r="G164" s="49">
        <f>280.7+220</f>
        <v>500.7</v>
      </c>
    </row>
    <row r="165" spans="1:7" ht="33">
      <c r="A165" s="56" t="s">
        <v>502</v>
      </c>
      <c r="B165" s="58" t="s">
        <v>564</v>
      </c>
      <c r="C165" s="56" t="s">
        <v>640</v>
      </c>
      <c r="D165" s="56" t="s">
        <v>717</v>
      </c>
      <c r="E165" s="48" t="s">
        <v>718</v>
      </c>
      <c r="F165" s="49">
        <f>F166</f>
        <v>53</v>
      </c>
      <c r="G165" s="49">
        <f>G166</f>
        <v>53</v>
      </c>
    </row>
    <row r="166" spans="1:7" ht="16.5">
      <c r="A166" s="56" t="s">
        <v>502</v>
      </c>
      <c r="B166" s="58" t="s">
        <v>564</v>
      </c>
      <c r="C166" s="56" t="s">
        <v>640</v>
      </c>
      <c r="D166" s="56" t="s">
        <v>726</v>
      </c>
      <c r="E166" s="48" t="s">
        <v>727</v>
      </c>
      <c r="F166" s="49">
        <f>F167</f>
        <v>53</v>
      </c>
      <c r="G166" s="49">
        <f>G167</f>
        <v>53</v>
      </c>
    </row>
    <row r="167" spans="1:7" ht="16.5">
      <c r="A167" s="56" t="s">
        <v>502</v>
      </c>
      <c r="B167" s="58" t="s">
        <v>564</v>
      </c>
      <c r="C167" s="56" t="s">
        <v>640</v>
      </c>
      <c r="D167" s="56" t="s">
        <v>668</v>
      </c>
      <c r="E167" s="48" t="s">
        <v>669</v>
      </c>
      <c r="F167" s="49">
        <v>53</v>
      </c>
      <c r="G167" s="49">
        <v>53</v>
      </c>
    </row>
    <row r="168" spans="1:7" ht="16.5">
      <c r="A168" s="56" t="s">
        <v>502</v>
      </c>
      <c r="B168" s="58" t="s">
        <v>564</v>
      </c>
      <c r="C168" s="58" t="s">
        <v>477</v>
      </c>
      <c r="D168" s="56" t="s">
        <v>636</v>
      </c>
      <c r="E168" s="48" t="s">
        <v>648</v>
      </c>
      <c r="F168" s="49">
        <f aca="true" t="shared" si="19" ref="F168:G170">F169</f>
        <v>10618.5</v>
      </c>
      <c r="G168" s="49">
        <f t="shared" si="19"/>
        <v>10783.6</v>
      </c>
    </row>
    <row r="169" spans="1:7" ht="33">
      <c r="A169" s="56" t="s">
        <v>502</v>
      </c>
      <c r="B169" s="58" t="s">
        <v>564</v>
      </c>
      <c r="C169" s="58" t="s">
        <v>477</v>
      </c>
      <c r="D169" s="56" t="s">
        <v>717</v>
      </c>
      <c r="E169" s="48" t="s">
        <v>718</v>
      </c>
      <c r="F169" s="49">
        <f t="shared" si="19"/>
        <v>10618.5</v>
      </c>
      <c r="G169" s="49">
        <f t="shared" si="19"/>
        <v>10783.6</v>
      </c>
    </row>
    <row r="170" spans="1:7" ht="16.5">
      <c r="A170" s="56" t="s">
        <v>502</v>
      </c>
      <c r="B170" s="58" t="s">
        <v>564</v>
      </c>
      <c r="C170" s="58" t="s">
        <v>477</v>
      </c>
      <c r="D170" s="56" t="s">
        <v>726</v>
      </c>
      <c r="E170" s="48" t="s">
        <v>727</v>
      </c>
      <c r="F170" s="49">
        <f t="shared" si="19"/>
        <v>10618.5</v>
      </c>
      <c r="G170" s="49">
        <f t="shared" si="19"/>
        <v>10783.6</v>
      </c>
    </row>
    <row r="171" spans="1:7" ht="49.5">
      <c r="A171" s="56" t="s">
        <v>502</v>
      </c>
      <c r="B171" s="58" t="s">
        <v>564</v>
      </c>
      <c r="C171" s="58" t="s">
        <v>477</v>
      </c>
      <c r="D171" s="56" t="s">
        <v>649</v>
      </c>
      <c r="E171" s="48" t="s">
        <v>650</v>
      </c>
      <c r="F171" s="49">
        <f>10618.5</f>
        <v>10618.5</v>
      </c>
      <c r="G171" s="49">
        <f>10618.5+165.1</f>
        <v>10783.6</v>
      </c>
    </row>
    <row r="172" spans="1:7" ht="16.5">
      <c r="A172" s="56" t="s">
        <v>502</v>
      </c>
      <c r="B172" s="58" t="s">
        <v>564</v>
      </c>
      <c r="C172" s="58">
        <v>4420000</v>
      </c>
      <c r="D172" s="56"/>
      <c r="E172" s="48" t="s">
        <v>683</v>
      </c>
      <c r="F172" s="49">
        <f>F173</f>
        <v>6695.4</v>
      </c>
      <c r="G172" s="49">
        <f>G173</f>
        <v>6944.2</v>
      </c>
    </row>
    <row r="173" spans="1:7" ht="16.5">
      <c r="A173" s="56" t="s">
        <v>502</v>
      </c>
      <c r="B173" s="67" t="s">
        <v>564</v>
      </c>
      <c r="C173" s="58">
        <v>4429900</v>
      </c>
      <c r="D173" s="56"/>
      <c r="E173" s="48" t="s">
        <v>684</v>
      </c>
      <c r="F173" s="49">
        <f>F174+F178+F182</f>
        <v>6695.4</v>
      </c>
      <c r="G173" s="49">
        <f>G174+G178+G182</f>
        <v>6944.2</v>
      </c>
    </row>
    <row r="174" spans="1:7" ht="49.5">
      <c r="A174" s="56" t="s">
        <v>502</v>
      </c>
      <c r="B174" s="67" t="s">
        <v>564</v>
      </c>
      <c r="C174" s="58">
        <v>4429900</v>
      </c>
      <c r="D174" s="56" t="s">
        <v>691</v>
      </c>
      <c r="E174" s="48" t="s">
        <v>692</v>
      </c>
      <c r="F174" s="49">
        <f>F175</f>
        <v>5081.3</v>
      </c>
      <c r="G174" s="49">
        <f>G175</f>
        <v>5081.3</v>
      </c>
    </row>
    <row r="175" spans="1:7" ht="16.5">
      <c r="A175" s="56" t="s">
        <v>502</v>
      </c>
      <c r="B175" s="67" t="s">
        <v>564</v>
      </c>
      <c r="C175" s="58">
        <v>4429900</v>
      </c>
      <c r="D175" s="56" t="s">
        <v>728</v>
      </c>
      <c r="E175" s="48" t="s">
        <v>729</v>
      </c>
      <c r="F175" s="49">
        <f>F176+F177</f>
        <v>5081.3</v>
      </c>
      <c r="G175" s="49">
        <f>G176+G177</f>
        <v>5081.3</v>
      </c>
    </row>
    <row r="176" spans="1:7" ht="16.5">
      <c r="A176" s="56" t="s">
        <v>502</v>
      </c>
      <c r="B176" s="67" t="s">
        <v>564</v>
      </c>
      <c r="C176" s="58">
        <v>4429900</v>
      </c>
      <c r="D176" s="56" t="s">
        <v>730</v>
      </c>
      <c r="E176" s="48" t="s">
        <v>696</v>
      </c>
      <c r="F176" s="49">
        <f>5322.5-143-100</f>
        <v>5079.5</v>
      </c>
      <c r="G176" s="49">
        <f>5179.5-100</f>
        <v>5079.5</v>
      </c>
    </row>
    <row r="177" spans="1:7" ht="16.5">
      <c r="A177" s="56" t="s">
        <v>502</v>
      </c>
      <c r="B177" s="67" t="s">
        <v>564</v>
      </c>
      <c r="C177" s="58">
        <v>4429900</v>
      </c>
      <c r="D177" s="56" t="s">
        <v>731</v>
      </c>
      <c r="E177" s="48" t="s">
        <v>698</v>
      </c>
      <c r="F177" s="49">
        <v>1.8</v>
      </c>
      <c r="G177" s="49">
        <v>1.8</v>
      </c>
    </row>
    <row r="178" spans="1:7" ht="16.5">
      <c r="A178" s="56" t="s">
        <v>502</v>
      </c>
      <c r="B178" s="67" t="s">
        <v>564</v>
      </c>
      <c r="C178" s="58">
        <v>4429900</v>
      </c>
      <c r="D178" s="56" t="s">
        <v>699</v>
      </c>
      <c r="E178" s="48" t="s">
        <v>700</v>
      </c>
      <c r="F178" s="49">
        <f>F179</f>
        <v>1461.7</v>
      </c>
      <c r="G178" s="49">
        <f>G179</f>
        <v>1710.5</v>
      </c>
    </row>
    <row r="179" spans="1:7" ht="16.5">
      <c r="A179" s="56" t="s">
        <v>502</v>
      </c>
      <c r="B179" s="67" t="s">
        <v>564</v>
      </c>
      <c r="C179" s="58">
        <v>4429900</v>
      </c>
      <c r="D179" s="56" t="s">
        <v>701</v>
      </c>
      <c r="E179" s="48" t="s">
        <v>702</v>
      </c>
      <c r="F179" s="49">
        <f>F181+F180</f>
        <v>1461.7</v>
      </c>
      <c r="G179" s="49">
        <f>G181+G180</f>
        <v>1710.5</v>
      </c>
    </row>
    <row r="180" spans="1:7" ht="16.5">
      <c r="A180" s="56" t="s">
        <v>502</v>
      </c>
      <c r="B180" s="67" t="s">
        <v>564</v>
      </c>
      <c r="C180" s="58">
        <v>4429900</v>
      </c>
      <c r="D180" s="56" t="s">
        <v>779</v>
      </c>
      <c r="E180" s="48" t="s">
        <v>780</v>
      </c>
      <c r="F180" s="49">
        <v>246.5</v>
      </c>
      <c r="G180" s="49">
        <v>246.5</v>
      </c>
    </row>
    <row r="181" spans="1:7" ht="16.5">
      <c r="A181" s="56" t="s">
        <v>502</v>
      </c>
      <c r="B181" s="67" t="s">
        <v>564</v>
      </c>
      <c r="C181" s="58">
        <v>4429900</v>
      </c>
      <c r="D181" s="56" t="s">
        <v>652</v>
      </c>
      <c r="E181" s="48" t="s">
        <v>710</v>
      </c>
      <c r="F181" s="49">
        <f>1361.7+100-246.5</f>
        <v>1215.2</v>
      </c>
      <c r="G181" s="49">
        <f>1361.7+248.8+100-246.5</f>
        <v>1464</v>
      </c>
    </row>
    <row r="182" spans="1:7" ht="16.5">
      <c r="A182" s="56" t="s">
        <v>502</v>
      </c>
      <c r="B182" s="67" t="s">
        <v>564</v>
      </c>
      <c r="C182" s="58">
        <v>4429900</v>
      </c>
      <c r="D182" s="56" t="s">
        <v>711</v>
      </c>
      <c r="E182" s="48" t="s">
        <v>712</v>
      </c>
      <c r="F182" s="49">
        <f>F183</f>
        <v>152.4</v>
      </c>
      <c r="G182" s="49">
        <f>G183</f>
        <v>152.4</v>
      </c>
    </row>
    <row r="183" spans="1:7" ht="16.5">
      <c r="A183" s="56" t="s">
        <v>502</v>
      </c>
      <c r="B183" s="67" t="s">
        <v>564</v>
      </c>
      <c r="C183" s="58">
        <v>4429900</v>
      </c>
      <c r="D183" s="56" t="s">
        <v>713</v>
      </c>
      <c r="E183" s="48" t="s">
        <v>714</v>
      </c>
      <c r="F183" s="49">
        <f>F184+F185</f>
        <v>152.4</v>
      </c>
      <c r="G183" s="49">
        <f>G184+G185</f>
        <v>152.4</v>
      </c>
    </row>
    <row r="184" spans="1:7" ht="16.5">
      <c r="A184" s="56" t="s">
        <v>502</v>
      </c>
      <c r="B184" s="67" t="s">
        <v>564</v>
      </c>
      <c r="C184" s="58">
        <v>4429900</v>
      </c>
      <c r="D184" s="56" t="s">
        <v>651</v>
      </c>
      <c r="E184" s="48" t="s">
        <v>608</v>
      </c>
      <c r="F184" s="49">
        <v>138.4</v>
      </c>
      <c r="G184" s="49">
        <v>138.4</v>
      </c>
    </row>
    <row r="185" spans="1:7" ht="16.5">
      <c r="A185" s="56" t="s">
        <v>502</v>
      </c>
      <c r="B185" s="67" t="s">
        <v>564</v>
      </c>
      <c r="C185" s="58">
        <v>4429900</v>
      </c>
      <c r="D185" s="56" t="s">
        <v>715</v>
      </c>
      <c r="E185" s="48" t="s">
        <v>716</v>
      </c>
      <c r="F185" s="49">
        <v>14</v>
      </c>
      <c r="G185" s="49">
        <v>14</v>
      </c>
    </row>
    <row r="186" spans="1:7" ht="16.5">
      <c r="A186" s="56" t="s">
        <v>502</v>
      </c>
      <c r="B186" s="58" t="s">
        <v>561</v>
      </c>
      <c r="C186" s="58"/>
      <c r="D186" s="56"/>
      <c r="E186" s="48" t="s">
        <v>550</v>
      </c>
      <c r="F186" s="56">
        <f>F187+F194</f>
        <v>3108.9</v>
      </c>
      <c r="G186" s="56">
        <f>G187+G194</f>
        <v>3806.7</v>
      </c>
    </row>
    <row r="187" spans="1:7" ht="16.5">
      <c r="A187" s="56" t="s">
        <v>502</v>
      </c>
      <c r="B187" s="58" t="s">
        <v>580</v>
      </c>
      <c r="C187" s="58"/>
      <c r="D187" s="58"/>
      <c r="E187" s="48" t="s">
        <v>551</v>
      </c>
      <c r="F187" s="49">
        <f aca="true" t="shared" si="20" ref="F187:G192">F188</f>
        <v>1949.7</v>
      </c>
      <c r="G187" s="49">
        <f t="shared" si="20"/>
        <v>2542.1</v>
      </c>
    </row>
    <row r="188" spans="1:7" ht="16.5">
      <c r="A188" s="56" t="s">
        <v>502</v>
      </c>
      <c r="B188" s="58" t="s">
        <v>580</v>
      </c>
      <c r="C188" s="56" t="s">
        <v>552</v>
      </c>
      <c r="D188" s="58"/>
      <c r="E188" s="48" t="s">
        <v>553</v>
      </c>
      <c r="F188" s="49">
        <f t="shared" si="20"/>
        <v>1949.7</v>
      </c>
      <c r="G188" s="49">
        <f t="shared" si="20"/>
        <v>2542.1</v>
      </c>
    </row>
    <row r="189" spans="1:7" ht="49.5">
      <c r="A189" s="56" t="s">
        <v>502</v>
      </c>
      <c r="B189" s="58" t="s">
        <v>580</v>
      </c>
      <c r="C189" s="56" t="s">
        <v>554</v>
      </c>
      <c r="D189" s="58"/>
      <c r="E189" s="50" t="s">
        <v>685</v>
      </c>
      <c r="F189" s="49">
        <f t="shared" si="20"/>
        <v>1949.7</v>
      </c>
      <c r="G189" s="49">
        <f t="shared" si="20"/>
        <v>2542.1</v>
      </c>
    </row>
    <row r="190" spans="1:7" ht="66">
      <c r="A190" s="56" t="s">
        <v>502</v>
      </c>
      <c r="B190" s="58" t="s">
        <v>580</v>
      </c>
      <c r="C190" s="56" t="s">
        <v>765</v>
      </c>
      <c r="D190" s="58"/>
      <c r="E190" s="50" t="s">
        <v>770</v>
      </c>
      <c r="F190" s="49">
        <f t="shared" si="20"/>
        <v>1949.7</v>
      </c>
      <c r="G190" s="49">
        <f t="shared" si="20"/>
        <v>2542.1</v>
      </c>
    </row>
    <row r="191" spans="1:7" ht="16.5">
      <c r="A191" s="56" t="s">
        <v>502</v>
      </c>
      <c r="B191" s="58" t="s">
        <v>580</v>
      </c>
      <c r="C191" s="56" t="s">
        <v>765</v>
      </c>
      <c r="D191" s="56" t="s">
        <v>732</v>
      </c>
      <c r="E191" s="48" t="s">
        <v>733</v>
      </c>
      <c r="F191" s="49">
        <f t="shared" si="20"/>
        <v>1949.7</v>
      </c>
      <c r="G191" s="49">
        <f t="shared" si="20"/>
        <v>2542.1</v>
      </c>
    </row>
    <row r="192" spans="1:7" ht="16.5">
      <c r="A192" s="56" t="s">
        <v>502</v>
      </c>
      <c r="B192" s="58" t="s">
        <v>580</v>
      </c>
      <c r="C192" s="56" t="s">
        <v>765</v>
      </c>
      <c r="D192" s="56" t="s">
        <v>734</v>
      </c>
      <c r="E192" s="48" t="s">
        <v>735</v>
      </c>
      <c r="F192" s="49">
        <f t="shared" si="20"/>
        <v>1949.7</v>
      </c>
      <c r="G192" s="49">
        <f t="shared" si="20"/>
        <v>2542.1</v>
      </c>
    </row>
    <row r="193" spans="1:7" ht="16.5">
      <c r="A193" s="56" t="s">
        <v>502</v>
      </c>
      <c r="B193" s="58" t="s">
        <v>580</v>
      </c>
      <c r="C193" s="56" t="s">
        <v>765</v>
      </c>
      <c r="D193" s="56" t="s">
        <v>671</v>
      </c>
      <c r="E193" s="48" t="s">
        <v>672</v>
      </c>
      <c r="F193" s="49">
        <v>1949.7</v>
      </c>
      <c r="G193" s="165">
        <f>1949.7+592.4</f>
        <v>2542.1</v>
      </c>
    </row>
    <row r="194" spans="1:7" ht="16.5">
      <c r="A194" s="56" t="s">
        <v>502</v>
      </c>
      <c r="B194" s="56" t="s">
        <v>562</v>
      </c>
      <c r="C194" s="56"/>
      <c r="D194" s="56"/>
      <c r="E194" s="48" t="s">
        <v>556</v>
      </c>
      <c r="F194" s="49">
        <f>F195+F201</f>
        <v>1159.2</v>
      </c>
      <c r="G194" s="49">
        <f>G195+G201</f>
        <v>1264.6</v>
      </c>
    </row>
    <row r="195" spans="1:7" ht="16.5">
      <c r="A195" s="56" t="s">
        <v>502</v>
      </c>
      <c r="B195" s="56" t="s">
        <v>562</v>
      </c>
      <c r="C195" s="56" t="s">
        <v>486</v>
      </c>
      <c r="D195" s="56"/>
      <c r="E195" s="48" t="s">
        <v>485</v>
      </c>
      <c r="F195" s="49">
        <f aca="true" t="shared" si="21" ref="F195:G199">F196</f>
        <v>143.6</v>
      </c>
      <c r="G195" s="49">
        <f t="shared" si="21"/>
        <v>143.6</v>
      </c>
    </row>
    <row r="196" spans="1:7" ht="33">
      <c r="A196" s="56" t="s">
        <v>502</v>
      </c>
      <c r="B196" s="56" t="s">
        <v>562</v>
      </c>
      <c r="C196" s="56" t="s">
        <v>785</v>
      </c>
      <c r="D196" s="56"/>
      <c r="E196" s="48" t="s">
        <v>766</v>
      </c>
      <c r="F196" s="49">
        <f t="shared" si="21"/>
        <v>143.6</v>
      </c>
      <c r="G196" s="49">
        <f t="shared" si="21"/>
        <v>143.6</v>
      </c>
    </row>
    <row r="197" spans="1:7" ht="33">
      <c r="A197" s="56" t="s">
        <v>502</v>
      </c>
      <c r="B197" s="56" t="s">
        <v>562</v>
      </c>
      <c r="C197" s="56" t="s">
        <v>786</v>
      </c>
      <c r="D197" s="56"/>
      <c r="E197" s="48" t="s">
        <v>767</v>
      </c>
      <c r="F197" s="49">
        <f t="shared" si="21"/>
        <v>143.6</v>
      </c>
      <c r="G197" s="49">
        <f t="shared" si="21"/>
        <v>143.6</v>
      </c>
    </row>
    <row r="198" spans="1:7" ht="16.5">
      <c r="A198" s="56" t="s">
        <v>502</v>
      </c>
      <c r="B198" s="56" t="s">
        <v>562</v>
      </c>
      <c r="C198" s="56" t="s">
        <v>786</v>
      </c>
      <c r="D198" s="56" t="s">
        <v>732</v>
      </c>
      <c r="E198" s="48" t="s">
        <v>733</v>
      </c>
      <c r="F198" s="49">
        <f t="shared" si="21"/>
        <v>143.6</v>
      </c>
      <c r="G198" s="49">
        <f t="shared" si="21"/>
        <v>143.6</v>
      </c>
    </row>
    <row r="199" spans="1:7" ht="16.5">
      <c r="A199" s="56" t="s">
        <v>502</v>
      </c>
      <c r="B199" s="56" t="s">
        <v>562</v>
      </c>
      <c r="C199" s="56" t="s">
        <v>786</v>
      </c>
      <c r="D199" s="56" t="s">
        <v>734</v>
      </c>
      <c r="E199" s="48" t="s">
        <v>735</v>
      </c>
      <c r="F199" s="49">
        <f t="shared" si="21"/>
        <v>143.6</v>
      </c>
      <c r="G199" s="49">
        <f t="shared" si="21"/>
        <v>143.6</v>
      </c>
    </row>
    <row r="200" spans="1:7" ht="16.5">
      <c r="A200" s="56" t="s">
        <v>502</v>
      </c>
      <c r="B200" s="56" t="s">
        <v>562</v>
      </c>
      <c r="C200" s="56" t="s">
        <v>786</v>
      </c>
      <c r="D200" s="56" t="s">
        <v>654</v>
      </c>
      <c r="E200" s="48" t="s">
        <v>655</v>
      </c>
      <c r="F200" s="49">
        <v>143.6</v>
      </c>
      <c r="G200" s="49">
        <v>143.6</v>
      </c>
    </row>
    <row r="201" spans="1:7" ht="16.5">
      <c r="A201" s="56" t="s">
        <v>502</v>
      </c>
      <c r="B201" s="56" t="s">
        <v>562</v>
      </c>
      <c r="C201" s="56" t="s">
        <v>538</v>
      </c>
      <c r="D201" s="56"/>
      <c r="E201" s="48" t="s">
        <v>647</v>
      </c>
      <c r="F201" s="49">
        <f>F202+F207</f>
        <v>1015.6</v>
      </c>
      <c r="G201" s="49">
        <f>G202+G207</f>
        <v>1121</v>
      </c>
    </row>
    <row r="202" spans="1:7" ht="16.5">
      <c r="A202" s="56" t="s">
        <v>502</v>
      </c>
      <c r="B202" s="56" t="s">
        <v>562</v>
      </c>
      <c r="C202" s="56" t="s">
        <v>763</v>
      </c>
      <c r="D202" s="56"/>
      <c r="E202" s="48" t="s">
        <v>764</v>
      </c>
      <c r="F202" s="49">
        <f>F203</f>
        <v>815.6</v>
      </c>
      <c r="G202" s="49">
        <f>G203</f>
        <v>900</v>
      </c>
    </row>
    <row r="203" spans="1:7" ht="16.5">
      <c r="A203" s="56" t="s">
        <v>502</v>
      </c>
      <c r="B203" s="56" t="s">
        <v>562</v>
      </c>
      <c r="C203" s="56" t="s">
        <v>763</v>
      </c>
      <c r="D203" s="56" t="s">
        <v>732</v>
      </c>
      <c r="E203" s="48" t="s">
        <v>733</v>
      </c>
      <c r="F203" s="49">
        <f>F204</f>
        <v>815.6</v>
      </c>
      <c r="G203" s="49">
        <f>G204</f>
        <v>900</v>
      </c>
    </row>
    <row r="204" spans="1:7" ht="16.5">
      <c r="A204" s="56" t="s">
        <v>502</v>
      </c>
      <c r="B204" s="56" t="s">
        <v>562</v>
      </c>
      <c r="C204" s="56" t="s">
        <v>763</v>
      </c>
      <c r="D204" s="56" t="s">
        <v>736</v>
      </c>
      <c r="E204" s="48" t="s">
        <v>737</v>
      </c>
      <c r="F204" s="49">
        <f>F205+F206</f>
        <v>815.6</v>
      </c>
      <c r="G204" s="49">
        <f>G205+G206</f>
        <v>900</v>
      </c>
    </row>
    <row r="205" spans="1:7" ht="33">
      <c r="A205" s="56" t="s">
        <v>502</v>
      </c>
      <c r="B205" s="56" t="s">
        <v>562</v>
      </c>
      <c r="C205" s="56" t="s">
        <v>763</v>
      </c>
      <c r="D205" s="56" t="s">
        <v>656</v>
      </c>
      <c r="E205" s="48" t="s">
        <v>657</v>
      </c>
      <c r="F205" s="49">
        <v>462</v>
      </c>
      <c r="G205" s="49">
        <f>462+84.4</f>
        <v>546.4</v>
      </c>
    </row>
    <row r="206" spans="1:7" ht="16.5">
      <c r="A206" s="56" t="s">
        <v>502</v>
      </c>
      <c r="B206" s="56" t="s">
        <v>562</v>
      </c>
      <c r="C206" s="56" t="s">
        <v>763</v>
      </c>
      <c r="D206" s="56" t="s">
        <v>662</v>
      </c>
      <c r="E206" s="48" t="s">
        <v>663</v>
      </c>
      <c r="F206" s="49">
        <v>353.6</v>
      </c>
      <c r="G206" s="49">
        <v>353.6</v>
      </c>
    </row>
    <row r="207" spans="1:7" ht="33">
      <c r="A207" s="56" t="s">
        <v>502</v>
      </c>
      <c r="B207" s="56" t="s">
        <v>562</v>
      </c>
      <c r="C207" s="56" t="s">
        <v>762</v>
      </c>
      <c r="D207" s="56"/>
      <c r="E207" s="48" t="s">
        <v>761</v>
      </c>
      <c r="F207" s="49">
        <f>F208</f>
        <v>200</v>
      </c>
      <c r="G207" s="49">
        <f>G208</f>
        <v>221</v>
      </c>
    </row>
    <row r="208" spans="1:7" ht="33">
      <c r="A208" s="56" t="s">
        <v>502</v>
      </c>
      <c r="B208" s="56" t="s">
        <v>562</v>
      </c>
      <c r="C208" s="56" t="s">
        <v>762</v>
      </c>
      <c r="D208" s="56" t="s">
        <v>717</v>
      </c>
      <c r="E208" s="48" t="s">
        <v>718</v>
      </c>
      <c r="F208" s="49">
        <f>F209</f>
        <v>200</v>
      </c>
      <c r="G208" s="49">
        <f>G209</f>
        <v>221</v>
      </c>
    </row>
    <row r="209" spans="1:7" ht="33">
      <c r="A209" s="56" t="s">
        <v>502</v>
      </c>
      <c r="B209" s="56" t="s">
        <v>562</v>
      </c>
      <c r="C209" s="56" t="s">
        <v>762</v>
      </c>
      <c r="D209" s="56" t="s">
        <v>673</v>
      </c>
      <c r="E209" s="48" t="s">
        <v>674</v>
      </c>
      <c r="F209" s="49">
        <v>200</v>
      </c>
      <c r="G209" s="49">
        <f>200+21</f>
        <v>221</v>
      </c>
    </row>
    <row r="210" spans="1:7" ht="16.5">
      <c r="A210" s="56" t="s">
        <v>502</v>
      </c>
      <c r="B210" s="56" t="s">
        <v>605</v>
      </c>
      <c r="C210" s="56"/>
      <c r="D210" s="56"/>
      <c r="E210" s="48" t="s">
        <v>593</v>
      </c>
      <c r="F210" s="49">
        <f>F211+F216</f>
        <v>1398</v>
      </c>
      <c r="G210" s="49">
        <f>G211+G216</f>
        <v>1545</v>
      </c>
    </row>
    <row r="211" spans="1:7" ht="16.5">
      <c r="A211" s="56" t="s">
        <v>502</v>
      </c>
      <c r="B211" s="58" t="s">
        <v>606</v>
      </c>
      <c r="C211" s="56"/>
      <c r="D211" s="56"/>
      <c r="E211" s="52" t="s">
        <v>462</v>
      </c>
      <c r="F211" s="49">
        <f aca="true" t="shared" si="22" ref="F211:G214">F212</f>
        <v>598</v>
      </c>
      <c r="G211" s="49">
        <f t="shared" si="22"/>
        <v>660</v>
      </c>
    </row>
    <row r="212" spans="1:7" ht="16.5">
      <c r="A212" s="56" t="s">
        <v>502</v>
      </c>
      <c r="B212" s="58" t="s">
        <v>606</v>
      </c>
      <c r="C212" s="56" t="s">
        <v>463</v>
      </c>
      <c r="D212" s="56"/>
      <c r="E212" s="48" t="s">
        <v>466</v>
      </c>
      <c r="F212" s="49">
        <f t="shared" si="22"/>
        <v>598</v>
      </c>
      <c r="G212" s="49">
        <f t="shared" si="22"/>
        <v>660</v>
      </c>
    </row>
    <row r="213" spans="1:7" ht="16.5">
      <c r="A213" s="56" t="s">
        <v>502</v>
      </c>
      <c r="B213" s="58" t="s">
        <v>606</v>
      </c>
      <c r="C213" s="56" t="s">
        <v>464</v>
      </c>
      <c r="D213" s="56"/>
      <c r="E213" s="48" t="s">
        <v>465</v>
      </c>
      <c r="F213" s="49">
        <f t="shared" si="22"/>
        <v>598</v>
      </c>
      <c r="G213" s="49">
        <f t="shared" si="22"/>
        <v>660</v>
      </c>
    </row>
    <row r="214" spans="1:7" ht="16.5">
      <c r="A214" s="56" t="s">
        <v>502</v>
      </c>
      <c r="B214" s="58" t="s">
        <v>606</v>
      </c>
      <c r="C214" s="56" t="s">
        <v>463</v>
      </c>
      <c r="D214" s="56" t="s">
        <v>711</v>
      </c>
      <c r="E214" s="48" t="s">
        <v>712</v>
      </c>
      <c r="F214" s="49">
        <f t="shared" si="22"/>
        <v>598</v>
      </c>
      <c r="G214" s="49">
        <f t="shared" si="22"/>
        <v>660</v>
      </c>
    </row>
    <row r="215" spans="1:7" ht="33">
      <c r="A215" s="56" t="s">
        <v>502</v>
      </c>
      <c r="B215" s="58" t="s">
        <v>606</v>
      </c>
      <c r="C215" s="56" t="s">
        <v>464</v>
      </c>
      <c r="D215" s="56" t="s">
        <v>658</v>
      </c>
      <c r="E215" s="48" t="s">
        <v>659</v>
      </c>
      <c r="F215" s="49">
        <v>598</v>
      </c>
      <c r="G215" s="49">
        <f>598+62</f>
        <v>660</v>
      </c>
    </row>
    <row r="216" spans="1:7" ht="16.5">
      <c r="A216" s="56" t="s">
        <v>502</v>
      </c>
      <c r="B216" s="58" t="s">
        <v>629</v>
      </c>
      <c r="C216" s="58"/>
      <c r="D216" s="56"/>
      <c r="E216" s="48" t="s">
        <v>630</v>
      </c>
      <c r="F216" s="49">
        <f aca="true" t="shared" si="23" ref="F216:G220">F217</f>
        <v>800</v>
      </c>
      <c r="G216" s="49">
        <f t="shared" si="23"/>
        <v>885</v>
      </c>
    </row>
    <row r="217" spans="1:7" ht="16.5">
      <c r="A217" s="56" t="s">
        <v>502</v>
      </c>
      <c r="B217" s="58" t="s">
        <v>629</v>
      </c>
      <c r="C217" s="58" t="s">
        <v>631</v>
      </c>
      <c r="D217" s="56"/>
      <c r="E217" s="48" t="s">
        <v>593</v>
      </c>
      <c r="F217" s="49">
        <f t="shared" si="23"/>
        <v>800</v>
      </c>
      <c r="G217" s="49">
        <f t="shared" si="23"/>
        <v>885</v>
      </c>
    </row>
    <row r="218" spans="1:7" ht="16.5">
      <c r="A218" s="56" t="s">
        <v>502</v>
      </c>
      <c r="B218" s="58" t="s">
        <v>629</v>
      </c>
      <c r="C218" s="58" t="s">
        <v>632</v>
      </c>
      <c r="D218" s="56"/>
      <c r="E218" s="48" t="s">
        <v>633</v>
      </c>
      <c r="F218" s="49">
        <f t="shared" si="23"/>
        <v>800</v>
      </c>
      <c r="G218" s="49">
        <f t="shared" si="23"/>
        <v>885</v>
      </c>
    </row>
    <row r="219" spans="1:7" ht="16.5">
      <c r="A219" s="56" t="s">
        <v>502</v>
      </c>
      <c r="B219" s="58" t="s">
        <v>629</v>
      </c>
      <c r="C219" s="58" t="s">
        <v>632</v>
      </c>
      <c r="D219" s="56" t="s">
        <v>699</v>
      </c>
      <c r="E219" s="48" t="s">
        <v>700</v>
      </c>
      <c r="F219" s="49">
        <f t="shared" si="23"/>
        <v>800</v>
      </c>
      <c r="G219" s="49">
        <f t="shared" si="23"/>
        <v>885</v>
      </c>
    </row>
    <row r="220" spans="1:7" ht="16.5">
      <c r="A220" s="56" t="s">
        <v>502</v>
      </c>
      <c r="B220" s="58" t="s">
        <v>629</v>
      </c>
      <c r="C220" s="58" t="s">
        <v>632</v>
      </c>
      <c r="D220" s="56" t="s">
        <v>701</v>
      </c>
      <c r="E220" s="48" t="s">
        <v>702</v>
      </c>
      <c r="F220" s="49">
        <f t="shared" si="23"/>
        <v>800</v>
      </c>
      <c r="G220" s="49">
        <f t="shared" si="23"/>
        <v>885</v>
      </c>
    </row>
    <row r="221" spans="1:7" ht="16.5">
      <c r="A221" s="56" t="s">
        <v>502</v>
      </c>
      <c r="B221" s="58" t="s">
        <v>629</v>
      </c>
      <c r="C221" s="58" t="s">
        <v>632</v>
      </c>
      <c r="D221" s="56" t="s">
        <v>652</v>
      </c>
      <c r="E221" s="48" t="s">
        <v>653</v>
      </c>
      <c r="F221" s="49">
        <f>300+500</f>
        <v>800</v>
      </c>
      <c r="G221" s="49">
        <f>300+500+85</f>
        <v>885</v>
      </c>
    </row>
    <row r="222" spans="1:7" s="47" customFormat="1" ht="33">
      <c r="A222" s="62" t="s">
        <v>557</v>
      </c>
      <c r="B222" s="62"/>
      <c r="C222" s="62"/>
      <c r="D222" s="62"/>
      <c r="E222" s="63" t="s">
        <v>607</v>
      </c>
      <c r="F222" s="61">
        <f>F223+F245</f>
        <v>13224.300000000001</v>
      </c>
      <c r="G222" s="61">
        <f>G223+G245</f>
        <v>13545.7</v>
      </c>
    </row>
    <row r="223" spans="1:7" ht="16.5">
      <c r="A223" s="56" t="s">
        <v>557</v>
      </c>
      <c r="B223" s="56" t="s">
        <v>581</v>
      </c>
      <c r="C223" s="56"/>
      <c r="D223" s="56"/>
      <c r="E223" s="48" t="s">
        <v>503</v>
      </c>
      <c r="F223" s="49">
        <f>F224+F240</f>
        <v>11808.300000000001</v>
      </c>
      <c r="G223" s="49">
        <f>G224+G240</f>
        <v>12129.7</v>
      </c>
    </row>
    <row r="224" spans="1:7" ht="33">
      <c r="A224" s="56" t="s">
        <v>557</v>
      </c>
      <c r="B224" s="56" t="s">
        <v>571</v>
      </c>
      <c r="C224" s="56"/>
      <c r="D224" s="56"/>
      <c r="E224" s="48" t="s">
        <v>426</v>
      </c>
      <c r="F224" s="49">
        <f aca="true" t="shared" si="24" ref="F224:G226">F225</f>
        <v>8808.300000000001</v>
      </c>
      <c r="G224" s="49">
        <f t="shared" si="24"/>
        <v>9129.7</v>
      </c>
    </row>
    <row r="225" spans="1:7" ht="33">
      <c r="A225" s="56" t="s">
        <v>557</v>
      </c>
      <c r="B225" s="56" t="s">
        <v>571</v>
      </c>
      <c r="C225" s="56" t="s">
        <v>504</v>
      </c>
      <c r="D225" s="56"/>
      <c r="E225" s="48" t="s">
        <v>528</v>
      </c>
      <c r="F225" s="49">
        <f t="shared" si="24"/>
        <v>8808.300000000001</v>
      </c>
      <c r="G225" s="49">
        <f t="shared" si="24"/>
        <v>9129.7</v>
      </c>
    </row>
    <row r="226" spans="1:7" ht="16.5">
      <c r="A226" s="56" t="s">
        <v>557</v>
      </c>
      <c r="B226" s="56" t="s">
        <v>571</v>
      </c>
      <c r="C226" s="56" t="s">
        <v>532</v>
      </c>
      <c r="D226" s="56"/>
      <c r="E226" s="48" t="s">
        <v>533</v>
      </c>
      <c r="F226" s="49">
        <f t="shared" si="24"/>
        <v>8808.300000000001</v>
      </c>
      <c r="G226" s="49">
        <f t="shared" si="24"/>
        <v>9129.7</v>
      </c>
    </row>
    <row r="227" spans="1:7" ht="49.5">
      <c r="A227" s="56" t="s">
        <v>557</v>
      </c>
      <c r="B227" s="56" t="s">
        <v>571</v>
      </c>
      <c r="C227" s="56" t="s">
        <v>609</v>
      </c>
      <c r="D227" s="56"/>
      <c r="E227" s="48" t="s">
        <v>757</v>
      </c>
      <c r="F227" s="49">
        <f>F228+F232+F236</f>
        <v>8808.300000000001</v>
      </c>
      <c r="G227" s="49">
        <f>G228+G232+G236</f>
        <v>9129.7</v>
      </c>
    </row>
    <row r="228" spans="1:7" ht="49.5">
      <c r="A228" s="56" t="s">
        <v>557</v>
      </c>
      <c r="B228" s="56" t="s">
        <v>571</v>
      </c>
      <c r="C228" s="56" t="s">
        <v>609</v>
      </c>
      <c r="D228" s="56" t="s">
        <v>691</v>
      </c>
      <c r="E228" s="48" t="s">
        <v>692</v>
      </c>
      <c r="F228" s="49">
        <f>F229</f>
        <v>7061.6</v>
      </c>
      <c r="G228" s="49">
        <f>G229</f>
        <v>7061.6</v>
      </c>
    </row>
    <row r="229" spans="1:7" ht="16.5">
      <c r="A229" s="56" t="s">
        <v>557</v>
      </c>
      <c r="B229" s="56" t="s">
        <v>571</v>
      </c>
      <c r="C229" s="56" t="s">
        <v>609</v>
      </c>
      <c r="D229" s="56" t="s">
        <v>693</v>
      </c>
      <c r="E229" s="48" t="s">
        <v>694</v>
      </c>
      <c r="F229" s="49">
        <f>F230+F231</f>
        <v>7061.6</v>
      </c>
      <c r="G229" s="49">
        <f>G230+G231</f>
        <v>7061.6</v>
      </c>
    </row>
    <row r="230" spans="1:7" ht="16.5">
      <c r="A230" s="56" t="s">
        <v>557</v>
      </c>
      <c r="B230" s="56" t="s">
        <v>571</v>
      </c>
      <c r="C230" s="56" t="s">
        <v>609</v>
      </c>
      <c r="D230" s="56" t="s">
        <v>695</v>
      </c>
      <c r="E230" s="48" t="s">
        <v>696</v>
      </c>
      <c r="F230" s="49">
        <v>6449.3</v>
      </c>
      <c r="G230" s="49">
        <v>6449.3</v>
      </c>
    </row>
    <row r="231" spans="1:7" ht="16.5">
      <c r="A231" s="56" t="s">
        <v>557</v>
      </c>
      <c r="B231" s="56" t="s">
        <v>571</v>
      </c>
      <c r="C231" s="56" t="s">
        <v>609</v>
      </c>
      <c r="D231" s="56" t="s">
        <v>697</v>
      </c>
      <c r="E231" s="48" t="s">
        <v>698</v>
      </c>
      <c r="F231" s="49">
        <v>612.3</v>
      </c>
      <c r="G231" s="49">
        <v>612.3</v>
      </c>
    </row>
    <row r="232" spans="1:7" ht="16.5">
      <c r="A232" s="56" t="s">
        <v>557</v>
      </c>
      <c r="B232" s="56" t="s">
        <v>571</v>
      </c>
      <c r="C232" s="56" t="s">
        <v>609</v>
      </c>
      <c r="D232" s="56" t="s">
        <v>699</v>
      </c>
      <c r="E232" s="48" t="s">
        <v>700</v>
      </c>
      <c r="F232" s="49">
        <f>F233</f>
        <v>1569.7</v>
      </c>
      <c r="G232" s="49">
        <f>G233</f>
        <v>1891.1</v>
      </c>
    </row>
    <row r="233" spans="1:7" ht="16.5">
      <c r="A233" s="56" t="s">
        <v>557</v>
      </c>
      <c r="B233" s="56" t="s">
        <v>571</v>
      </c>
      <c r="C233" s="56" t="s">
        <v>609</v>
      </c>
      <c r="D233" s="56" t="s">
        <v>701</v>
      </c>
      <c r="E233" s="48" t="s">
        <v>702</v>
      </c>
      <c r="F233" s="49">
        <f>F235+F234</f>
        <v>1569.7</v>
      </c>
      <c r="G233" s="49">
        <f>G235+G234</f>
        <v>1891.1</v>
      </c>
    </row>
    <row r="234" spans="1:7" ht="16.5">
      <c r="A234" s="56" t="s">
        <v>557</v>
      </c>
      <c r="B234" s="56" t="s">
        <v>571</v>
      </c>
      <c r="C234" s="56" t="s">
        <v>609</v>
      </c>
      <c r="D234" s="56" t="s">
        <v>779</v>
      </c>
      <c r="E234" s="48" t="s">
        <v>780</v>
      </c>
      <c r="F234" s="49">
        <v>651.1</v>
      </c>
      <c r="G234" s="49">
        <v>651.1</v>
      </c>
    </row>
    <row r="235" spans="1:7" ht="16.5">
      <c r="A235" s="56" t="s">
        <v>557</v>
      </c>
      <c r="B235" s="56" t="s">
        <v>571</v>
      </c>
      <c r="C235" s="56" t="s">
        <v>609</v>
      </c>
      <c r="D235" s="56" t="s">
        <v>652</v>
      </c>
      <c r="E235" s="48" t="s">
        <v>710</v>
      </c>
      <c r="F235" s="49">
        <f>1569.7-651.1</f>
        <v>918.6</v>
      </c>
      <c r="G235" s="49">
        <f>1569.7+321.4-651.1</f>
        <v>1240</v>
      </c>
    </row>
    <row r="236" spans="1:7" ht="16.5">
      <c r="A236" s="56" t="s">
        <v>557</v>
      </c>
      <c r="B236" s="56" t="s">
        <v>571</v>
      </c>
      <c r="C236" s="56" t="s">
        <v>609</v>
      </c>
      <c r="D236" s="56" t="s">
        <v>711</v>
      </c>
      <c r="E236" s="48" t="s">
        <v>712</v>
      </c>
      <c r="F236" s="49">
        <f>F237</f>
        <v>177</v>
      </c>
      <c r="G236" s="49">
        <f>G237</f>
        <v>177</v>
      </c>
    </row>
    <row r="237" spans="1:7" ht="16.5">
      <c r="A237" s="56" t="s">
        <v>557</v>
      </c>
      <c r="B237" s="56" t="s">
        <v>571</v>
      </c>
      <c r="C237" s="56" t="s">
        <v>609</v>
      </c>
      <c r="D237" s="56" t="s">
        <v>713</v>
      </c>
      <c r="E237" s="48" t="s">
        <v>714</v>
      </c>
      <c r="F237" s="49">
        <f>F238+F239</f>
        <v>177</v>
      </c>
      <c r="G237" s="49">
        <f>G238+G239</f>
        <v>177</v>
      </c>
    </row>
    <row r="238" spans="1:7" ht="16.5">
      <c r="A238" s="56" t="s">
        <v>557</v>
      </c>
      <c r="B238" s="56" t="s">
        <v>571</v>
      </c>
      <c r="C238" s="56" t="s">
        <v>609</v>
      </c>
      <c r="D238" s="56" t="s">
        <v>651</v>
      </c>
      <c r="E238" s="48" t="s">
        <v>608</v>
      </c>
      <c r="F238" s="49">
        <v>168.2</v>
      </c>
      <c r="G238" s="49">
        <v>168.2</v>
      </c>
    </row>
    <row r="239" spans="1:7" ht="16.5">
      <c r="A239" s="56" t="s">
        <v>557</v>
      </c>
      <c r="B239" s="56" t="s">
        <v>571</v>
      </c>
      <c r="C239" s="56" t="s">
        <v>609</v>
      </c>
      <c r="D239" s="56" t="s">
        <v>715</v>
      </c>
      <c r="E239" s="48" t="s">
        <v>716</v>
      </c>
      <c r="F239" s="49">
        <v>8.8</v>
      </c>
      <c r="G239" s="49">
        <v>8.8</v>
      </c>
    </row>
    <row r="240" spans="1:7" ht="16.5">
      <c r="A240" s="56" t="s">
        <v>557</v>
      </c>
      <c r="B240" s="56" t="s">
        <v>572</v>
      </c>
      <c r="C240" s="56"/>
      <c r="D240" s="56"/>
      <c r="E240" s="48" t="s">
        <v>440</v>
      </c>
      <c r="F240" s="49">
        <f aca="true" t="shared" si="25" ref="F240:G243">F241</f>
        <v>3000</v>
      </c>
      <c r="G240" s="49">
        <f t="shared" si="25"/>
        <v>3000</v>
      </c>
    </row>
    <row r="241" spans="1:7" ht="16.5">
      <c r="A241" s="56" t="s">
        <v>557</v>
      </c>
      <c r="B241" s="56" t="s">
        <v>572</v>
      </c>
      <c r="C241" s="56" t="s">
        <v>441</v>
      </c>
      <c r="D241" s="56"/>
      <c r="E241" s="48" t="s">
        <v>440</v>
      </c>
      <c r="F241" s="49">
        <f t="shared" si="25"/>
        <v>3000</v>
      </c>
      <c r="G241" s="49">
        <f t="shared" si="25"/>
        <v>3000</v>
      </c>
    </row>
    <row r="242" spans="1:7" ht="16.5">
      <c r="A242" s="56" t="s">
        <v>557</v>
      </c>
      <c r="B242" s="56" t="s">
        <v>572</v>
      </c>
      <c r="C242" s="56" t="s">
        <v>442</v>
      </c>
      <c r="D242" s="56"/>
      <c r="E242" s="48" t="s">
        <v>443</v>
      </c>
      <c r="F242" s="49">
        <f t="shared" si="25"/>
        <v>3000</v>
      </c>
      <c r="G242" s="49">
        <f t="shared" si="25"/>
        <v>3000</v>
      </c>
    </row>
    <row r="243" spans="1:7" ht="16.5">
      <c r="A243" s="56" t="s">
        <v>557</v>
      </c>
      <c r="B243" s="56" t="s">
        <v>572</v>
      </c>
      <c r="C243" s="56" t="s">
        <v>442</v>
      </c>
      <c r="D243" s="56" t="s">
        <v>711</v>
      </c>
      <c r="E243" s="48" t="s">
        <v>712</v>
      </c>
      <c r="F243" s="49">
        <f t="shared" si="25"/>
        <v>3000</v>
      </c>
      <c r="G243" s="49">
        <f t="shared" si="25"/>
        <v>3000</v>
      </c>
    </row>
    <row r="244" spans="1:7" ht="16.5">
      <c r="A244" s="56" t="s">
        <v>557</v>
      </c>
      <c r="B244" s="56" t="s">
        <v>572</v>
      </c>
      <c r="C244" s="56" t="s">
        <v>442</v>
      </c>
      <c r="D244" s="56" t="s">
        <v>413</v>
      </c>
      <c r="E244" s="48" t="s">
        <v>414</v>
      </c>
      <c r="F244" s="49">
        <v>3000</v>
      </c>
      <c r="G244" s="49">
        <v>3000</v>
      </c>
    </row>
    <row r="245" spans="1:7" ht="16.5">
      <c r="A245" s="56" t="s">
        <v>557</v>
      </c>
      <c r="B245" s="56" t="s">
        <v>594</v>
      </c>
      <c r="C245" s="56"/>
      <c r="D245" s="56"/>
      <c r="E245" s="48" t="s">
        <v>435</v>
      </c>
      <c r="F245" s="49">
        <f aca="true" t="shared" si="26" ref="F245:G249">F246</f>
        <v>1416</v>
      </c>
      <c r="G245" s="49">
        <f t="shared" si="26"/>
        <v>1416</v>
      </c>
    </row>
    <row r="246" spans="1:7" ht="16.5">
      <c r="A246" s="56" t="s">
        <v>557</v>
      </c>
      <c r="B246" s="56" t="s">
        <v>622</v>
      </c>
      <c r="C246" s="56"/>
      <c r="D246" s="56"/>
      <c r="E246" s="48" t="s">
        <v>602</v>
      </c>
      <c r="F246" s="49">
        <f t="shared" si="26"/>
        <v>1416</v>
      </c>
      <c r="G246" s="49">
        <f t="shared" si="26"/>
        <v>1416</v>
      </c>
    </row>
    <row r="247" spans="1:7" ht="16.5">
      <c r="A247" s="56" t="s">
        <v>557</v>
      </c>
      <c r="B247" s="56" t="s">
        <v>622</v>
      </c>
      <c r="C247" s="56" t="s">
        <v>436</v>
      </c>
      <c r="D247" s="56"/>
      <c r="E247" s="48" t="s">
        <v>437</v>
      </c>
      <c r="F247" s="49">
        <f t="shared" si="26"/>
        <v>1416</v>
      </c>
      <c r="G247" s="49">
        <f t="shared" si="26"/>
        <v>1416</v>
      </c>
    </row>
    <row r="248" spans="1:7" ht="16.5">
      <c r="A248" s="56" t="s">
        <v>557</v>
      </c>
      <c r="B248" s="56" t="s">
        <v>622</v>
      </c>
      <c r="C248" s="56" t="s">
        <v>438</v>
      </c>
      <c r="D248" s="56"/>
      <c r="E248" s="48" t="s">
        <v>439</v>
      </c>
      <c r="F248" s="49">
        <f t="shared" si="26"/>
        <v>1416</v>
      </c>
      <c r="G248" s="49">
        <f t="shared" si="26"/>
        <v>1416</v>
      </c>
    </row>
    <row r="249" spans="1:7" ht="16.5">
      <c r="A249" s="56" t="s">
        <v>557</v>
      </c>
      <c r="B249" s="56" t="s">
        <v>622</v>
      </c>
      <c r="C249" s="56" t="s">
        <v>438</v>
      </c>
      <c r="D249" s="56" t="s">
        <v>738</v>
      </c>
      <c r="E249" s="48" t="s">
        <v>739</v>
      </c>
      <c r="F249" s="49">
        <f t="shared" si="26"/>
        <v>1416</v>
      </c>
      <c r="G249" s="49">
        <f t="shared" si="26"/>
        <v>1416</v>
      </c>
    </row>
    <row r="250" spans="1:7" ht="16.5">
      <c r="A250" s="56" t="s">
        <v>557</v>
      </c>
      <c r="B250" s="56" t="s">
        <v>622</v>
      </c>
      <c r="C250" s="56" t="s">
        <v>438</v>
      </c>
      <c r="D250" s="56" t="s">
        <v>660</v>
      </c>
      <c r="E250" s="48" t="s">
        <v>661</v>
      </c>
      <c r="F250" s="49">
        <v>1416</v>
      </c>
      <c r="G250" s="49">
        <v>1416</v>
      </c>
    </row>
    <row r="251" spans="1:7" s="47" customFormat="1" ht="16.5">
      <c r="A251" s="9" t="s">
        <v>185</v>
      </c>
      <c r="B251" s="9"/>
      <c r="C251" s="9"/>
      <c r="D251" s="9"/>
      <c r="E251" s="10" t="s">
        <v>186</v>
      </c>
      <c r="F251" s="61">
        <f aca="true" t="shared" si="27" ref="F251:G254">F252</f>
        <v>0</v>
      </c>
      <c r="G251" s="61">
        <f t="shared" si="27"/>
        <v>1000</v>
      </c>
    </row>
    <row r="252" spans="1:7" ht="16.5">
      <c r="A252" s="11" t="s">
        <v>185</v>
      </c>
      <c r="B252" s="11" t="s">
        <v>581</v>
      </c>
      <c r="C252" s="11"/>
      <c r="D252" s="11"/>
      <c r="E252" s="12" t="s">
        <v>503</v>
      </c>
      <c r="F252" s="49">
        <f t="shared" si="27"/>
        <v>0</v>
      </c>
      <c r="G252" s="49">
        <f t="shared" si="27"/>
        <v>1000</v>
      </c>
    </row>
    <row r="253" spans="1:7" ht="16.5">
      <c r="A253" s="11" t="s">
        <v>185</v>
      </c>
      <c r="B253" s="11" t="s">
        <v>177</v>
      </c>
      <c r="C253" s="11"/>
      <c r="D253" s="11"/>
      <c r="E253" s="12" t="s">
        <v>178</v>
      </c>
      <c r="F253" s="49">
        <f t="shared" si="27"/>
        <v>0</v>
      </c>
      <c r="G253" s="49">
        <f t="shared" si="27"/>
        <v>1000</v>
      </c>
    </row>
    <row r="254" spans="1:7" ht="16.5">
      <c r="A254" s="11" t="s">
        <v>185</v>
      </c>
      <c r="B254" s="11" t="s">
        <v>177</v>
      </c>
      <c r="C254" s="11" t="s">
        <v>187</v>
      </c>
      <c r="D254" s="11"/>
      <c r="E254" s="12" t="s">
        <v>188</v>
      </c>
      <c r="F254" s="49">
        <f t="shared" si="27"/>
        <v>0</v>
      </c>
      <c r="G254" s="49">
        <f t="shared" si="27"/>
        <v>1000</v>
      </c>
    </row>
    <row r="255" spans="1:7" ht="16.5">
      <c r="A255" s="11" t="s">
        <v>185</v>
      </c>
      <c r="B255" s="11" t="s">
        <v>177</v>
      </c>
      <c r="C255" s="11" t="s">
        <v>189</v>
      </c>
      <c r="D255" s="11"/>
      <c r="E255" s="12" t="s">
        <v>190</v>
      </c>
      <c r="F255" s="49">
        <f>F256</f>
        <v>0</v>
      </c>
      <c r="G255" s="49">
        <f>G256</f>
        <v>1000</v>
      </c>
    </row>
    <row r="256" spans="1:7" ht="16.5">
      <c r="A256" s="11" t="s">
        <v>185</v>
      </c>
      <c r="B256" s="11" t="s">
        <v>177</v>
      </c>
      <c r="C256" s="11" t="s">
        <v>189</v>
      </c>
      <c r="D256" s="56" t="s">
        <v>711</v>
      </c>
      <c r="E256" s="48" t="s">
        <v>712</v>
      </c>
      <c r="F256" s="49">
        <f>F257</f>
        <v>0</v>
      </c>
      <c r="G256" s="49">
        <f>G257</f>
        <v>1000</v>
      </c>
    </row>
    <row r="257" spans="1:7" ht="16.5">
      <c r="A257" s="11" t="s">
        <v>185</v>
      </c>
      <c r="B257" s="11" t="s">
        <v>177</v>
      </c>
      <c r="C257" s="11" t="s">
        <v>189</v>
      </c>
      <c r="D257" s="56" t="s">
        <v>413</v>
      </c>
      <c r="E257" s="48" t="s">
        <v>414</v>
      </c>
      <c r="F257" s="49">
        <v>0</v>
      </c>
      <c r="G257" s="49">
        <v>1000</v>
      </c>
    </row>
    <row r="258" spans="1:7" s="47" customFormat="1" ht="33">
      <c r="A258" s="62" t="s">
        <v>555</v>
      </c>
      <c r="B258" s="62"/>
      <c r="C258" s="62"/>
      <c r="D258" s="62"/>
      <c r="E258" s="63" t="s">
        <v>425</v>
      </c>
      <c r="F258" s="61">
        <f>F259+F280+F287+F300</f>
        <v>11262.4</v>
      </c>
      <c r="G258" s="61">
        <f>G259+G280+G287+G300</f>
        <v>12523</v>
      </c>
    </row>
    <row r="259" spans="1:7" ht="16.5">
      <c r="A259" s="56" t="s">
        <v>555</v>
      </c>
      <c r="B259" s="56" t="s">
        <v>581</v>
      </c>
      <c r="C259" s="56"/>
      <c r="D259" s="56"/>
      <c r="E259" s="48" t="s">
        <v>503</v>
      </c>
      <c r="F259" s="49">
        <f>F260</f>
        <v>5529</v>
      </c>
      <c r="G259" s="49">
        <f>G260</f>
        <v>5589.5</v>
      </c>
    </row>
    <row r="260" spans="1:7" ht="16.5">
      <c r="A260" s="56" t="s">
        <v>555</v>
      </c>
      <c r="B260" s="56" t="s">
        <v>590</v>
      </c>
      <c r="C260" s="56"/>
      <c r="D260" s="56"/>
      <c r="E260" s="48" t="s">
        <v>535</v>
      </c>
      <c r="F260" s="49">
        <f>F261+F275</f>
        <v>5529</v>
      </c>
      <c r="G260" s="49">
        <f>G261+G275</f>
        <v>5589.5</v>
      </c>
    </row>
    <row r="261" spans="1:7" ht="33">
      <c r="A261" s="56" t="s">
        <v>555</v>
      </c>
      <c r="B261" s="56" t="s">
        <v>590</v>
      </c>
      <c r="C261" s="56" t="s">
        <v>504</v>
      </c>
      <c r="D261" s="56"/>
      <c r="E261" s="48" t="s">
        <v>528</v>
      </c>
      <c r="F261" s="49">
        <f>F262</f>
        <v>4829</v>
      </c>
      <c r="G261" s="49">
        <f>G262</f>
        <v>4889.5</v>
      </c>
    </row>
    <row r="262" spans="1:7" ht="16.5">
      <c r="A262" s="56" t="s">
        <v>555</v>
      </c>
      <c r="B262" s="56" t="s">
        <v>590</v>
      </c>
      <c r="C262" s="56" t="s">
        <v>532</v>
      </c>
      <c r="D262" s="56"/>
      <c r="E262" s="48" t="s">
        <v>533</v>
      </c>
      <c r="F262" s="49">
        <f>F263</f>
        <v>4829</v>
      </c>
      <c r="G262" s="49">
        <f>G263</f>
        <v>4889.5</v>
      </c>
    </row>
    <row r="263" spans="1:7" ht="49.5">
      <c r="A263" s="56" t="s">
        <v>555</v>
      </c>
      <c r="B263" s="56" t="s">
        <v>590</v>
      </c>
      <c r="C263" s="56" t="s">
        <v>609</v>
      </c>
      <c r="D263" s="56"/>
      <c r="E263" s="48" t="s">
        <v>757</v>
      </c>
      <c r="F263" s="49">
        <f>F264+F268+F272</f>
        <v>4829</v>
      </c>
      <c r="G263" s="49">
        <f>G264+G268+G272</f>
        <v>4889.5</v>
      </c>
    </row>
    <row r="264" spans="1:7" ht="49.5">
      <c r="A264" s="56" t="s">
        <v>555</v>
      </c>
      <c r="B264" s="56" t="s">
        <v>590</v>
      </c>
      <c r="C264" s="56" t="s">
        <v>609</v>
      </c>
      <c r="D264" s="56" t="s">
        <v>691</v>
      </c>
      <c r="E264" s="48" t="s">
        <v>692</v>
      </c>
      <c r="F264" s="49">
        <f>F265</f>
        <v>4576</v>
      </c>
      <c r="G264" s="49">
        <f>G265</f>
        <v>4576</v>
      </c>
    </row>
    <row r="265" spans="1:7" ht="16.5">
      <c r="A265" s="56" t="s">
        <v>555</v>
      </c>
      <c r="B265" s="56" t="s">
        <v>590</v>
      </c>
      <c r="C265" s="56" t="s">
        <v>609</v>
      </c>
      <c r="D265" s="56" t="s">
        <v>693</v>
      </c>
      <c r="E265" s="48" t="s">
        <v>694</v>
      </c>
      <c r="F265" s="49">
        <f>F266+F267</f>
        <v>4576</v>
      </c>
      <c r="G265" s="49">
        <f>G266+G267</f>
        <v>4576</v>
      </c>
    </row>
    <row r="266" spans="1:7" ht="16.5">
      <c r="A266" s="56" t="s">
        <v>555</v>
      </c>
      <c r="B266" s="56" t="s">
        <v>590</v>
      </c>
      <c r="C266" s="56" t="s">
        <v>609</v>
      </c>
      <c r="D266" s="56" t="s">
        <v>695</v>
      </c>
      <c r="E266" s="48" t="s">
        <v>696</v>
      </c>
      <c r="F266" s="49">
        <v>4105.7</v>
      </c>
      <c r="G266" s="49">
        <v>4105.7</v>
      </c>
    </row>
    <row r="267" spans="1:7" ht="16.5">
      <c r="A267" s="56" t="s">
        <v>555</v>
      </c>
      <c r="B267" s="56" t="s">
        <v>590</v>
      </c>
      <c r="C267" s="56" t="s">
        <v>609</v>
      </c>
      <c r="D267" s="56" t="s">
        <v>697</v>
      </c>
      <c r="E267" s="48" t="s">
        <v>698</v>
      </c>
      <c r="F267" s="49">
        <f>458.3+12</f>
        <v>470.3</v>
      </c>
      <c r="G267" s="49">
        <f>458.3+12</f>
        <v>470.3</v>
      </c>
    </row>
    <row r="268" spans="1:7" ht="16.5">
      <c r="A268" s="56" t="s">
        <v>555</v>
      </c>
      <c r="B268" s="56" t="s">
        <v>590</v>
      </c>
      <c r="C268" s="56" t="s">
        <v>609</v>
      </c>
      <c r="D268" s="56" t="s">
        <v>699</v>
      </c>
      <c r="E268" s="48" t="s">
        <v>700</v>
      </c>
      <c r="F268" s="49">
        <f>F269</f>
        <v>252</v>
      </c>
      <c r="G268" s="49">
        <f>G269</f>
        <v>312.5</v>
      </c>
    </row>
    <row r="269" spans="1:7" ht="16.5">
      <c r="A269" s="56" t="s">
        <v>555</v>
      </c>
      <c r="B269" s="56" t="s">
        <v>590</v>
      </c>
      <c r="C269" s="56" t="s">
        <v>609</v>
      </c>
      <c r="D269" s="56" t="s">
        <v>701</v>
      </c>
      <c r="E269" s="48" t="s">
        <v>702</v>
      </c>
      <c r="F269" s="49">
        <f>F271+F270</f>
        <v>252</v>
      </c>
      <c r="G269" s="49">
        <f>G271+G270</f>
        <v>312.5</v>
      </c>
    </row>
    <row r="270" spans="1:7" ht="33" customHeight="1">
      <c r="A270" s="56" t="s">
        <v>555</v>
      </c>
      <c r="B270" s="56" t="s">
        <v>590</v>
      </c>
      <c r="C270" s="56" t="s">
        <v>609</v>
      </c>
      <c r="D270" s="56" t="s">
        <v>779</v>
      </c>
      <c r="E270" s="48" t="s">
        <v>780</v>
      </c>
      <c r="F270" s="49">
        <v>100</v>
      </c>
      <c r="G270" s="49">
        <v>100</v>
      </c>
    </row>
    <row r="271" spans="1:7" ht="16.5">
      <c r="A271" s="56" t="s">
        <v>555</v>
      </c>
      <c r="B271" s="56" t="s">
        <v>590</v>
      </c>
      <c r="C271" s="56" t="s">
        <v>609</v>
      </c>
      <c r="D271" s="56" t="s">
        <v>652</v>
      </c>
      <c r="E271" s="48" t="s">
        <v>710</v>
      </c>
      <c r="F271" s="49">
        <f>264-100-12</f>
        <v>152</v>
      </c>
      <c r="G271" s="49">
        <f>264+60.5-100-12</f>
        <v>212.5</v>
      </c>
    </row>
    <row r="272" spans="1:7" ht="16.5">
      <c r="A272" s="56" t="s">
        <v>555</v>
      </c>
      <c r="B272" s="56" t="s">
        <v>590</v>
      </c>
      <c r="C272" s="56" t="s">
        <v>609</v>
      </c>
      <c r="D272" s="56" t="s">
        <v>711</v>
      </c>
      <c r="E272" s="48" t="s">
        <v>712</v>
      </c>
      <c r="F272" s="49">
        <f>F273</f>
        <v>1</v>
      </c>
      <c r="G272" s="49">
        <f>G273</f>
        <v>1</v>
      </c>
    </row>
    <row r="273" spans="1:7" ht="16.5">
      <c r="A273" s="56" t="s">
        <v>555</v>
      </c>
      <c r="B273" s="56" t="s">
        <v>590</v>
      </c>
      <c r="C273" s="56" t="s">
        <v>609</v>
      </c>
      <c r="D273" s="56" t="s">
        <v>713</v>
      </c>
      <c r="E273" s="48" t="s">
        <v>714</v>
      </c>
      <c r="F273" s="49">
        <f>F274</f>
        <v>1</v>
      </c>
      <c r="G273" s="49">
        <f>G274</f>
        <v>1</v>
      </c>
    </row>
    <row r="274" spans="1:7" ht="16.5">
      <c r="A274" s="56" t="s">
        <v>555</v>
      </c>
      <c r="B274" s="56" t="s">
        <v>590</v>
      </c>
      <c r="C274" s="56" t="s">
        <v>609</v>
      </c>
      <c r="D274" s="56" t="s">
        <v>715</v>
      </c>
      <c r="E274" s="48" t="s">
        <v>716</v>
      </c>
      <c r="F274" s="49">
        <v>1</v>
      </c>
      <c r="G274" s="49">
        <v>1</v>
      </c>
    </row>
    <row r="275" spans="1:7" ht="33">
      <c r="A275" s="56" t="s">
        <v>555</v>
      </c>
      <c r="B275" s="56" t="s">
        <v>590</v>
      </c>
      <c r="C275" s="56" t="s">
        <v>444</v>
      </c>
      <c r="D275" s="56"/>
      <c r="E275" s="48" t="s">
        <v>445</v>
      </c>
      <c r="F275" s="49">
        <f aca="true" t="shared" si="28" ref="F275:G278">F276</f>
        <v>700</v>
      </c>
      <c r="G275" s="49">
        <f t="shared" si="28"/>
        <v>700</v>
      </c>
    </row>
    <row r="276" spans="1:7" ht="33">
      <c r="A276" s="56" t="s">
        <v>555</v>
      </c>
      <c r="B276" s="56" t="s">
        <v>590</v>
      </c>
      <c r="C276" s="56" t="s">
        <v>446</v>
      </c>
      <c r="D276" s="56"/>
      <c r="E276" s="48" t="s">
        <v>447</v>
      </c>
      <c r="F276" s="49">
        <f t="shared" si="28"/>
        <v>700</v>
      </c>
      <c r="G276" s="49">
        <f t="shared" si="28"/>
        <v>700</v>
      </c>
    </row>
    <row r="277" spans="1:7" ht="16.5">
      <c r="A277" s="56" t="s">
        <v>555</v>
      </c>
      <c r="B277" s="56" t="s">
        <v>590</v>
      </c>
      <c r="C277" s="56" t="s">
        <v>446</v>
      </c>
      <c r="D277" s="56" t="s">
        <v>699</v>
      </c>
      <c r="E277" s="48" t="s">
        <v>700</v>
      </c>
      <c r="F277" s="49">
        <f t="shared" si="28"/>
        <v>700</v>
      </c>
      <c r="G277" s="49">
        <f t="shared" si="28"/>
        <v>700</v>
      </c>
    </row>
    <row r="278" spans="1:7" ht="16.5">
      <c r="A278" s="56" t="s">
        <v>555</v>
      </c>
      <c r="B278" s="56" t="s">
        <v>590</v>
      </c>
      <c r="C278" s="56" t="s">
        <v>446</v>
      </c>
      <c r="D278" s="56" t="s">
        <v>701</v>
      </c>
      <c r="E278" s="48" t="s">
        <v>702</v>
      </c>
      <c r="F278" s="49">
        <f t="shared" si="28"/>
        <v>700</v>
      </c>
      <c r="G278" s="49">
        <f t="shared" si="28"/>
        <v>700</v>
      </c>
    </row>
    <row r="279" spans="1:7" ht="16.5">
      <c r="A279" s="56" t="s">
        <v>555</v>
      </c>
      <c r="B279" s="56" t="s">
        <v>590</v>
      </c>
      <c r="C279" s="56" t="s">
        <v>446</v>
      </c>
      <c r="D279" s="56" t="s">
        <v>652</v>
      </c>
      <c r="E279" s="48" t="s">
        <v>653</v>
      </c>
      <c r="F279" s="49">
        <v>700</v>
      </c>
      <c r="G279" s="49">
        <v>700</v>
      </c>
    </row>
    <row r="280" spans="1:7" ht="16.5">
      <c r="A280" s="56" t="s">
        <v>555</v>
      </c>
      <c r="B280" s="56" t="s">
        <v>583</v>
      </c>
      <c r="C280" s="56"/>
      <c r="D280" s="56"/>
      <c r="E280" s="48" t="s">
        <v>539</v>
      </c>
      <c r="F280" s="49">
        <f aca="true" t="shared" si="29" ref="F280:G285">F281</f>
        <v>350</v>
      </c>
      <c r="G280" s="49">
        <f t="shared" si="29"/>
        <v>505</v>
      </c>
    </row>
    <row r="281" spans="1:7" ht="16.5">
      <c r="A281" s="56" t="s">
        <v>555</v>
      </c>
      <c r="B281" s="56" t="s">
        <v>574</v>
      </c>
      <c r="C281" s="56"/>
      <c r="D281" s="56"/>
      <c r="E281" s="48" t="s">
        <v>540</v>
      </c>
      <c r="F281" s="49">
        <f t="shared" si="29"/>
        <v>350</v>
      </c>
      <c r="G281" s="49">
        <f t="shared" si="29"/>
        <v>505</v>
      </c>
    </row>
    <row r="282" spans="1:7" ht="16.5">
      <c r="A282" s="56" t="s">
        <v>555</v>
      </c>
      <c r="B282" s="56" t="s">
        <v>574</v>
      </c>
      <c r="C282" s="56" t="s">
        <v>448</v>
      </c>
      <c r="D282" s="56"/>
      <c r="E282" s="48" t="s">
        <v>449</v>
      </c>
      <c r="F282" s="49">
        <f t="shared" si="29"/>
        <v>350</v>
      </c>
      <c r="G282" s="49">
        <f t="shared" si="29"/>
        <v>505</v>
      </c>
    </row>
    <row r="283" spans="1:7" ht="16.5">
      <c r="A283" s="56" t="s">
        <v>555</v>
      </c>
      <c r="B283" s="56" t="s">
        <v>574</v>
      </c>
      <c r="C283" s="56" t="s">
        <v>450</v>
      </c>
      <c r="D283" s="56"/>
      <c r="E283" s="48" t="s">
        <v>451</v>
      </c>
      <c r="F283" s="49">
        <f t="shared" si="29"/>
        <v>350</v>
      </c>
      <c r="G283" s="49">
        <f t="shared" si="29"/>
        <v>505</v>
      </c>
    </row>
    <row r="284" spans="1:7" ht="16.5">
      <c r="A284" s="56" t="s">
        <v>555</v>
      </c>
      <c r="B284" s="56" t="s">
        <v>574</v>
      </c>
      <c r="C284" s="56" t="s">
        <v>450</v>
      </c>
      <c r="D284" s="56" t="s">
        <v>699</v>
      </c>
      <c r="E284" s="48" t="s">
        <v>700</v>
      </c>
      <c r="F284" s="49">
        <f t="shared" si="29"/>
        <v>350</v>
      </c>
      <c r="G284" s="49">
        <f t="shared" si="29"/>
        <v>505</v>
      </c>
    </row>
    <row r="285" spans="1:7" ht="16.5">
      <c r="A285" s="56" t="s">
        <v>555</v>
      </c>
      <c r="B285" s="56" t="s">
        <v>574</v>
      </c>
      <c r="C285" s="56" t="s">
        <v>450</v>
      </c>
      <c r="D285" s="56" t="s">
        <v>701</v>
      </c>
      <c r="E285" s="48" t="s">
        <v>702</v>
      </c>
      <c r="F285" s="49">
        <f t="shared" si="29"/>
        <v>350</v>
      </c>
      <c r="G285" s="49">
        <f t="shared" si="29"/>
        <v>505</v>
      </c>
    </row>
    <row r="286" spans="1:7" ht="16.5">
      <c r="A286" s="56" t="s">
        <v>555</v>
      </c>
      <c r="B286" s="56" t="s">
        <v>574</v>
      </c>
      <c r="C286" s="56" t="s">
        <v>450</v>
      </c>
      <c r="D286" s="56" t="s">
        <v>652</v>
      </c>
      <c r="E286" s="48" t="s">
        <v>653</v>
      </c>
      <c r="F286" s="49">
        <v>350</v>
      </c>
      <c r="G286" s="49">
        <f>350+155</f>
        <v>505</v>
      </c>
    </row>
    <row r="287" spans="1:7" ht="16.5">
      <c r="A287" s="56" t="s">
        <v>555</v>
      </c>
      <c r="B287" s="56" t="s">
        <v>584</v>
      </c>
      <c r="C287" s="56"/>
      <c r="D287" s="56"/>
      <c r="E287" s="48" t="s">
        <v>541</v>
      </c>
      <c r="F287" s="49">
        <f>F294+F288</f>
        <v>2248</v>
      </c>
      <c r="G287" s="49">
        <f>G294+G288</f>
        <v>2248</v>
      </c>
    </row>
    <row r="288" spans="1:7" ht="16.5">
      <c r="A288" s="56" t="s">
        <v>555</v>
      </c>
      <c r="B288" s="56" t="s">
        <v>415</v>
      </c>
      <c r="C288" s="11" t="s">
        <v>422</v>
      </c>
      <c r="D288" s="56"/>
      <c r="E288" s="12" t="s">
        <v>423</v>
      </c>
      <c r="F288" s="49">
        <f>F292+F289</f>
        <v>1748</v>
      </c>
      <c r="G288" s="49">
        <f>G292+G289</f>
        <v>1748</v>
      </c>
    </row>
    <row r="289" spans="1:7" ht="16.5">
      <c r="A289" s="56" t="s">
        <v>555</v>
      </c>
      <c r="B289" s="56" t="s">
        <v>415</v>
      </c>
      <c r="C289" s="11" t="s">
        <v>422</v>
      </c>
      <c r="D289" s="56" t="s">
        <v>699</v>
      </c>
      <c r="E289" s="48" t="s">
        <v>700</v>
      </c>
      <c r="F289" s="49">
        <f>F290</f>
        <v>830.9</v>
      </c>
      <c r="G289" s="49">
        <f>G290</f>
        <v>830.9</v>
      </c>
    </row>
    <row r="290" spans="1:7" ht="16.5">
      <c r="A290" s="56" t="s">
        <v>555</v>
      </c>
      <c r="B290" s="56" t="s">
        <v>415</v>
      </c>
      <c r="C290" s="11" t="s">
        <v>422</v>
      </c>
      <c r="D290" s="56" t="s">
        <v>701</v>
      </c>
      <c r="E290" s="48" t="s">
        <v>702</v>
      </c>
      <c r="F290" s="49">
        <f>F291</f>
        <v>830.9</v>
      </c>
      <c r="G290" s="49">
        <f>G291</f>
        <v>830.9</v>
      </c>
    </row>
    <row r="291" spans="1:7" ht="16.5">
      <c r="A291" s="56" t="s">
        <v>555</v>
      </c>
      <c r="B291" s="56" t="s">
        <v>415</v>
      </c>
      <c r="C291" s="11" t="s">
        <v>422</v>
      </c>
      <c r="D291" s="56" t="s">
        <v>652</v>
      </c>
      <c r="E291" s="48" t="s">
        <v>653</v>
      </c>
      <c r="F291" s="49">
        <v>830.9</v>
      </c>
      <c r="G291" s="49">
        <v>830.9</v>
      </c>
    </row>
    <row r="292" spans="1:7" ht="16.5">
      <c r="A292" s="56" t="s">
        <v>555</v>
      </c>
      <c r="B292" s="56" t="s">
        <v>415</v>
      </c>
      <c r="C292" s="11" t="s">
        <v>422</v>
      </c>
      <c r="D292" s="56" t="s">
        <v>711</v>
      </c>
      <c r="E292" s="48" t="s">
        <v>712</v>
      </c>
      <c r="F292" s="49">
        <f>F293</f>
        <v>917.1</v>
      </c>
      <c r="G292" s="49">
        <f>G293</f>
        <v>917.1</v>
      </c>
    </row>
    <row r="293" spans="1:7" ht="33">
      <c r="A293" s="56" t="s">
        <v>555</v>
      </c>
      <c r="B293" s="56" t="s">
        <v>415</v>
      </c>
      <c r="C293" s="11" t="s">
        <v>422</v>
      </c>
      <c r="D293" s="56" t="s">
        <v>658</v>
      </c>
      <c r="E293" s="48" t="s">
        <v>659</v>
      </c>
      <c r="F293" s="49">
        <v>917.1</v>
      </c>
      <c r="G293" s="49">
        <v>917.1</v>
      </c>
    </row>
    <row r="294" spans="1:7" ht="16.5">
      <c r="A294" s="56" t="s">
        <v>555</v>
      </c>
      <c r="B294" s="56" t="s">
        <v>575</v>
      </c>
      <c r="C294" s="56"/>
      <c r="D294" s="56"/>
      <c r="E294" s="69" t="s">
        <v>542</v>
      </c>
      <c r="F294" s="49">
        <f aca="true" t="shared" si="30" ref="F294:G298">F295</f>
        <v>500</v>
      </c>
      <c r="G294" s="49">
        <f t="shared" si="30"/>
        <v>500</v>
      </c>
    </row>
    <row r="295" spans="1:7" ht="16.5">
      <c r="A295" s="56" t="s">
        <v>555</v>
      </c>
      <c r="B295" s="56" t="s">
        <v>575</v>
      </c>
      <c r="C295" s="56" t="s">
        <v>490</v>
      </c>
      <c r="D295" s="56"/>
      <c r="E295" s="48" t="s">
        <v>478</v>
      </c>
      <c r="F295" s="49">
        <f t="shared" si="30"/>
        <v>500</v>
      </c>
      <c r="G295" s="49">
        <f t="shared" si="30"/>
        <v>500</v>
      </c>
    </row>
    <row r="296" spans="1:7" ht="16.5">
      <c r="A296" s="56" t="s">
        <v>555</v>
      </c>
      <c r="B296" s="56" t="s">
        <v>575</v>
      </c>
      <c r="C296" s="56" t="s">
        <v>491</v>
      </c>
      <c r="D296" s="56"/>
      <c r="E296" s="48" t="s">
        <v>492</v>
      </c>
      <c r="F296" s="49">
        <f t="shared" si="30"/>
        <v>500</v>
      </c>
      <c r="G296" s="49">
        <f t="shared" si="30"/>
        <v>500</v>
      </c>
    </row>
    <row r="297" spans="1:7" ht="16.5">
      <c r="A297" s="56" t="s">
        <v>555</v>
      </c>
      <c r="B297" s="56" t="s">
        <v>575</v>
      </c>
      <c r="C297" s="56" t="s">
        <v>491</v>
      </c>
      <c r="D297" s="56" t="s">
        <v>699</v>
      </c>
      <c r="E297" s="48" t="s">
        <v>700</v>
      </c>
      <c r="F297" s="49">
        <f t="shared" si="30"/>
        <v>500</v>
      </c>
      <c r="G297" s="49">
        <f t="shared" si="30"/>
        <v>500</v>
      </c>
    </row>
    <row r="298" spans="1:7" ht="16.5">
      <c r="A298" s="56" t="s">
        <v>555</v>
      </c>
      <c r="B298" s="56" t="s">
        <v>575</v>
      </c>
      <c r="C298" s="56" t="s">
        <v>491</v>
      </c>
      <c r="D298" s="56" t="s">
        <v>701</v>
      </c>
      <c r="E298" s="48" t="s">
        <v>702</v>
      </c>
      <c r="F298" s="49">
        <f t="shared" si="30"/>
        <v>500</v>
      </c>
      <c r="G298" s="49">
        <f t="shared" si="30"/>
        <v>500</v>
      </c>
    </row>
    <row r="299" spans="1:7" ht="16.5">
      <c r="A299" s="56" t="s">
        <v>555</v>
      </c>
      <c r="B299" s="56" t="s">
        <v>575</v>
      </c>
      <c r="C299" s="56" t="s">
        <v>491</v>
      </c>
      <c r="D299" s="56" t="s">
        <v>652</v>
      </c>
      <c r="E299" s="48" t="s">
        <v>653</v>
      </c>
      <c r="F299" s="49">
        <v>500</v>
      </c>
      <c r="G299" s="49">
        <v>500</v>
      </c>
    </row>
    <row r="300" spans="1:7" ht="16.5">
      <c r="A300" s="56" t="s">
        <v>555</v>
      </c>
      <c r="B300" s="56" t="s">
        <v>561</v>
      </c>
      <c r="C300" s="56"/>
      <c r="D300" s="56"/>
      <c r="E300" s="48" t="s">
        <v>550</v>
      </c>
      <c r="F300" s="49">
        <f aca="true" t="shared" si="31" ref="F300:G313">F301</f>
        <v>3135.4</v>
      </c>
      <c r="G300" s="49">
        <f t="shared" si="31"/>
        <v>4180.5</v>
      </c>
    </row>
    <row r="301" spans="1:7" ht="16.5">
      <c r="A301" s="56" t="s">
        <v>555</v>
      </c>
      <c r="B301" s="56" t="s">
        <v>787</v>
      </c>
      <c r="C301" s="56" t="s">
        <v>636</v>
      </c>
      <c r="D301" s="56" t="s">
        <v>636</v>
      </c>
      <c r="E301" s="48" t="s">
        <v>788</v>
      </c>
      <c r="F301" s="49">
        <f>F308+F302</f>
        <v>3135.4</v>
      </c>
      <c r="G301" s="49">
        <f>G308+G302</f>
        <v>4180.5</v>
      </c>
    </row>
    <row r="302" spans="1:7" ht="16.5">
      <c r="A302" s="56" t="s">
        <v>555</v>
      </c>
      <c r="B302" s="56" t="s">
        <v>787</v>
      </c>
      <c r="C302" s="56" t="s">
        <v>486</v>
      </c>
      <c r="D302" s="56"/>
      <c r="E302" s="48" t="s">
        <v>485</v>
      </c>
      <c r="F302" s="49">
        <f aca="true" t="shared" si="32" ref="F302:G306">F303</f>
        <v>1045.1</v>
      </c>
      <c r="G302" s="49">
        <f t="shared" si="32"/>
        <v>0</v>
      </c>
    </row>
    <row r="303" spans="1:7" ht="33">
      <c r="A303" s="56" t="s">
        <v>555</v>
      </c>
      <c r="B303" s="56" t="s">
        <v>787</v>
      </c>
      <c r="C303" s="56" t="s">
        <v>191</v>
      </c>
      <c r="D303" s="56"/>
      <c r="E303" s="48" t="s">
        <v>192</v>
      </c>
      <c r="F303" s="49">
        <f t="shared" si="32"/>
        <v>1045.1</v>
      </c>
      <c r="G303" s="49">
        <f t="shared" si="32"/>
        <v>0</v>
      </c>
    </row>
    <row r="304" spans="1:7" ht="49.5">
      <c r="A304" s="56" t="s">
        <v>555</v>
      </c>
      <c r="B304" s="56" t="s">
        <v>787</v>
      </c>
      <c r="C304" s="56" t="s">
        <v>193</v>
      </c>
      <c r="D304" s="56"/>
      <c r="E304" s="48" t="s">
        <v>2</v>
      </c>
      <c r="F304" s="49">
        <f t="shared" si="32"/>
        <v>1045.1</v>
      </c>
      <c r="G304" s="49">
        <f t="shared" si="32"/>
        <v>0</v>
      </c>
    </row>
    <row r="305" spans="1:7" ht="16.5">
      <c r="A305" s="56" t="s">
        <v>555</v>
      </c>
      <c r="B305" s="56" t="s">
        <v>787</v>
      </c>
      <c r="C305" s="56" t="s">
        <v>193</v>
      </c>
      <c r="D305" s="56" t="s">
        <v>732</v>
      </c>
      <c r="E305" s="48" t="s">
        <v>733</v>
      </c>
      <c r="F305" s="49">
        <f t="shared" si="32"/>
        <v>1045.1</v>
      </c>
      <c r="G305" s="49">
        <f t="shared" si="32"/>
        <v>0</v>
      </c>
    </row>
    <row r="306" spans="1:7" ht="16.5">
      <c r="A306" s="56" t="s">
        <v>555</v>
      </c>
      <c r="B306" s="56" t="s">
        <v>787</v>
      </c>
      <c r="C306" s="56" t="s">
        <v>193</v>
      </c>
      <c r="D306" s="56" t="s">
        <v>736</v>
      </c>
      <c r="E306" s="48" t="s">
        <v>737</v>
      </c>
      <c r="F306" s="49">
        <f t="shared" si="32"/>
        <v>1045.1</v>
      </c>
      <c r="G306" s="49">
        <f t="shared" si="32"/>
        <v>0</v>
      </c>
    </row>
    <row r="307" spans="1:7" ht="16.5">
      <c r="A307" s="56" t="s">
        <v>555</v>
      </c>
      <c r="B307" s="56" t="s">
        <v>787</v>
      </c>
      <c r="C307" s="56" t="s">
        <v>193</v>
      </c>
      <c r="D307" s="56" t="s">
        <v>662</v>
      </c>
      <c r="E307" s="48" t="s">
        <v>663</v>
      </c>
      <c r="F307" s="49">
        <v>1045.1</v>
      </c>
      <c r="G307" s="49">
        <v>0</v>
      </c>
    </row>
    <row r="308" spans="1:7" ht="33">
      <c r="A308" s="56" t="s">
        <v>555</v>
      </c>
      <c r="B308" s="56" t="s">
        <v>787</v>
      </c>
      <c r="C308" s="56" t="s">
        <v>789</v>
      </c>
      <c r="D308" s="56"/>
      <c r="E308" s="48" t="s">
        <v>793</v>
      </c>
      <c r="F308" s="49">
        <f t="shared" si="31"/>
        <v>2090.3</v>
      </c>
      <c r="G308" s="49">
        <f t="shared" si="31"/>
        <v>4180.5</v>
      </c>
    </row>
    <row r="309" spans="1:7" ht="16.5">
      <c r="A309" s="56" t="s">
        <v>555</v>
      </c>
      <c r="B309" s="56" t="s">
        <v>787</v>
      </c>
      <c r="C309" s="56" t="s">
        <v>794</v>
      </c>
      <c r="D309" s="56"/>
      <c r="E309" s="48" t="s">
        <v>795</v>
      </c>
      <c r="F309" s="49">
        <f t="shared" si="31"/>
        <v>2090.3</v>
      </c>
      <c r="G309" s="49">
        <f t="shared" si="31"/>
        <v>4180.5</v>
      </c>
    </row>
    <row r="310" spans="1:7" ht="49.5">
      <c r="A310" s="56" t="s">
        <v>555</v>
      </c>
      <c r="B310" s="56" t="s">
        <v>787</v>
      </c>
      <c r="C310" s="56" t="s">
        <v>796</v>
      </c>
      <c r="D310" s="56"/>
      <c r="E310" s="48" t="s">
        <v>0</v>
      </c>
      <c r="F310" s="49">
        <f t="shared" si="31"/>
        <v>2090.3</v>
      </c>
      <c r="G310" s="49">
        <f t="shared" si="31"/>
        <v>4180.5</v>
      </c>
    </row>
    <row r="311" spans="1:7" ht="49.5">
      <c r="A311" s="56" t="s">
        <v>555</v>
      </c>
      <c r="B311" s="56" t="s">
        <v>787</v>
      </c>
      <c r="C311" s="56" t="s">
        <v>1</v>
      </c>
      <c r="D311" s="56"/>
      <c r="E311" s="48" t="s">
        <v>2</v>
      </c>
      <c r="F311" s="49">
        <f t="shared" si="31"/>
        <v>2090.3</v>
      </c>
      <c r="G311" s="49">
        <f t="shared" si="31"/>
        <v>4180.5</v>
      </c>
    </row>
    <row r="312" spans="1:7" ht="16.5">
      <c r="A312" s="56" t="s">
        <v>555</v>
      </c>
      <c r="B312" s="56" t="s">
        <v>787</v>
      </c>
      <c r="C312" s="56" t="s">
        <v>1</v>
      </c>
      <c r="D312" s="56" t="s">
        <v>732</v>
      </c>
      <c r="E312" s="48" t="s">
        <v>733</v>
      </c>
      <c r="F312" s="49">
        <f t="shared" si="31"/>
        <v>2090.3</v>
      </c>
      <c r="G312" s="49">
        <f t="shared" si="31"/>
        <v>4180.5</v>
      </c>
    </row>
    <row r="313" spans="1:7" ht="16.5">
      <c r="A313" s="56" t="s">
        <v>555</v>
      </c>
      <c r="B313" s="56" t="s">
        <v>787</v>
      </c>
      <c r="C313" s="56" t="s">
        <v>1</v>
      </c>
      <c r="D313" s="56" t="s">
        <v>736</v>
      </c>
      <c r="E313" s="48" t="s">
        <v>737</v>
      </c>
      <c r="F313" s="49">
        <f t="shared" si="31"/>
        <v>2090.3</v>
      </c>
      <c r="G313" s="49">
        <f t="shared" si="31"/>
        <v>4180.5</v>
      </c>
    </row>
    <row r="314" spans="1:7" ht="16.5">
      <c r="A314" s="56" t="s">
        <v>555</v>
      </c>
      <c r="B314" s="56" t="s">
        <v>787</v>
      </c>
      <c r="C314" s="56" t="s">
        <v>1</v>
      </c>
      <c r="D314" s="56" t="s">
        <v>662</v>
      </c>
      <c r="E314" s="48" t="s">
        <v>663</v>
      </c>
      <c r="F314" s="49">
        <f>3135.4-1045.1</f>
        <v>2090.3</v>
      </c>
      <c r="G314" s="49">
        <v>4180.5</v>
      </c>
    </row>
    <row r="315" spans="1:7" s="47" customFormat="1" ht="16.5">
      <c r="A315" s="62" t="s">
        <v>487</v>
      </c>
      <c r="B315" s="62"/>
      <c r="C315" s="62"/>
      <c r="D315" s="62"/>
      <c r="E315" s="63" t="s">
        <v>194</v>
      </c>
      <c r="F315" s="61">
        <f aca="true" t="shared" si="33" ref="F315:G317">F316</f>
        <v>4344.1</v>
      </c>
      <c r="G315" s="61">
        <f t="shared" si="33"/>
        <v>4558.1</v>
      </c>
    </row>
    <row r="316" spans="1:7" ht="16.5">
      <c r="A316" s="56" t="s">
        <v>487</v>
      </c>
      <c r="B316" s="56" t="s">
        <v>581</v>
      </c>
      <c r="C316" s="56"/>
      <c r="D316" s="56"/>
      <c r="E316" s="48" t="s">
        <v>503</v>
      </c>
      <c r="F316" s="49">
        <f t="shared" si="33"/>
        <v>4344.1</v>
      </c>
      <c r="G316" s="49">
        <f t="shared" si="33"/>
        <v>4558.1</v>
      </c>
    </row>
    <row r="317" spans="1:7" ht="33">
      <c r="A317" s="56" t="s">
        <v>487</v>
      </c>
      <c r="B317" s="56" t="s">
        <v>569</v>
      </c>
      <c r="C317" s="56"/>
      <c r="D317" s="56"/>
      <c r="E317" s="48" t="s">
        <v>531</v>
      </c>
      <c r="F317" s="49">
        <f t="shared" si="33"/>
        <v>4344.1</v>
      </c>
      <c r="G317" s="49">
        <f t="shared" si="33"/>
        <v>4558.1</v>
      </c>
    </row>
    <row r="318" spans="1:7" ht="33">
      <c r="A318" s="56" t="s">
        <v>487</v>
      </c>
      <c r="B318" s="56" t="s">
        <v>569</v>
      </c>
      <c r="C318" s="56" t="s">
        <v>504</v>
      </c>
      <c r="D318" s="56"/>
      <c r="E318" s="48" t="s">
        <v>528</v>
      </c>
      <c r="F318" s="49">
        <f>F319+F329+F334</f>
        <v>4344.1</v>
      </c>
      <c r="G318" s="49">
        <f>G319+G329+G334</f>
        <v>4558.1</v>
      </c>
    </row>
    <row r="319" spans="1:7" ht="16.5">
      <c r="A319" s="56" t="s">
        <v>487</v>
      </c>
      <c r="B319" s="56" t="s">
        <v>569</v>
      </c>
      <c r="C319" s="56" t="s">
        <v>532</v>
      </c>
      <c r="D319" s="56"/>
      <c r="E319" s="48" t="s">
        <v>533</v>
      </c>
      <c r="F319" s="49">
        <f>F320</f>
        <v>2742.8</v>
      </c>
      <c r="G319" s="49">
        <f>G320</f>
        <v>2956.8</v>
      </c>
    </row>
    <row r="320" spans="1:7" ht="49.5">
      <c r="A320" s="56" t="s">
        <v>487</v>
      </c>
      <c r="B320" s="56" t="s">
        <v>569</v>
      </c>
      <c r="C320" s="56" t="s">
        <v>609</v>
      </c>
      <c r="D320" s="56"/>
      <c r="E320" s="48" t="s">
        <v>757</v>
      </c>
      <c r="F320" s="49">
        <f>F321+F325</f>
        <v>2742.8</v>
      </c>
      <c r="G320" s="49">
        <f>G321+G325</f>
        <v>2956.8</v>
      </c>
    </row>
    <row r="321" spans="1:7" ht="49.5">
      <c r="A321" s="56" t="s">
        <v>487</v>
      </c>
      <c r="B321" s="56" t="s">
        <v>569</v>
      </c>
      <c r="C321" s="56" t="s">
        <v>609</v>
      </c>
      <c r="D321" s="56" t="s">
        <v>691</v>
      </c>
      <c r="E321" s="48" t="s">
        <v>692</v>
      </c>
      <c r="F321" s="49">
        <f>F322</f>
        <v>1743.6000000000001</v>
      </c>
      <c r="G321" s="49">
        <f>G322</f>
        <v>1743.6000000000001</v>
      </c>
    </row>
    <row r="322" spans="1:7" ht="16.5">
      <c r="A322" s="56" t="s">
        <v>487</v>
      </c>
      <c r="B322" s="56" t="s">
        <v>569</v>
      </c>
      <c r="C322" s="56" t="s">
        <v>609</v>
      </c>
      <c r="D322" s="56" t="s">
        <v>693</v>
      </c>
      <c r="E322" s="48" t="s">
        <v>694</v>
      </c>
      <c r="F322" s="49">
        <f>F323+F324</f>
        <v>1743.6000000000001</v>
      </c>
      <c r="G322" s="49">
        <f>G323+G324</f>
        <v>1743.6000000000001</v>
      </c>
    </row>
    <row r="323" spans="1:7" ht="16.5">
      <c r="A323" s="56" t="s">
        <v>487</v>
      </c>
      <c r="B323" s="56" t="s">
        <v>569</v>
      </c>
      <c r="C323" s="56" t="s">
        <v>609</v>
      </c>
      <c r="D323" s="56" t="s">
        <v>695</v>
      </c>
      <c r="E323" s="48" t="s">
        <v>696</v>
      </c>
      <c r="F323" s="49">
        <v>1603.7</v>
      </c>
      <c r="G323" s="49">
        <v>1603.7</v>
      </c>
    </row>
    <row r="324" spans="1:7" ht="16.5">
      <c r="A324" s="56" t="s">
        <v>487</v>
      </c>
      <c r="B324" s="56" t="s">
        <v>569</v>
      </c>
      <c r="C324" s="56" t="s">
        <v>609</v>
      </c>
      <c r="D324" s="56" t="s">
        <v>697</v>
      </c>
      <c r="E324" s="48" t="s">
        <v>698</v>
      </c>
      <c r="F324" s="49">
        <f>138.9+1</f>
        <v>139.9</v>
      </c>
      <c r="G324" s="49">
        <f>138.9+1</f>
        <v>139.9</v>
      </c>
    </row>
    <row r="325" spans="1:7" ht="16.5">
      <c r="A325" s="56" t="s">
        <v>487</v>
      </c>
      <c r="B325" s="56" t="s">
        <v>569</v>
      </c>
      <c r="C325" s="56" t="s">
        <v>609</v>
      </c>
      <c r="D325" s="56" t="s">
        <v>699</v>
      </c>
      <c r="E325" s="48" t="s">
        <v>700</v>
      </c>
      <c r="F325" s="49">
        <f>F326</f>
        <v>999.2</v>
      </c>
      <c r="G325" s="49">
        <f>G326</f>
        <v>1213.2</v>
      </c>
    </row>
    <row r="326" spans="1:7" ht="16.5">
      <c r="A326" s="56" t="s">
        <v>487</v>
      </c>
      <c r="B326" s="56" t="s">
        <v>569</v>
      </c>
      <c r="C326" s="56" t="s">
        <v>609</v>
      </c>
      <c r="D326" s="56" t="s">
        <v>701</v>
      </c>
      <c r="E326" s="48" t="s">
        <v>702</v>
      </c>
      <c r="F326" s="49">
        <f>F328+F327</f>
        <v>999.2</v>
      </c>
      <c r="G326" s="49">
        <f>G328+G327</f>
        <v>1213.2</v>
      </c>
    </row>
    <row r="327" spans="1:7" ht="33.75" customHeight="1">
      <c r="A327" s="56" t="s">
        <v>487</v>
      </c>
      <c r="B327" s="56" t="s">
        <v>569</v>
      </c>
      <c r="C327" s="56" t="s">
        <v>609</v>
      </c>
      <c r="D327" s="56" t="s">
        <v>779</v>
      </c>
      <c r="E327" s="48" t="s">
        <v>780</v>
      </c>
      <c r="F327" s="49">
        <v>128.7</v>
      </c>
      <c r="G327" s="49">
        <v>128.7</v>
      </c>
    </row>
    <row r="328" spans="1:7" ht="16.5">
      <c r="A328" s="56" t="s">
        <v>487</v>
      </c>
      <c r="B328" s="56" t="s">
        <v>569</v>
      </c>
      <c r="C328" s="56" t="s">
        <v>609</v>
      </c>
      <c r="D328" s="56" t="s">
        <v>652</v>
      </c>
      <c r="E328" s="48" t="s">
        <v>710</v>
      </c>
      <c r="F328" s="49">
        <f>1000.2-128.7-1</f>
        <v>870.5</v>
      </c>
      <c r="G328" s="49">
        <f>1000.2+214-128.7-1</f>
        <v>1084.5</v>
      </c>
    </row>
    <row r="329" spans="1:7" ht="16.5">
      <c r="A329" s="56" t="s">
        <v>487</v>
      </c>
      <c r="B329" s="56" t="s">
        <v>569</v>
      </c>
      <c r="C329" s="56" t="s">
        <v>494</v>
      </c>
      <c r="D329" s="56"/>
      <c r="E329" s="48" t="s">
        <v>495</v>
      </c>
      <c r="F329" s="49">
        <f>F330</f>
        <v>1166.7</v>
      </c>
      <c r="G329" s="49">
        <f>G330</f>
        <v>1166.7</v>
      </c>
    </row>
    <row r="330" spans="1:7" ht="49.5">
      <c r="A330" s="56" t="s">
        <v>487</v>
      </c>
      <c r="B330" s="56" t="s">
        <v>569</v>
      </c>
      <c r="C330" s="56" t="s">
        <v>494</v>
      </c>
      <c r="D330" s="56" t="s">
        <v>691</v>
      </c>
      <c r="E330" s="48" t="s">
        <v>692</v>
      </c>
      <c r="F330" s="49">
        <f>F331</f>
        <v>1166.7</v>
      </c>
      <c r="G330" s="49">
        <f>G331</f>
        <v>1166.7</v>
      </c>
    </row>
    <row r="331" spans="1:7" ht="16.5">
      <c r="A331" s="56" t="s">
        <v>487</v>
      </c>
      <c r="B331" s="56" t="s">
        <v>569</v>
      </c>
      <c r="C331" s="56" t="s">
        <v>494</v>
      </c>
      <c r="D331" s="56" t="s">
        <v>693</v>
      </c>
      <c r="E331" s="48" t="s">
        <v>694</v>
      </c>
      <c r="F331" s="49">
        <f>F332+F333</f>
        <v>1166.7</v>
      </c>
      <c r="G331" s="49">
        <f>G332+G333</f>
        <v>1166.7</v>
      </c>
    </row>
    <row r="332" spans="1:7" ht="16.5">
      <c r="A332" s="56" t="s">
        <v>487</v>
      </c>
      <c r="B332" s="56" t="s">
        <v>569</v>
      </c>
      <c r="C332" s="56" t="s">
        <v>494</v>
      </c>
      <c r="D332" s="56" t="s">
        <v>695</v>
      </c>
      <c r="E332" s="48" t="s">
        <v>696</v>
      </c>
      <c r="F332" s="49">
        <v>1059.9</v>
      </c>
      <c r="G332" s="49">
        <v>1059.9</v>
      </c>
    </row>
    <row r="333" spans="1:7" ht="16.5">
      <c r="A333" s="56" t="s">
        <v>487</v>
      </c>
      <c r="B333" s="56" t="s">
        <v>569</v>
      </c>
      <c r="C333" s="56" t="s">
        <v>494</v>
      </c>
      <c r="D333" s="56" t="s">
        <v>697</v>
      </c>
      <c r="E333" s="48" t="s">
        <v>698</v>
      </c>
      <c r="F333" s="49">
        <v>106.8</v>
      </c>
      <c r="G333" s="49">
        <v>106.8</v>
      </c>
    </row>
    <row r="334" spans="1:7" ht="16.5">
      <c r="A334" s="56" t="s">
        <v>487</v>
      </c>
      <c r="B334" s="56" t="s">
        <v>569</v>
      </c>
      <c r="C334" s="56" t="s">
        <v>627</v>
      </c>
      <c r="D334" s="56"/>
      <c r="E334" s="48" t="s">
        <v>628</v>
      </c>
      <c r="F334" s="49">
        <f>F335</f>
        <v>434.6</v>
      </c>
      <c r="G334" s="49">
        <f>G335</f>
        <v>434.6</v>
      </c>
    </row>
    <row r="335" spans="1:7" ht="49.5">
      <c r="A335" s="56" t="s">
        <v>487</v>
      </c>
      <c r="B335" s="56" t="s">
        <v>569</v>
      </c>
      <c r="C335" s="56" t="s">
        <v>627</v>
      </c>
      <c r="D335" s="56" t="s">
        <v>691</v>
      </c>
      <c r="E335" s="48" t="s">
        <v>692</v>
      </c>
      <c r="F335" s="49">
        <f>F336</f>
        <v>434.6</v>
      </c>
      <c r="G335" s="49">
        <f>G336</f>
        <v>434.6</v>
      </c>
    </row>
    <row r="336" spans="1:7" ht="16.5">
      <c r="A336" s="56" t="s">
        <v>487</v>
      </c>
      <c r="B336" s="56" t="s">
        <v>569</v>
      </c>
      <c r="C336" s="56" t="s">
        <v>627</v>
      </c>
      <c r="D336" s="56" t="s">
        <v>693</v>
      </c>
      <c r="E336" s="48" t="s">
        <v>694</v>
      </c>
      <c r="F336" s="49">
        <f>F337+F338</f>
        <v>434.6</v>
      </c>
      <c r="G336" s="49">
        <f>G337+G338</f>
        <v>434.6</v>
      </c>
    </row>
    <row r="337" spans="1:7" ht="16.5">
      <c r="A337" s="56" t="s">
        <v>487</v>
      </c>
      <c r="B337" s="56" t="s">
        <v>569</v>
      </c>
      <c r="C337" s="56" t="s">
        <v>627</v>
      </c>
      <c r="D337" s="56" t="s">
        <v>695</v>
      </c>
      <c r="E337" s="48" t="s">
        <v>696</v>
      </c>
      <c r="F337" s="49">
        <v>386.5</v>
      </c>
      <c r="G337" s="49">
        <v>386.5</v>
      </c>
    </row>
    <row r="338" spans="1:7" ht="16.5">
      <c r="A338" s="56" t="s">
        <v>487</v>
      </c>
      <c r="B338" s="56" t="s">
        <v>569</v>
      </c>
      <c r="C338" s="56" t="s">
        <v>627</v>
      </c>
      <c r="D338" s="56" t="s">
        <v>697</v>
      </c>
      <c r="E338" s="48" t="s">
        <v>698</v>
      </c>
      <c r="F338" s="49">
        <v>48.1</v>
      </c>
      <c r="G338" s="49">
        <v>48.1</v>
      </c>
    </row>
    <row r="339" spans="1:7" s="47" customFormat="1" ht="33">
      <c r="A339" s="62" t="s">
        <v>409</v>
      </c>
      <c r="B339" s="62"/>
      <c r="C339" s="62"/>
      <c r="D339" s="62"/>
      <c r="E339" s="63" t="s">
        <v>424</v>
      </c>
      <c r="F339" s="61">
        <f>F347+F385+F378+F340</f>
        <v>31060.6</v>
      </c>
      <c r="G339" s="61">
        <f>G347+G385+G378+G340</f>
        <v>32519.6</v>
      </c>
    </row>
    <row r="340" spans="1:7" s="47" customFormat="1" ht="16.5">
      <c r="A340" s="56" t="s">
        <v>409</v>
      </c>
      <c r="B340" s="56" t="s">
        <v>583</v>
      </c>
      <c r="C340" s="56"/>
      <c r="D340" s="56"/>
      <c r="E340" s="48" t="s">
        <v>539</v>
      </c>
      <c r="F340" s="49">
        <f aca="true" t="shared" si="34" ref="F340:G345">F341</f>
        <v>140</v>
      </c>
      <c r="G340" s="49">
        <f t="shared" si="34"/>
        <v>140</v>
      </c>
    </row>
    <row r="341" spans="1:7" s="47" customFormat="1" ht="16.5">
      <c r="A341" s="56" t="s">
        <v>409</v>
      </c>
      <c r="B341" s="56" t="s">
        <v>686</v>
      </c>
      <c r="C341" s="56"/>
      <c r="D341" s="64"/>
      <c r="E341" s="48" t="s">
        <v>719</v>
      </c>
      <c r="F341" s="49">
        <f t="shared" si="34"/>
        <v>140</v>
      </c>
      <c r="G341" s="49">
        <f t="shared" si="34"/>
        <v>140</v>
      </c>
    </row>
    <row r="342" spans="1:7" s="47" customFormat="1" ht="16.5">
      <c r="A342" s="56" t="s">
        <v>409</v>
      </c>
      <c r="B342" s="56" t="s">
        <v>686</v>
      </c>
      <c r="C342" s="58" t="s">
        <v>687</v>
      </c>
      <c r="D342" s="62"/>
      <c r="E342" s="5" t="s">
        <v>688</v>
      </c>
      <c r="F342" s="49">
        <f t="shared" si="34"/>
        <v>140</v>
      </c>
      <c r="G342" s="49">
        <f t="shared" si="34"/>
        <v>140</v>
      </c>
    </row>
    <row r="343" spans="1:7" s="47" customFormat="1" ht="33">
      <c r="A343" s="56" t="s">
        <v>409</v>
      </c>
      <c r="B343" s="56" t="s">
        <v>686</v>
      </c>
      <c r="C343" s="58" t="s">
        <v>690</v>
      </c>
      <c r="D343" s="62"/>
      <c r="E343" s="48" t="s">
        <v>689</v>
      </c>
      <c r="F343" s="49">
        <f t="shared" si="34"/>
        <v>140</v>
      </c>
      <c r="G343" s="49">
        <f t="shared" si="34"/>
        <v>140</v>
      </c>
    </row>
    <row r="344" spans="1:7" s="47" customFormat="1" ht="33">
      <c r="A344" s="56" t="s">
        <v>409</v>
      </c>
      <c r="B344" s="56" t="s">
        <v>686</v>
      </c>
      <c r="C344" s="58" t="s">
        <v>690</v>
      </c>
      <c r="D344" s="56" t="s">
        <v>717</v>
      </c>
      <c r="E344" s="48" t="s">
        <v>718</v>
      </c>
      <c r="F344" s="49">
        <f t="shared" si="34"/>
        <v>140</v>
      </c>
      <c r="G344" s="49">
        <f t="shared" si="34"/>
        <v>140</v>
      </c>
    </row>
    <row r="345" spans="1:7" s="47" customFormat="1" ht="16.5">
      <c r="A345" s="56" t="s">
        <v>409</v>
      </c>
      <c r="B345" s="56" t="s">
        <v>686</v>
      </c>
      <c r="C345" s="58" t="s">
        <v>690</v>
      </c>
      <c r="D345" s="56" t="s">
        <v>726</v>
      </c>
      <c r="E345" s="48" t="s">
        <v>727</v>
      </c>
      <c r="F345" s="49">
        <f t="shared" si="34"/>
        <v>140</v>
      </c>
      <c r="G345" s="49">
        <f t="shared" si="34"/>
        <v>140</v>
      </c>
    </row>
    <row r="346" spans="1:7" s="47" customFormat="1" ht="16.5">
      <c r="A346" s="56" t="s">
        <v>409</v>
      </c>
      <c r="B346" s="56" t="s">
        <v>686</v>
      </c>
      <c r="C346" s="58" t="s">
        <v>690</v>
      </c>
      <c r="D346" s="56" t="s">
        <v>668</v>
      </c>
      <c r="E346" s="48" t="s">
        <v>669</v>
      </c>
      <c r="F346" s="49">
        <v>140</v>
      </c>
      <c r="G346" s="49">
        <v>140</v>
      </c>
    </row>
    <row r="347" spans="1:7" ht="16.5">
      <c r="A347" s="56" t="s">
        <v>409</v>
      </c>
      <c r="B347" s="56" t="s">
        <v>559</v>
      </c>
      <c r="C347" s="58"/>
      <c r="D347" s="56"/>
      <c r="E347" s="48" t="s">
        <v>547</v>
      </c>
      <c r="F347" s="49">
        <f>F348+F355+F372</f>
        <v>16661.399999999998</v>
      </c>
      <c r="G347" s="49">
        <f>G348+G355+G372</f>
        <v>17170.699999999997</v>
      </c>
    </row>
    <row r="348" spans="1:7" ht="16.5">
      <c r="A348" s="56" t="s">
        <v>409</v>
      </c>
      <c r="B348" s="56" t="s">
        <v>578</v>
      </c>
      <c r="C348" s="58"/>
      <c r="D348" s="56"/>
      <c r="E348" s="48" t="s">
        <v>458</v>
      </c>
      <c r="F348" s="49">
        <f aca="true" t="shared" si="35" ref="F348:G353">F349</f>
        <v>12203.8</v>
      </c>
      <c r="G348" s="49">
        <f t="shared" si="35"/>
        <v>12667.099999999999</v>
      </c>
    </row>
    <row r="349" spans="1:7" ht="16.5">
      <c r="A349" s="56" t="s">
        <v>409</v>
      </c>
      <c r="B349" s="58" t="s">
        <v>578</v>
      </c>
      <c r="C349" s="58" t="s">
        <v>471</v>
      </c>
      <c r="D349" s="58"/>
      <c r="E349" s="48" t="s">
        <v>472</v>
      </c>
      <c r="F349" s="49">
        <f t="shared" si="35"/>
        <v>12203.8</v>
      </c>
      <c r="G349" s="49">
        <f t="shared" si="35"/>
        <v>12667.099999999999</v>
      </c>
    </row>
    <row r="350" spans="1:7" ht="16.5">
      <c r="A350" s="56" t="s">
        <v>409</v>
      </c>
      <c r="B350" s="58" t="s">
        <v>578</v>
      </c>
      <c r="C350" s="58" t="s">
        <v>473</v>
      </c>
      <c r="D350" s="58" t="s">
        <v>636</v>
      </c>
      <c r="E350" s="48" t="s">
        <v>648</v>
      </c>
      <c r="F350" s="49">
        <f t="shared" si="35"/>
        <v>12203.8</v>
      </c>
      <c r="G350" s="49">
        <f t="shared" si="35"/>
        <v>12667.099999999999</v>
      </c>
    </row>
    <row r="351" spans="1:7" ht="33">
      <c r="A351" s="56" t="s">
        <v>409</v>
      </c>
      <c r="B351" s="58" t="s">
        <v>578</v>
      </c>
      <c r="C351" s="58" t="s">
        <v>675</v>
      </c>
      <c r="D351" s="58"/>
      <c r="E351" s="48" t="s">
        <v>676</v>
      </c>
      <c r="F351" s="49">
        <f t="shared" si="35"/>
        <v>12203.8</v>
      </c>
      <c r="G351" s="49">
        <f t="shared" si="35"/>
        <v>12667.099999999999</v>
      </c>
    </row>
    <row r="352" spans="1:7" ht="33">
      <c r="A352" s="56" t="s">
        <v>409</v>
      </c>
      <c r="B352" s="58" t="s">
        <v>578</v>
      </c>
      <c r="C352" s="58" t="s">
        <v>675</v>
      </c>
      <c r="D352" s="56" t="s">
        <v>717</v>
      </c>
      <c r="E352" s="48" t="s">
        <v>718</v>
      </c>
      <c r="F352" s="49">
        <f t="shared" si="35"/>
        <v>12203.8</v>
      </c>
      <c r="G352" s="49">
        <f t="shared" si="35"/>
        <v>12667.099999999999</v>
      </c>
    </row>
    <row r="353" spans="1:7" ht="16.5">
      <c r="A353" s="56" t="s">
        <v>409</v>
      </c>
      <c r="B353" s="58" t="s">
        <v>578</v>
      </c>
      <c r="C353" s="58" t="s">
        <v>675</v>
      </c>
      <c r="D353" s="56" t="s">
        <v>726</v>
      </c>
      <c r="E353" s="48" t="s">
        <v>727</v>
      </c>
      <c r="F353" s="49">
        <f t="shared" si="35"/>
        <v>12203.8</v>
      </c>
      <c r="G353" s="49">
        <f t="shared" si="35"/>
        <v>12667.099999999999</v>
      </c>
    </row>
    <row r="354" spans="1:7" ht="49.5">
      <c r="A354" s="56" t="s">
        <v>409</v>
      </c>
      <c r="B354" s="58" t="s">
        <v>578</v>
      </c>
      <c r="C354" s="58" t="s">
        <v>675</v>
      </c>
      <c r="D354" s="56" t="s">
        <v>649</v>
      </c>
      <c r="E354" s="48" t="s">
        <v>650</v>
      </c>
      <c r="F354" s="49">
        <v>12203.8</v>
      </c>
      <c r="G354" s="49">
        <f>12203.8+463.3</f>
        <v>12667.099999999999</v>
      </c>
    </row>
    <row r="355" spans="1:7" ht="16.5">
      <c r="A355" s="56" t="s">
        <v>409</v>
      </c>
      <c r="B355" s="58" t="s">
        <v>560</v>
      </c>
      <c r="C355" s="58"/>
      <c r="D355" s="58"/>
      <c r="E355" s="48" t="s">
        <v>548</v>
      </c>
      <c r="F355" s="49">
        <f>F356</f>
        <v>4298.599999999999</v>
      </c>
      <c r="G355" s="49">
        <f>G356</f>
        <v>4503.599999999999</v>
      </c>
    </row>
    <row r="356" spans="1:7" ht="16.5">
      <c r="A356" s="56" t="s">
        <v>409</v>
      </c>
      <c r="B356" s="58" t="s">
        <v>560</v>
      </c>
      <c r="C356" s="58" t="s">
        <v>479</v>
      </c>
      <c r="D356" s="58"/>
      <c r="E356" s="48" t="s">
        <v>480</v>
      </c>
      <c r="F356" s="49">
        <f>F357+F367</f>
        <v>4298.599999999999</v>
      </c>
      <c r="G356" s="49">
        <f>G357+G367</f>
        <v>4503.599999999999</v>
      </c>
    </row>
    <row r="357" spans="1:7" ht="16.5">
      <c r="A357" s="56" t="s">
        <v>409</v>
      </c>
      <c r="B357" s="58" t="s">
        <v>560</v>
      </c>
      <c r="C357" s="58" t="s">
        <v>642</v>
      </c>
      <c r="D357" s="58"/>
      <c r="E357" s="48" t="s">
        <v>643</v>
      </c>
      <c r="F357" s="49">
        <f>F358+F361+F364</f>
        <v>132.7</v>
      </c>
      <c r="G357" s="49">
        <f>G358+G361+G364</f>
        <v>232.7</v>
      </c>
    </row>
    <row r="358" spans="1:7" ht="16.5">
      <c r="A358" s="56" t="s">
        <v>409</v>
      </c>
      <c r="B358" s="58" t="s">
        <v>560</v>
      </c>
      <c r="C358" s="58" t="s">
        <v>642</v>
      </c>
      <c r="D358" s="56" t="s">
        <v>699</v>
      </c>
      <c r="E358" s="48" t="s">
        <v>700</v>
      </c>
      <c r="F358" s="49">
        <f>F359</f>
        <v>62</v>
      </c>
      <c r="G358" s="49">
        <f>G359</f>
        <v>62</v>
      </c>
    </row>
    <row r="359" spans="1:7" ht="16.5">
      <c r="A359" s="56" t="s">
        <v>409</v>
      </c>
      <c r="B359" s="58" t="s">
        <v>560</v>
      </c>
      <c r="C359" s="58" t="s">
        <v>642</v>
      </c>
      <c r="D359" s="56" t="s">
        <v>701</v>
      </c>
      <c r="E359" s="48" t="s">
        <v>702</v>
      </c>
      <c r="F359" s="49">
        <f>F360</f>
        <v>62</v>
      </c>
      <c r="G359" s="49">
        <f>G360</f>
        <v>62</v>
      </c>
    </row>
    <row r="360" spans="1:7" ht="16.5">
      <c r="A360" s="56" t="s">
        <v>409</v>
      </c>
      <c r="B360" s="58" t="s">
        <v>560</v>
      </c>
      <c r="C360" s="58" t="s">
        <v>642</v>
      </c>
      <c r="D360" s="56" t="s">
        <v>652</v>
      </c>
      <c r="E360" s="48" t="s">
        <v>653</v>
      </c>
      <c r="F360" s="49">
        <v>62</v>
      </c>
      <c r="G360" s="49">
        <v>62</v>
      </c>
    </row>
    <row r="361" spans="1:7" ht="16.5">
      <c r="A361" s="56" t="s">
        <v>409</v>
      </c>
      <c r="B361" s="58" t="s">
        <v>560</v>
      </c>
      <c r="C361" s="58" t="s">
        <v>642</v>
      </c>
      <c r="D361" s="56" t="s">
        <v>732</v>
      </c>
      <c r="E361" s="48" t="s">
        <v>733</v>
      </c>
      <c r="F361" s="49">
        <f>F362+F363</f>
        <v>39.6</v>
      </c>
      <c r="G361" s="49">
        <f>G362+G363</f>
        <v>39.6</v>
      </c>
    </row>
    <row r="362" spans="1:7" ht="16.5">
      <c r="A362" s="56" t="s">
        <v>409</v>
      </c>
      <c r="B362" s="58" t="s">
        <v>560</v>
      </c>
      <c r="C362" s="58" t="s">
        <v>642</v>
      </c>
      <c r="D362" s="56" t="s">
        <v>740</v>
      </c>
      <c r="E362" s="48" t="s">
        <v>741</v>
      </c>
      <c r="F362" s="49">
        <v>21.6</v>
      </c>
      <c r="G362" s="49">
        <v>21.6</v>
      </c>
    </row>
    <row r="363" spans="1:7" ht="16.5">
      <c r="A363" s="56" t="s">
        <v>409</v>
      </c>
      <c r="B363" s="58" t="s">
        <v>560</v>
      </c>
      <c r="C363" s="58" t="s">
        <v>642</v>
      </c>
      <c r="D363" s="56" t="s">
        <v>742</v>
      </c>
      <c r="E363" s="48" t="s">
        <v>743</v>
      </c>
      <c r="F363" s="49">
        <v>18</v>
      </c>
      <c r="G363" s="49">
        <v>18</v>
      </c>
    </row>
    <row r="364" spans="1:7" ht="33">
      <c r="A364" s="56" t="s">
        <v>409</v>
      </c>
      <c r="B364" s="58" t="s">
        <v>560</v>
      </c>
      <c r="C364" s="58" t="s">
        <v>642</v>
      </c>
      <c r="D364" s="56" t="s">
        <v>717</v>
      </c>
      <c r="E364" s="48" t="s">
        <v>718</v>
      </c>
      <c r="F364" s="49">
        <f>F365</f>
        <v>31.1</v>
      </c>
      <c r="G364" s="49">
        <f>G365</f>
        <v>131.1</v>
      </c>
    </row>
    <row r="365" spans="1:7" ht="16.5">
      <c r="A365" s="56" t="s">
        <v>409</v>
      </c>
      <c r="B365" s="58" t="s">
        <v>560</v>
      </c>
      <c r="C365" s="58" t="s">
        <v>642</v>
      </c>
      <c r="D365" s="56" t="s">
        <v>726</v>
      </c>
      <c r="E365" s="48" t="s">
        <v>727</v>
      </c>
      <c r="F365" s="49">
        <f>F366</f>
        <v>31.1</v>
      </c>
      <c r="G365" s="49">
        <f>G366</f>
        <v>131.1</v>
      </c>
    </row>
    <row r="366" spans="1:7" ht="16.5">
      <c r="A366" s="56" t="s">
        <v>409</v>
      </c>
      <c r="B366" s="58" t="s">
        <v>560</v>
      </c>
      <c r="C366" s="58" t="s">
        <v>642</v>
      </c>
      <c r="D366" s="56" t="s">
        <v>668</v>
      </c>
      <c r="E366" s="48" t="s">
        <v>669</v>
      </c>
      <c r="F366" s="49">
        <v>31.1</v>
      </c>
      <c r="G366" s="49">
        <f>31.1+100</f>
        <v>131.1</v>
      </c>
    </row>
    <row r="367" spans="1:7" ht="16.5">
      <c r="A367" s="56" t="s">
        <v>409</v>
      </c>
      <c r="B367" s="58" t="s">
        <v>560</v>
      </c>
      <c r="C367" s="58" t="s">
        <v>481</v>
      </c>
      <c r="D367" s="58"/>
      <c r="E367" s="48" t="s">
        <v>648</v>
      </c>
      <c r="F367" s="49">
        <f aca="true" t="shared" si="36" ref="F367:G370">F368</f>
        <v>4165.9</v>
      </c>
      <c r="G367" s="49">
        <f t="shared" si="36"/>
        <v>4270.9</v>
      </c>
    </row>
    <row r="368" spans="1:7" ht="33">
      <c r="A368" s="56" t="s">
        <v>409</v>
      </c>
      <c r="B368" s="58" t="s">
        <v>560</v>
      </c>
      <c r="C368" s="58" t="s">
        <v>679</v>
      </c>
      <c r="D368" s="58"/>
      <c r="E368" s="48" t="s">
        <v>676</v>
      </c>
      <c r="F368" s="49">
        <f t="shared" si="36"/>
        <v>4165.9</v>
      </c>
      <c r="G368" s="49">
        <f t="shared" si="36"/>
        <v>4270.9</v>
      </c>
    </row>
    <row r="369" spans="1:7" ht="33">
      <c r="A369" s="56" t="s">
        <v>409</v>
      </c>
      <c r="B369" s="58" t="s">
        <v>560</v>
      </c>
      <c r="C369" s="58" t="s">
        <v>679</v>
      </c>
      <c r="D369" s="56" t="s">
        <v>717</v>
      </c>
      <c r="E369" s="48" t="s">
        <v>718</v>
      </c>
      <c r="F369" s="49">
        <f t="shared" si="36"/>
        <v>4165.9</v>
      </c>
      <c r="G369" s="49">
        <f t="shared" si="36"/>
        <v>4270.9</v>
      </c>
    </row>
    <row r="370" spans="1:7" ht="16.5">
      <c r="A370" s="56" t="s">
        <v>409</v>
      </c>
      <c r="B370" s="58" t="s">
        <v>560</v>
      </c>
      <c r="C370" s="58" t="s">
        <v>679</v>
      </c>
      <c r="D370" s="56" t="s">
        <v>726</v>
      </c>
      <c r="E370" s="48" t="s">
        <v>727</v>
      </c>
      <c r="F370" s="49">
        <f t="shared" si="36"/>
        <v>4165.9</v>
      </c>
      <c r="G370" s="49">
        <f t="shared" si="36"/>
        <v>4270.9</v>
      </c>
    </row>
    <row r="371" spans="1:7" ht="49.5">
      <c r="A371" s="56" t="s">
        <v>409</v>
      </c>
      <c r="B371" s="58" t="s">
        <v>560</v>
      </c>
      <c r="C371" s="58" t="s">
        <v>679</v>
      </c>
      <c r="D371" s="56" t="s">
        <v>649</v>
      </c>
      <c r="E371" s="48" t="s">
        <v>650</v>
      </c>
      <c r="F371" s="49">
        <v>4165.9</v>
      </c>
      <c r="G371" s="49">
        <f>4165.9+105</f>
        <v>4270.9</v>
      </c>
    </row>
    <row r="372" spans="1:7" ht="16.5">
      <c r="A372" s="56" t="s">
        <v>409</v>
      </c>
      <c r="B372" s="56" t="s">
        <v>579</v>
      </c>
      <c r="C372" s="56"/>
      <c r="D372" s="56"/>
      <c r="E372" s="48" t="s">
        <v>474</v>
      </c>
      <c r="F372" s="49">
        <f aca="true" t="shared" si="37" ref="F372:G376">F373</f>
        <v>159</v>
      </c>
      <c r="G372" s="49">
        <f t="shared" si="37"/>
        <v>0</v>
      </c>
    </row>
    <row r="373" spans="1:7" ht="16.5">
      <c r="A373" s="56" t="s">
        <v>409</v>
      </c>
      <c r="B373" s="58" t="s">
        <v>579</v>
      </c>
      <c r="C373" s="56" t="s">
        <v>538</v>
      </c>
      <c r="D373" s="56"/>
      <c r="E373" s="48" t="s">
        <v>647</v>
      </c>
      <c r="F373" s="49">
        <f t="shared" si="37"/>
        <v>159</v>
      </c>
      <c r="G373" s="49">
        <f t="shared" si="37"/>
        <v>0</v>
      </c>
    </row>
    <row r="374" spans="1:7" ht="33">
      <c r="A374" s="56" t="s">
        <v>409</v>
      </c>
      <c r="B374" s="58" t="s">
        <v>579</v>
      </c>
      <c r="C374" s="56" t="s">
        <v>410</v>
      </c>
      <c r="D374" s="56"/>
      <c r="E374" s="48" t="s">
        <v>411</v>
      </c>
      <c r="F374" s="49">
        <f t="shared" si="37"/>
        <v>159</v>
      </c>
      <c r="G374" s="49">
        <f t="shared" si="37"/>
        <v>0</v>
      </c>
    </row>
    <row r="375" spans="1:7" ht="33">
      <c r="A375" s="56" t="s">
        <v>409</v>
      </c>
      <c r="B375" s="58" t="s">
        <v>579</v>
      </c>
      <c r="C375" s="56" t="s">
        <v>410</v>
      </c>
      <c r="D375" s="56" t="s">
        <v>717</v>
      </c>
      <c r="E375" s="48" t="s">
        <v>718</v>
      </c>
      <c r="F375" s="49">
        <f t="shared" si="37"/>
        <v>159</v>
      </c>
      <c r="G375" s="49">
        <f t="shared" si="37"/>
        <v>0</v>
      </c>
    </row>
    <row r="376" spans="1:7" ht="16.5">
      <c r="A376" s="56" t="s">
        <v>409</v>
      </c>
      <c r="B376" s="58" t="s">
        <v>579</v>
      </c>
      <c r="C376" s="56" t="s">
        <v>410</v>
      </c>
      <c r="D376" s="56" t="s">
        <v>726</v>
      </c>
      <c r="E376" s="48" t="s">
        <v>727</v>
      </c>
      <c r="F376" s="49">
        <f t="shared" si="37"/>
        <v>159</v>
      </c>
      <c r="G376" s="49">
        <f t="shared" si="37"/>
        <v>0</v>
      </c>
    </row>
    <row r="377" spans="1:7" ht="16.5">
      <c r="A377" s="56" t="s">
        <v>409</v>
      </c>
      <c r="B377" s="58" t="s">
        <v>579</v>
      </c>
      <c r="C377" s="56" t="s">
        <v>410</v>
      </c>
      <c r="D377" s="56" t="s">
        <v>668</v>
      </c>
      <c r="E377" s="48" t="s">
        <v>669</v>
      </c>
      <c r="F377" s="49">
        <v>159</v>
      </c>
      <c r="G377" s="49">
        <v>0</v>
      </c>
    </row>
    <row r="378" spans="1:7" ht="16.5">
      <c r="A378" s="56" t="s">
        <v>409</v>
      </c>
      <c r="B378" s="56" t="s">
        <v>561</v>
      </c>
      <c r="C378" s="56"/>
      <c r="D378" s="56"/>
      <c r="E378" s="48" t="s">
        <v>550</v>
      </c>
      <c r="F378" s="49">
        <f aca="true" t="shared" si="38" ref="F378:G383">F379</f>
        <v>1798.2</v>
      </c>
      <c r="G378" s="49">
        <f t="shared" si="38"/>
        <v>1798.2</v>
      </c>
    </row>
    <row r="379" spans="1:7" ht="16.5">
      <c r="A379" s="56" t="s">
        <v>409</v>
      </c>
      <c r="B379" s="56" t="s">
        <v>562</v>
      </c>
      <c r="C379" s="56"/>
      <c r="D379" s="56"/>
      <c r="E379" s="48" t="s">
        <v>556</v>
      </c>
      <c r="F379" s="49">
        <f t="shared" si="38"/>
        <v>1798.2</v>
      </c>
      <c r="G379" s="49">
        <f t="shared" si="38"/>
        <v>1798.2</v>
      </c>
    </row>
    <row r="380" spans="1:7" ht="16.5">
      <c r="A380" s="56" t="s">
        <v>409</v>
      </c>
      <c r="B380" s="56" t="s">
        <v>562</v>
      </c>
      <c r="C380" s="56" t="s">
        <v>538</v>
      </c>
      <c r="D380" s="56"/>
      <c r="E380" s="48" t="s">
        <v>647</v>
      </c>
      <c r="F380" s="49">
        <f t="shared" si="38"/>
        <v>1798.2</v>
      </c>
      <c r="G380" s="49">
        <f t="shared" si="38"/>
        <v>1798.2</v>
      </c>
    </row>
    <row r="381" spans="1:7" ht="16.5">
      <c r="A381" s="56" t="s">
        <v>409</v>
      </c>
      <c r="B381" s="56" t="s">
        <v>562</v>
      </c>
      <c r="C381" s="56" t="s">
        <v>645</v>
      </c>
      <c r="D381" s="56"/>
      <c r="E381" s="48" t="s">
        <v>644</v>
      </c>
      <c r="F381" s="49">
        <f t="shared" si="38"/>
        <v>1798.2</v>
      </c>
      <c r="G381" s="49">
        <f t="shared" si="38"/>
        <v>1798.2</v>
      </c>
    </row>
    <row r="382" spans="1:7" ht="16.5">
      <c r="A382" s="56" t="s">
        <v>409</v>
      </c>
      <c r="B382" s="56" t="s">
        <v>562</v>
      </c>
      <c r="C382" s="56" t="s">
        <v>645</v>
      </c>
      <c r="D382" s="56" t="s">
        <v>732</v>
      </c>
      <c r="E382" s="48" t="s">
        <v>733</v>
      </c>
      <c r="F382" s="49">
        <f t="shared" si="38"/>
        <v>1798.2</v>
      </c>
      <c r="G382" s="49">
        <f t="shared" si="38"/>
        <v>1798.2</v>
      </c>
    </row>
    <row r="383" spans="1:7" ht="16.5">
      <c r="A383" s="56" t="s">
        <v>409</v>
      </c>
      <c r="B383" s="56" t="s">
        <v>562</v>
      </c>
      <c r="C383" s="56" t="s">
        <v>645</v>
      </c>
      <c r="D383" s="56" t="s">
        <v>736</v>
      </c>
      <c r="E383" s="48" t="s">
        <v>737</v>
      </c>
      <c r="F383" s="49">
        <f t="shared" si="38"/>
        <v>1798.2</v>
      </c>
      <c r="G383" s="49">
        <f t="shared" si="38"/>
        <v>1798.2</v>
      </c>
    </row>
    <row r="384" spans="1:7" ht="16.5">
      <c r="A384" s="56" t="s">
        <v>409</v>
      </c>
      <c r="B384" s="56" t="s">
        <v>562</v>
      </c>
      <c r="C384" s="56" t="s">
        <v>645</v>
      </c>
      <c r="D384" s="56" t="s">
        <v>664</v>
      </c>
      <c r="E384" s="48" t="s">
        <v>665</v>
      </c>
      <c r="F384" s="49">
        <f>1735.5+62.7</f>
        <v>1798.2</v>
      </c>
      <c r="G384" s="49">
        <f>1735.5+62.7</f>
        <v>1798.2</v>
      </c>
    </row>
    <row r="385" spans="1:7" ht="16.5">
      <c r="A385" s="56" t="s">
        <v>409</v>
      </c>
      <c r="B385" s="58" t="s">
        <v>591</v>
      </c>
      <c r="C385" s="56"/>
      <c r="D385" s="56"/>
      <c r="E385" s="48" t="s">
        <v>549</v>
      </c>
      <c r="F385" s="49">
        <f>F386</f>
        <v>12461</v>
      </c>
      <c r="G385" s="49">
        <f>G386</f>
        <v>13410.7</v>
      </c>
    </row>
    <row r="386" spans="1:7" ht="16.5">
      <c r="A386" s="56" t="s">
        <v>409</v>
      </c>
      <c r="B386" s="58" t="s">
        <v>603</v>
      </c>
      <c r="C386" s="56"/>
      <c r="D386" s="56"/>
      <c r="E386" s="52" t="s">
        <v>592</v>
      </c>
      <c r="F386" s="49">
        <f>F401+F407+F387</f>
        <v>12461</v>
      </c>
      <c r="G386" s="49">
        <f>G401+G407+G387</f>
        <v>13410.7</v>
      </c>
    </row>
    <row r="387" spans="1:7" ht="33">
      <c r="A387" s="56" t="s">
        <v>409</v>
      </c>
      <c r="B387" s="56" t="s">
        <v>603</v>
      </c>
      <c r="C387" s="56" t="s">
        <v>504</v>
      </c>
      <c r="D387" s="56"/>
      <c r="E387" s="48" t="s">
        <v>528</v>
      </c>
      <c r="F387" s="49">
        <f>F388</f>
        <v>2235.3</v>
      </c>
      <c r="G387" s="49">
        <f>G388</f>
        <v>2310.5</v>
      </c>
    </row>
    <row r="388" spans="1:7" ht="16.5">
      <c r="A388" s="56" t="s">
        <v>409</v>
      </c>
      <c r="B388" s="56" t="s">
        <v>603</v>
      </c>
      <c r="C388" s="56" t="s">
        <v>532</v>
      </c>
      <c r="D388" s="56"/>
      <c r="E388" s="48" t="s">
        <v>533</v>
      </c>
      <c r="F388" s="49">
        <f>F389</f>
        <v>2235.3</v>
      </c>
      <c r="G388" s="49">
        <f>G389</f>
        <v>2310.5</v>
      </c>
    </row>
    <row r="389" spans="1:7" ht="49.5">
      <c r="A389" s="56" t="s">
        <v>409</v>
      </c>
      <c r="B389" s="56" t="s">
        <v>603</v>
      </c>
      <c r="C389" s="56" t="s">
        <v>609</v>
      </c>
      <c r="D389" s="56"/>
      <c r="E389" s="48" t="s">
        <v>757</v>
      </c>
      <c r="F389" s="49">
        <f>F390+F394+F398</f>
        <v>2235.3</v>
      </c>
      <c r="G389" s="49">
        <f>G390+G394+G398</f>
        <v>2310.5</v>
      </c>
    </row>
    <row r="390" spans="1:7" ht="49.5">
      <c r="A390" s="56" t="s">
        <v>409</v>
      </c>
      <c r="B390" s="58" t="s">
        <v>603</v>
      </c>
      <c r="C390" s="56" t="s">
        <v>609</v>
      </c>
      <c r="D390" s="56" t="s">
        <v>691</v>
      </c>
      <c r="E390" s="48" t="s">
        <v>692</v>
      </c>
      <c r="F390" s="49">
        <f>F391</f>
        <v>1912.4</v>
      </c>
      <c r="G390" s="49">
        <f>G391</f>
        <v>1912.4</v>
      </c>
    </row>
    <row r="391" spans="1:7" ht="16.5">
      <c r="A391" s="56" t="s">
        <v>409</v>
      </c>
      <c r="B391" s="56" t="s">
        <v>603</v>
      </c>
      <c r="C391" s="56" t="s">
        <v>609</v>
      </c>
      <c r="D391" s="56" t="s">
        <v>693</v>
      </c>
      <c r="E391" s="48" t="s">
        <v>694</v>
      </c>
      <c r="F391" s="49">
        <f>F392+F393</f>
        <v>1912.4</v>
      </c>
      <c r="G391" s="49">
        <f>G392+G393</f>
        <v>1912.4</v>
      </c>
    </row>
    <row r="392" spans="1:7" ht="16.5">
      <c r="A392" s="56" t="s">
        <v>409</v>
      </c>
      <c r="B392" s="56" t="s">
        <v>603</v>
      </c>
      <c r="C392" s="56" t="s">
        <v>609</v>
      </c>
      <c r="D392" s="56" t="s">
        <v>695</v>
      </c>
      <c r="E392" s="48" t="s">
        <v>696</v>
      </c>
      <c r="F392" s="49">
        <v>1750.7</v>
      </c>
      <c r="G392" s="49">
        <v>1750.7</v>
      </c>
    </row>
    <row r="393" spans="1:7" ht="16.5">
      <c r="A393" s="56" t="s">
        <v>409</v>
      </c>
      <c r="B393" s="56" t="s">
        <v>603</v>
      </c>
      <c r="C393" s="56" t="s">
        <v>609</v>
      </c>
      <c r="D393" s="56" t="s">
        <v>697</v>
      </c>
      <c r="E393" s="48" t="s">
        <v>698</v>
      </c>
      <c r="F393" s="49">
        <f>155.3+6.4</f>
        <v>161.70000000000002</v>
      </c>
      <c r="G393" s="49">
        <f>155.3+6.4</f>
        <v>161.70000000000002</v>
      </c>
    </row>
    <row r="394" spans="1:7" ht="16.5">
      <c r="A394" s="56" t="s">
        <v>409</v>
      </c>
      <c r="B394" s="56" t="s">
        <v>603</v>
      </c>
      <c r="C394" s="56" t="s">
        <v>609</v>
      </c>
      <c r="D394" s="56" t="s">
        <v>699</v>
      </c>
      <c r="E394" s="48" t="s">
        <v>700</v>
      </c>
      <c r="F394" s="49">
        <f>F395</f>
        <v>321.90000000000003</v>
      </c>
      <c r="G394" s="49">
        <f>G395</f>
        <v>397.1</v>
      </c>
    </row>
    <row r="395" spans="1:7" ht="16.5">
      <c r="A395" s="56" t="s">
        <v>409</v>
      </c>
      <c r="B395" s="56" t="s">
        <v>603</v>
      </c>
      <c r="C395" s="56" t="s">
        <v>609</v>
      </c>
      <c r="D395" s="56" t="s">
        <v>701</v>
      </c>
      <c r="E395" s="48" t="s">
        <v>702</v>
      </c>
      <c r="F395" s="49">
        <f>F397+F396</f>
        <v>321.90000000000003</v>
      </c>
      <c r="G395" s="49">
        <f>G397+G396</f>
        <v>397.1</v>
      </c>
    </row>
    <row r="396" spans="1:7" ht="36" customHeight="1">
      <c r="A396" s="56" t="s">
        <v>409</v>
      </c>
      <c r="B396" s="56" t="s">
        <v>603</v>
      </c>
      <c r="C396" s="56" t="s">
        <v>609</v>
      </c>
      <c r="D396" s="56" t="s">
        <v>779</v>
      </c>
      <c r="E396" s="48" t="s">
        <v>780</v>
      </c>
      <c r="F396" s="49">
        <v>40.6</v>
      </c>
      <c r="G396" s="49">
        <v>40.6</v>
      </c>
    </row>
    <row r="397" spans="1:7" ht="16.5">
      <c r="A397" s="56" t="s">
        <v>409</v>
      </c>
      <c r="B397" s="56" t="s">
        <v>603</v>
      </c>
      <c r="C397" s="56" t="s">
        <v>609</v>
      </c>
      <c r="D397" s="56" t="s">
        <v>652</v>
      </c>
      <c r="E397" s="48" t="s">
        <v>710</v>
      </c>
      <c r="F397" s="49">
        <f>328.3-40.6-6.4</f>
        <v>281.3</v>
      </c>
      <c r="G397" s="49">
        <f>328.3+75.2-40.6-6.4</f>
        <v>356.5</v>
      </c>
    </row>
    <row r="398" spans="1:7" ht="16.5">
      <c r="A398" s="56" t="s">
        <v>409</v>
      </c>
      <c r="B398" s="56" t="s">
        <v>603</v>
      </c>
      <c r="C398" s="56" t="s">
        <v>609</v>
      </c>
      <c r="D398" s="56" t="s">
        <v>711</v>
      </c>
      <c r="E398" s="48" t="s">
        <v>712</v>
      </c>
      <c r="F398" s="49">
        <f>F399</f>
        <v>1</v>
      </c>
      <c r="G398" s="49">
        <f>G399</f>
        <v>1</v>
      </c>
    </row>
    <row r="399" spans="1:7" ht="16.5">
      <c r="A399" s="56" t="s">
        <v>409</v>
      </c>
      <c r="B399" s="56" t="s">
        <v>603</v>
      </c>
      <c r="C399" s="56" t="s">
        <v>609</v>
      </c>
      <c r="D399" s="56" t="s">
        <v>713</v>
      </c>
      <c r="E399" s="48" t="s">
        <v>714</v>
      </c>
      <c r="F399" s="49">
        <f>F400</f>
        <v>1</v>
      </c>
      <c r="G399" s="49">
        <f>G400</f>
        <v>1</v>
      </c>
    </row>
    <row r="400" spans="1:7" ht="16.5">
      <c r="A400" s="56" t="s">
        <v>409</v>
      </c>
      <c r="B400" s="56" t="s">
        <v>603</v>
      </c>
      <c r="C400" s="56" t="s">
        <v>609</v>
      </c>
      <c r="D400" s="56" t="s">
        <v>715</v>
      </c>
      <c r="E400" s="48" t="s">
        <v>716</v>
      </c>
      <c r="F400" s="49">
        <v>1</v>
      </c>
      <c r="G400" s="49">
        <v>1</v>
      </c>
    </row>
    <row r="401" spans="1:7" ht="33">
      <c r="A401" s="56" t="s">
        <v>409</v>
      </c>
      <c r="B401" s="56" t="s">
        <v>603</v>
      </c>
      <c r="C401" s="56" t="s">
        <v>619</v>
      </c>
      <c r="D401" s="56"/>
      <c r="E401" s="48" t="s">
        <v>620</v>
      </c>
      <c r="F401" s="49">
        <f aca="true" t="shared" si="39" ref="F401:G405">F402</f>
        <v>9035</v>
      </c>
      <c r="G401" s="49">
        <f t="shared" si="39"/>
        <v>9639.5</v>
      </c>
    </row>
    <row r="402" spans="1:7" ht="16.5">
      <c r="A402" s="56" t="s">
        <v>409</v>
      </c>
      <c r="B402" s="56" t="s">
        <v>603</v>
      </c>
      <c r="C402" s="56" t="s">
        <v>621</v>
      </c>
      <c r="D402" s="56" t="s">
        <v>636</v>
      </c>
      <c r="E402" s="48" t="s">
        <v>648</v>
      </c>
      <c r="F402" s="49">
        <f t="shared" si="39"/>
        <v>9035</v>
      </c>
      <c r="G402" s="49">
        <f t="shared" si="39"/>
        <v>9639.5</v>
      </c>
    </row>
    <row r="403" spans="1:7" ht="33">
      <c r="A403" s="56" t="s">
        <v>409</v>
      </c>
      <c r="B403" s="56" t="s">
        <v>603</v>
      </c>
      <c r="C403" s="56" t="s">
        <v>678</v>
      </c>
      <c r="D403" s="56"/>
      <c r="E403" s="48" t="s">
        <v>676</v>
      </c>
      <c r="F403" s="49">
        <f t="shared" si="39"/>
        <v>9035</v>
      </c>
      <c r="G403" s="49">
        <f t="shared" si="39"/>
        <v>9639.5</v>
      </c>
    </row>
    <row r="404" spans="1:7" ht="33">
      <c r="A404" s="56" t="s">
        <v>409</v>
      </c>
      <c r="B404" s="56" t="s">
        <v>603</v>
      </c>
      <c r="C404" s="56" t="s">
        <v>678</v>
      </c>
      <c r="D404" s="56" t="s">
        <v>717</v>
      </c>
      <c r="E404" s="48" t="s">
        <v>718</v>
      </c>
      <c r="F404" s="49">
        <f t="shared" si="39"/>
        <v>9035</v>
      </c>
      <c r="G404" s="49">
        <f t="shared" si="39"/>
        <v>9639.5</v>
      </c>
    </row>
    <row r="405" spans="1:7" ht="16.5">
      <c r="A405" s="56" t="s">
        <v>409</v>
      </c>
      <c r="B405" s="56" t="s">
        <v>603</v>
      </c>
      <c r="C405" s="56" t="s">
        <v>678</v>
      </c>
      <c r="D405" s="56" t="s">
        <v>726</v>
      </c>
      <c r="E405" s="48" t="s">
        <v>727</v>
      </c>
      <c r="F405" s="49">
        <f t="shared" si="39"/>
        <v>9035</v>
      </c>
      <c r="G405" s="49">
        <f t="shared" si="39"/>
        <v>9639.5</v>
      </c>
    </row>
    <row r="406" spans="1:7" ht="49.5">
      <c r="A406" s="56" t="s">
        <v>409</v>
      </c>
      <c r="B406" s="56" t="s">
        <v>603</v>
      </c>
      <c r="C406" s="56" t="s">
        <v>678</v>
      </c>
      <c r="D406" s="56" t="s">
        <v>649</v>
      </c>
      <c r="E406" s="48" t="s">
        <v>650</v>
      </c>
      <c r="F406" s="49">
        <v>9035</v>
      </c>
      <c r="G406" s="49">
        <f>9035+604.5</f>
        <v>9639.5</v>
      </c>
    </row>
    <row r="407" spans="1:7" ht="16.5">
      <c r="A407" s="56" t="s">
        <v>409</v>
      </c>
      <c r="B407" s="58" t="s">
        <v>603</v>
      </c>
      <c r="C407" s="56" t="s">
        <v>635</v>
      </c>
      <c r="D407" s="56" t="s">
        <v>636</v>
      </c>
      <c r="E407" s="52" t="s">
        <v>637</v>
      </c>
      <c r="F407" s="49">
        <f>F408</f>
        <v>1190.7</v>
      </c>
      <c r="G407" s="49">
        <f>G408</f>
        <v>1460.7</v>
      </c>
    </row>
    <row r="408" spans="1:7" ht="16.5">
      <c r="A408" s="56" t="s">
        <v>409</v>
      </c>
      <c r="B408" s="58" t="s">
        <v>603</v>
      </c>
      <c r="C408" s="56" t="s">
        <v>638</v>
      </c>
      <c r="D408" s="56" t="s">
        <v>636</v>
      </c>
      <c r="E408" s="52" t="s">
        <v>604</v>
      </c>
      <c r="F408" s="49">
        <f>F409+F412</f>
        <v>1190.7</v>
      </c>
      <c r="G408" s="49">
        <f>G409+G412</f>
        <v>1460.7</v>
      </c>
    </row>
    <row r="409" spans="1:7" ht="16.5">
      <c r="A409" s="56" t="s">
        <v>409</v>
      </c>
      <c r="B409" s="58" t="s">
        <v>603</v>
      </c>
      <c r="C409" s="56" t="s">
        <v>638</v>
      </c>
      <c r="D409" s="56" t="s">
        <v>699</v>
      </c>
      <c r="E409" s="48" t="s">
        <v>700</v>
      </c>
      <c r="F409" s="49">
        <f>F410</f>
        <v>915.2</v>
      </c>
      <c r="G409" s="49">
        <f>G410</f>
        <v>1185.2</v>
      </c>
    </row>
    <row r="410" spans="1:7" ht="16.5">
      <c r="A410" s="56" t="s">
        <v>409</v>
      </c>
      <c r="B410" s="58" t="s">
        <v>603</v>
      </c>
      <c r="C410" s="56" t="s">
        <v>638</v>
      </c>
      <c r="D410" s="56" t="s">
        <v>701</v>
      </c>
      <c r="E410" s="48" t="s">
        <v>702</v>
      </c>
      <c r="F410" s="49">
        <f>F411</f>
        <v>915.2</v>
      </c>
      <c r="G410" s="49">
        <f>G411</f>
        <v>1185.2</v>
      </c>
    </row>
    <row r="411" spans="1:7" ht="16.5">
      <c r="A411" s="56" t="s">
        <v>409</v>
      </c>
      <c r="B411" s="58" t="s">
        <v>603</v>
      </c>
      <c r="C411" s="56" t="s">
        <v>638</v>
      </c>
      <c r="D411" s="56" t="s">
        <v>652</v>
      </c>
      <c r="E411" s="48" t="s">
        <v>653</v>
      </c>
      <c r="F411" s="49">
        <v>915.2</v>
      </c>
      <c r="G411" s="49">
        <f>915.2+270</f>
        <v>1185.2</v>
      </c>
    </row>
    <row r="412" spans="1:7" ht="33">
      <c r="A412" s="56" t="s">
        <v>409</v>
      </c>
      <c r="B412" s="58" t="s">
        <v>603</v>
      </c>
      <c r="C412" s="56" t="s">
        <v>638</v>
      </c>
      <c r="D412" s="56" t="s">
        <v>717</v>
      </c>
      <c r="E412" s="48" t="s">
        <v>718</v>
      </c>
      <c r="F412" s="49">
        <f>F413</f>
        <v>275.5</v>
      </c>
      <c r="G412" s="49">
        <f>G413</f>
        <v>275.5</v>
      </c>
    </row>
    <row r="413" spans="1:7" ht="16.5">
      <c r="A413" s="56" t="s">
        <v>409</v>
      </c>
      <c r="B413" s="58" t="s">
        <v>603</v>
      </c>
      <c r="C413" s="56" t="s">
        <v>638</v>
      </c>
      <c r="D413" s="56" t="s">
        <v>726</v>
      </c>
      <c r="E413" s="48" t="s">
        <v>727</v>
      </c>
      <c r="F413" s="49">
        <f>F414</f>
        <v>275.5</v>
      </c>
      <c r="G413" s="49">
        <f>G414</f>
        <v>275.5</v>
      </c>
    </row>
    <row r="414" spans="1:7" ht="16.5">
      <c r="A414" s="56" t="s">
        <v>409</v>
      </c>
      <c r="B414" s="58" t="s">
        <v>603</v>
      </c>
      <c r="C414" s="56" t="s">
        <v>638</v>
      </c>
      <c r="D414" s="56" t="s">
        <v>668</v>
      </c>
      <c r="E414" s="48" t="s">
        <v>669</v>
      </c>
      <c r="F414" s="49">
        <v>275.5</v>
      </c>
      <c r="G414" s="49">
        <v>275.5</v>
      </c>
    </row>
    <row r="415" spans="1:7" s="47" customFormat="1" ht="16.5">
      <c r="A415" s="62" t="s">
        <v>452</v>
      </c>
      <c r="B415" s="62"/>
      <c r="C415" s="62"/>
      <c r="D415" s="62"/>
      <c r="E415" s="63" t="s">
        <v>453</v>
      </c>
      <c r="F415" s="61">
        <f>F416+F501</f>
        <v>339749.6</v>
      </c>
      <c r="G415" s="61">
        <f>G416+G501</f>
        <v>361662</v>
      </c>
    </row>
    <row r="416" spans="1:7" ht="16.5">
      <c r="A416" s="56" t="s">
        <v>452</v>
      </c>
      <c r="B416" s="56" t="s">
        <v>559</v>
      </c>
      <c r="C416" s="56"/>
      <c r="D416" s="56"/>
      <c r="E416" s="48" t="s">
        <v>547</v>
      </c>
      <c r="F416" s="49">
        <f>F417+F433+F466</f>
        <v>335799.8</v>
      </c>
      <c r="G416" s="49">
        <f>G417+G433+G466</f>
        <v>357712.2</v>
      </c>
    </row>
    <row r="417" spans="1:7" ht="16.5">
      <c r="A417" s="56" t="s">
        <v>452</v>
      </c>
      <c r="B417" s="56" t="s">
        <v>577</v>
      </c>
      <c r="C417" s="56"/>
      <c r="D417" s="56"/>
      <c r="E417" s="48" t="s">
        <v>454</v>
      </c>
      <c r="F417" s="49">
        <f>F418+F424</f>
        <v>98214.40000000001</v>
      </c>
      <c r="G417" s="49">
        <f>G418+G424</f>
        <v>110916.5</v>
      </c>
    </row>
    <row r="418" spans="1:7" ht="16.5">
      <c r="A418" s="56" t="s">
        <v>452</v>
      </c>
      <c r="B418" s="56" t="s">
        <v>577</v>
      </c>
      <c r="C418" s="56" t="s">
        <v>455</v>
      </c>
      <c r="D418" s="56"/>
      <c r="E418" s="48" t="s">
        <v>456</v>
      </c>
      <c r="F418" s="49">
        <f aca="true" t="shared" si="40" ref="F418:G422">F419</f>
        <v>98214.40000000001</v>
      </c>
      <c r="G418" s="49">
        <f t="shared" si="40"/>
        <v>106323.3</v>
      </c>
    </row>
    <row r="419" spans="1:7" ht="16.5">
      <c r="A419" s="56" t="s">
        <v>452</v>
      </c>
      <c r="B419" s="56" t="s">
        <v>577</v>
      </c>
      <c r="C419" s="56" t="s">
        <v>457</v>
      </c>
      <c r="D419" s="56"/>
      <c r="E419" s="48" t="s">
        <v>648</v>
      </c>
      <c r="F419" s="49">
        <f t="shared" si="40"/>
        <v>98214.40000000001</v>
      </c>
      <c r="G419" s="49">
        <f t="shared" si="40"/>
        <v>106323.3</v>
      </c>
    </row>
    <row r="420" spans="1:7" ht="33">
      <c r="A420" s="56" t="s">
        <v>452</v>
      </c>
      <c r="B420" s="56" t="s">
        <v>577</v>
      </c>
      <c r="C420" s="56" t="s">
        <v>677</v>
      </c>
      <c r="D420" s="56"/>
      <c r="E420" s="48" t="s">
        <v>676</v>
      </c>
      <c r="F420" s="49">
        <f t="shared" si="40"/>
        <v>98214.40000000001</v>
      </c>
      <c r="G420" s="49">
        <f t="shared" si="40"/>
        <v>106323.3</v>
      </c>
    </row>
    <row r="421" spans="1:7" ht="33">
      <c r="A421" s="56" t="s">
        <v>452</v>
      </c>
      <c r="B421" s="56" t="s">
        <v>577</v>
      </c>
      <c r="C421" s="56" t="s">
        <v>677</v>
      </c>
      <c r="D421" s="56" t="s">
        <v>717</v>
      </c>
      <c r="E421" s="48" t="s">
        <v>718</v>
      </c>
      <c r="F421" s="49">
        <f t="shared" si="40"/>
        <v>98214.40000000001</v>
      </c>
      <c r="G421" s="49">
        <f t="shared" si="40"/>
        <v>106323.3</v>
      </c>
    </row>
    <row r="422" spans="1:7" ht="16.5">
      <c r="A422" s="56" t="s">
        <v>452</v>
      </c>
      <c r="B422" s="56" t="s">
        <v>577</v>
      </c>
      <c r="C422" s="56" t="s">
        <v>677</v>
      </c>
      <c r="D422" s="56" t="s">
        <v>726</v>
      </c>
      <c r="E422" s="48" t="s">
        <v>727</v>
      </c>
      <c r="F422" s="49">
        <f t="shared" si="40"/>
        <v>98214.40000000001</v>
      </c>
      <c r="G422" s="49">
        <f t="shared" si="40"/>
        <v>106323.3</v>
      </c>
    </row>
    <row r="423" spans="1:7" ht="49.5">
      <c r="A423" s="56" t="s">
        <v>452</v>
      </c>
      <c r="B423" s="56" t="s">
        <v>577</v>
      </c>
      <c r="C423" s="56" t="s">
        <v>677</v>
      </c>
      <c r="D423" s="56" t="s">
        <v>649</v>
      </c>
      <c r="E423" s="48" t="s">
        <v>650</v>
      </c>
      <c r="F423" s="49">
        <f>96942.6+1271.8</f>
        <v>98214.40000000001</v>
      </c>
      <c r="G423" s="49">
        <f>101222.2+3749+1271.8+80.3</f>
        <v>106323.3</v>
      </c>
    </row>
    <row r="424" spans="1:7" ht="16.5">
      <c r="A424" s="56" t="s">
        <v>452</v>
      </c>
      <c r="B424" s="56" t="s">
        <v>577</v>
      </c>
      <c r="C424" s="11" t="s">
        <v>538</v>
      </c>
      <c r="D424" s="11"/>
      <c r="E424" s="12" t="s">
        <v>647</v>
      </c>
      <c r="F424" s="49">
        <f>F429+F425</f>
        <v>0</v>
      </c>
      <c r="G424" s="49">
        <f>G429+G425</f>
        <v>4593.2</v>
      </c>
    </row>
    <row r="425" spans="1:7" ht="33">
      <c r="A425" s="56" t="s">
        <v>452</v>
      </c>
      <c r="B425" s="56" t="s">
        <v>577</v>
      </c>
      <c r="C425" s="11" t="s">
        <v>771</v>
      </c>
      <c r="D425" s="11"/>
      <c r="E425" s="12" t="s">
        <v>772</v>
      </c>
      <c r="F425" s="49">
        <f aca="true" t="shared" si="41" ref="F425:G427">F426</f>
        <v>0</v>
      </c>
      <c r="G425" s="49">
        <f t="shared" si="41"/>
        <v>120</v>
      </c>
    </row>
    <row r="426" spans="1:7" ht="33">
      <c r="A426" s="56" t="s">
        <v>452</v>
      </c>
      <c r="B426" s="56" t="s">
        <v>577</v>
      </c>
      <c r="C426" s="11" t="s">
        <v>771</v>
      </c>
      <c r="D426" s="56" t="s">
        <v>717</v>
      </c>
      <c r="E426" s="48" t="s">
        <v>718</v>
      </c>
      <c r="F426" s="49">
        <f t="shared" si="41"/>
        <v>0</v>
      </c>
      <c r="G426" s="49">
        <f t="shared" si="41"/>
        <v>120</v>
      </c>
    </row>
    <row r="427" spans="1:7" ht="16.5">
      <c r="A427" s="56" t="s">
        <v>452</v>
      </c>
      <c r="B427" s="56" t="s">
        <v>577</v>
      </c>
      <c r="C427" s="11" t="s">
        <v>771</v>
      </c>
      <c r="D427" s="56" t="s">
        <v>726</v>
      </c>
      <c r="E427" s="48" t="s">
        <v>727</v>
      </c>
      <c r="F427" s="49">
        <f t="shared" si="41"/>
        <v>0</v>
      </c>
      <c r="G427" s="49">
        <f t="shared" si="41"/>
        <v>120</v>
      </c>
    </row>
    <row r="428" spans="1:7" ht="16.5">
      <c r="A428" s="56" t="s">
        <v>452</v>
      </c>
      <c r="B428" s="11" t="s">
        <v>577</v>
      </c>
      <c r="C428" s="11" t="s">
        <v>771</v>
      </c>
      <c r="D428" s="56" t="s">
        <v>668</v>
      </c>
      <c r="E428" s="48" t="s">
        <v>669</v>
      </c>
      <c r="F428" s="49">
        <v>0</v>
      </c>
      <c r="G428" s="49">
        <v>120</v>
      </c>
    </row>
    <row r="429" spans="1:7" ht="33">
      <c r="A429" s="56" t="s">
        <v>452</v>
      </c>
      <c r="B429" s="56" t="s">
        <v>577</v>
      </c>
      <c r="C429" s="11" t="s">
        <v>745</v>
      </c>
      <c r="D429" s="11"/>
      <c r="E429" s="12" t="s">
        <v>746</v>
      </c>
      <c r="F429" s="49">
        <f aca="true" t="shared" si="42" ref="F429:G431">F430</f>
        <v>0</v>
      </c>
      <c r="G429" s="49">
        <f t="shared" si="42"/>
        <v>4473.2</v>
      </c>
    </row>
    <row r="430" spans="1:7" ht="33">
      <c r="A430" s="56" t="s">
        <v>452</v>
      </c>
      <c r="B430" s="56" t="s">
        <v>577</v>
      </c>
      <c r="C430" s="11" t="s">
        <v>745</v>
      </c>
      <c r="D430" s="56" t="s">
        <v>717</v>
      </c>
      <c r="E430" s="48" t="s">
        <v>718</v>
      </c>
      <c r="F430" s="49">
        <f t="shared" si="42"/>
        <v>0</v>
      </c>
      <c r="G430" s="49">
        <f t="shared" si="42"/>
        <v>4473.2</v>
      </c>
    </row>
    <row r="431" spans="1:7" ht="16.5">
      <c r="A431" s="56" t="s">
        <v>452</v>
      </c>
      <c r="B431" s="56" t="s">
        <v>577</v>
      </c>
      <c r="C431" s="11" t="s">
        <v>745</v>
      </c>
      <c r="D431" s="56" t="s">
        <v>726</v>
      </c>
      <c r="E431" s="48" t="s">
        <v>727</v>
      </c>
      <c r="F431" s="49">
        <f t="shared" si="42"/>
        <v>0</v>
      </c>
      <c r="G431" s="49">
        <f t="shared" si="42"/>
        <v>4473.2</v>
      </c>
    </row>
    <row r="432" spans="1:7" ht="16.5">
      <c r="A432" s="56" t="s">
        <v>452</v>
      </c>
      <c r="B432" s="11" t="s">
        <v>577</v>
      </c>
      <c r="C432" s="11" t="s">
        <v>745</v>
      </c>
      <c r="D432" s="56" t="s">
        <v>668</v>
      </c>
      <c r="E432" s="48" t="s">
        <v>669</v>
      </c>
      <c r="F432" s="49">
        <v>0</v>
      </c>
      <c r="G432" s="49">
        <v>4473.2</v>
      </c>
    </row>
    <row r="433" spans="1:7" ht="16.5">
      <c r="A433" s="56" t="s">
        <v>452</v>
      </c>
      <c r="B433" s="56" t="s">
        <v>578</v>
      </c>
      <c r="C433" s="56"/>
      <c r="D433" s="56"/>
      <c r="E433" s="48" t="s">
        <v>458</v>
      </c>
      <c r="F433" s="49">
        <f>F434+F444+F450+F459</f>
        <v>222212.6</v>
      </c>
      <c r="G433" s="49">
        <f>G434+G444+G450+G459</f>
        <v>230869.8</v>
      </c>
    </row>
    <row r="434" spans="1:7" ht="16.5">
      <c r="A434" s="56" t="s">
        <v>452</v>
      </c>
      <c r="B434" s="56" t="s">
        <v>578</v>
      </c>
      <c r="C434" s="56" t="s">
        <v>459</v>
      </c>
      <c r="D434" s="56"/>
      <c r="E434" s="48" t="s">
        <v>460</v>
      </c>
      <c r="F434" s="49">
        <f>F435</f>
        <v>38477.1</v>
      </c>
      <c r="G434" s="49">
        <f>G435</f>
        <v>40980.1</v>
      </c>
    </row>
    <row r="435" spans="1:7" ht="16.5">
      <c r="A435" s="56" t="s">
        <v>452</v>
      </c>
      <c r="B435" s="56" t="s">
        <v>578</v>
      </c>
      <c r="C435" s="56" t="s">
        <v>461</v>
      </c>
      <c r="D435" s="56" t="s">
        <v>636</v>
      </c>
      <c r="E435" s="48" t="s">
        <v>648</v>
      </c>
      <c r="F435" s="49">
        <f>F436+F440</f>
        <v>38477.1</v>
      </c>
      <c r="G435" s="49">
        <f>G436+G440</f>
        <v>40980.1</v>
      </c>
    </row>
    <row r="436" spans="1:7" ht="33">
      <c r="A436" s="56" t="s">
        <v>452</v>
      </c>
      <c r="B436" s="56" t="s">
        <v>578</v>
      </c>
      <c r="C436" s="56" t="s">
        <v>670</v>
      </c>
      <c r="D436" s="56"/>
      <c r="E436" s="48" t="s">
        <v>676</v>
      </c>
      <c r="F436" s="49">
        <f aca="true" t="shared" si="43" ref="F436:G438">F437</f>
        <v>33714.1</v>
      </c>
      <c r="G436" s="49">
        <f t="shared" si="43"/>
        <v>36217.1</v>
      </c>
    </row>
    <row r="437" spans="1:7" ht="33">
      <c r="A437" s="56" t="s">
        <v>452</v>
      </c>
      <c r="B437" s="56" t="s">
        <v>578</v>
      </c>
      <c r="C437" s="56" t="s">
        <v>670</v>
      </c>
      <c r="D437" s="56" t="s">
        <v>717</v>
      </c>
      <c r="E437" s="48" t="s">
        <v>718</v>
      </c>
      <c r="F437" s="49">
        <f t="shared" si="43"/>
        <v>33714.1</v>
      </c>
      <c r="G437" s="49">
        <f t="shared" si="43"/>
        <v>36217.1</v>
      </c>
    </row>
    <row r="438" spans="1:7" ht="16.5">
      <c r="A438" s="56" t="s">
        <v>452</v>
      </c>
      <c r="B438" s="56" t="s">
        <v>578</v>
      </c>
      <c r="C438" s="56" t="s">
        <v>670</v>
      </c>
      <c r="D438" s="56" t="s">
        <v>726</v>
      </c>
      <c r="E438" s="48" t="s">
        <v>727</v>
      </c>
      <c r="F438" s="49">
        <f t="shared" si="43"/>
        <v>33714.1</v>
      </c>
      <c r="G438" s="49">
        <f t="shared" si="43"/>
        <v>36217.1</v>
      </c>
    </row>
    <row r="439" spans="1:7" ht="49.5">
      <c r="A439" s="56" t="s">
        <v>452</v>
      </c>
      <c r="B439" s="56" t="s">
        <v>578</v>
      </c>
      <c r="C439" s="56" t="s">
        <v>670</v>
      </c>
      <c r="D439" s="56" t="s">
        <v>649</v>
      </c>
      <c r="E439" s="48" t="s">
        <v>650</v>
      </c>
      <c r="F439" s="49">
        <v>33714.1</v>
      </c>
      <c r="G439" s="49">
        <f>33714.1+2503</f>
        <v>36217.1</v>
      </c>
    </row>
    <row r="440" spans="1:7" ht="33">
      <c r="A440" s="56" t="s">
        <v>452</v>
      </c>
      <c r="B440" s="56" t="s">
        <v>578</v>
      </c>
      <c r="C440" s="56" t="s">
        <v>195</v>
      </c>
      <c r="D440" s="56"/>
      <c r="E440" s="48" t="s">
        <v>196</v>
      </c>
      <c r="F440" s="49">
        <f aca="true" t="shared" si="44" ref="F440:G442">F441</f>
        <v>4763</v>
      </c>
      <c r="G440" s="49">
        <f t="shared" si="44"/>
        <v>4763</v>
      </c>
    </row>
    <row r="441" spans="1:7" ht="33">
      <c r="A441" s="56" t="s">
        <v>452</v>
      </c>
      <c r="B441" s="56" t="s">
        <v>578</v>
      </c>
      <c r="C441" s="56" t="s">
        <v>195</v>
      </c>
      <c r="D441" s="56" t="s">
        <v>717</v>
      </c>
      <c r="E441" s="48" t="s">
        <v>718</v>
      </c>
      <c r="F441" s="49">
        <f t="shared" si="44"/>
        <v>4763</v>
      </c>
      <c r="G441" s="49">
        <f t="shared" si="44"/>
        <v>4763</v>
      </c>
    </row>
    <row r="442" spans="1:7" ht="16.5">
      <c r="A442" s="56" t="s">
        <v>452</v>
      </c>
      <c r="B442" s="56" t="s">
        <v>578</v>
      </c>
      <c r="C442" s="56" t="s">
        <v>195</v>
      </c>
      <c r="D442" s="56" t="s">
        <v>726</v>
      </c>
      <c r="E442" s="48" t="s">
        <v>727</v>
      </c>
      <c r="F442" s="49">
        <f t="shared" si="44"/>
        <v>4763</v>
      </c>
      <c r="G442" s="49">
        <f t="shared" si="44"/>
        <v>4763</v>
      </c>
    </row>
    <row r="443" spans="1:7" ht="16.5">
      <c r="A443" s="56" t="s">
        <v>452</v>
      </c>
      <c r="B443" s="56" t="s">
        <v>578</v>
      </c>
      <c r="C443" s="56" t="s">
        <v>195</v>
      </c>
      <c r="D443" s="56" t="s">
        <v>668</v>
      </c>
      <c r="E443" s="48" t="s">
        <v>669</v>
      </c>
      <c r="F443" s="49">
        <v>4763</v>
      </c>
      <c r="G443" s="49">
        <v>4763</v>
      </c>
    </row>
    <row r="444" spans="1:7" ht="16.5">
      <c r="A444" s="56" t="s">
        <v>452</v>
      </c>
      <c r="B444" s="58" t="s">
        <v>578</v>
      </c>
      <c r="C444" s="58" t="s">
        <v>471</v>
      </c>
      <c r="D444" s="58"/>
      <c r="E444" s="48" t="s">
        <v>472</v>
      </c>
      <c r="F444" s="49">
        <f aca="true" t="shared" si="45" ref="F444:G448">F445</f>
        <v>8477.5</v>
      </c>
      <c r="G444" s="49">
        <f t="shared" si="45"/>
        <v>8632.9</v>
      </c>
    </row>
    <row r="445" spans="1:7" ht="16.5">
      <c r="A445" s="56" t="s">
        <v>452</v>
      </c>
      <c r="B445" s="58" t="s">
        <v>578</v>
      </c>
      <c r="C445" s="58" t="s">
        <v>473</v>
      </c>
      <c r="D445" s="58" t="s">
        <v>636</v>
      </c>
      <c r="E445" s="48" t="s">
        <v>648</v>
      </c>
      <c r="F445" s="49">
        <f t="shared" si="45"/>
        <v>8477.5</v>
      </c>
      <c r="G445" s="49">
        <f t="shared" si="45"/>
        <v>8632.9</v>
      </c>
    </row>
    <row r="446" spans="1:7" ht="33">
      <c r="A446" s="56" t="s">
        <v>452</v>
      </c>
      <c r="B446" s="58" t="s">
        <v>578</v>
      </c>
      <c r="C446" s="58" t="s">
        <v>675</v>
      </c>
      <c r="D446" s="58"/>
      <c r="E446" s="48" t="s">
        <v>676</v>
      </c>
      <c r="F446" s="49">
        <f t="shared" si="45"/>
        <v>8477.5</v>
      </c>
      <c r="G446" s="49">
        <f t="shared" si="45"/>
        <v>8632.9</v>
      </c>
    </row>
    <row r="447" spans="1:7" ht="33">
      <c r="A447" s="56" t="s">
        <v>452</v>
      </c>
      <c r="B447" s="58" t="s">
        <v>578</v>
      </c>
      <c r="C447" s="58" t="s">
        <v>675</v>
      </c>
      <c r="D447" s="56" t="s">
        <v>717</v>
      </c>
      <c r="E447" s="48" t="s">
        <v>718</v>
      </c>
      <c r="F447" s="49">
        <f t="shared" si="45"/>
        <v>8477.5</v>
      </c>
      <c r="G447" s="49">
        <f t="shared" si="45"/>
        <v>8632.9</v>
      </c>
    </row>
    <row r="448" spans="1:7" ht="16.5">
      <c r="A448" s="56" t="s">
        <v>452</v>
      </c>
      <c r="B448" s="58" t="s">
        <v>578</v>
      </c>
      <c r="C448" s="58" t="s">
        <v>675</v>
      </c>
      <c r="D448" s="56" t="s">
        <v>726</v>
      </c>
      <c r="E448" s="48" t="s">
        <v>727</v>
      </c>
      <c r="F448" s="49">
        <f t="shared" si="45"/>
        <v>8477.5</v>
      </c>
      <c r="G448" s="49">
        <f t="shared" si="45"/>
        <v>8632.9</v>
      </c>
    </row>
    <row r="449" spans="1:7" ht="49.5">
      <c r="A449" s="56" t="s">
        <v>452</v>
      </c>
      <c r="B449" s="56" t="s">
        <v>578</v>
      </c>
      <c r="C449" s="58" t="s">
        <v>675</v>
      </c>
      <c r="D449" s="56" t="s">
        <v>649</v>
      </c>
      <c r="E449" s="48" t="s">
        <v>650</v>
      </c>
      <c r="F449" s="49">
        <v>8477.5</v>
      </c>
      <c r="G449" s="49">
        <f>8477.5+155.4</f>
        <v>8632.9</v>
      </c>
    </row>
    <row r="450" spans="1:7" ht="16.5">
      <c r="A450" s="56" t="s">
        <v>452</v>
      </c>
      <c r="B450" s="11" t="s">
        <v>578</v>
      </c>
      <c r="C450" s="11" t="s">
        <v>538</v>
      </c>
      <c r="D450" s="11"/>
      <c r="E450" s="12" t="s">
        <v>647</v>
      </c>
      <c r="F450" s="49">
        <f>F455+F451</f>
        <v>3701</v>
      </c>
      <c r="G450" s="49">
        <f>G455+G451</f>
        <v>9699.8</v>
      </c>
    </row>
    <row r="451" spans="1:7" ht="33">
      <c r="A451" s="56" t="s">
        <v>452</v>
      </c>
      <c r="B451" s="11" t="s">
        <v>578</v>
      </c>
      <c r="C451" s="11" t="s">
        <v>771</v>
      </c>
      <c r="D451" s="11"/>
      <c r="E451" s="12" t="s">
        <v>772</v>
      </c>
      <c r="F451" s="49">
        <f aca="true" t="shared" si="46" ref="F451:G453">F452</f>
        <v>0</v>
      </c>
      <c r="G451" s="49">
        <f t="shared" si="46"/>
        <v>2182.3</v>
      </c>
    </row>
    <row r="452" spans="1:7" ht="33">
      <c r="A452" s="56" t="s">
        <v>452</v>
      </c>
      <c r="B452" s="11" t="s">
        <v>578</v>
      </c>
      <c r="C452" s="11" t="s">
        <v>771</v>
      </c>
      <c r="D452" s="56" t="s">
        <v>717</v>
      </c>
      <c r="E452" s="48" t="s">
        <v>718</v>
      </c>
      <c r="F452" s="49">
        <f t="shared" si="46"/>
        <v>0</v>
      </c>
      <c r="G452" s="49">
        <f t="shared" si="46"/>
        <v>2182.3</v>
      </c>
    </row>
    <row r="453" spans="1:7" ht="16.5">
      <c r="A453" s="56" t="s">
        <v>452</v>
      </c>
      <c r="B453" s="11" t="s">
        <v>578</v>
      </c>
      <c r="C453" s="11" t="s">
        <v>771</v>
      </c>
      <c r="D453" s="56" t="s">
        <v>726</v>
      </c>
      <c r="E453" s="48" t="s">
        <v>727</v>
      </c>
      <c r="F453" s="49">
        <f t="shared" si="46"/>
        <v>0</v>
      </c>
      <c r="G453" s="49">
        <f t="shared" si="46"/>
        <v>2182.3</v>
      </c>
    </row>
    <row r="454" spans="1:7" ht="16.5">
      <c r="A454" s="56" t="s">
        <v>452</v>
      </c>
      <c r="B454" s="11" t="s">
        <v>578</v>
      </c>
      <c r="C454" s="11" t="s">
        <v>771</v>
      </c>
      <c r="D454" s="56" t="s">
        <v>668</v>
      </c>
      <c r="E454" s="48" t="s">
        <v>669</v>
      </c>
      <c r="F454" s="49">
        <v>0</v>
      </c>
      <c r="G454" s="49">
        <v>2182.3</v>
      </c>
    </row>
    <row r="455" spans="1:7" ht="33">
      <c r="A455" s="56" t="s">
        <v>452</v>
      </c>
      <c r="B455" s="11" t="s">
        <v>578</v>
      </c>
      <c r="C455" s="11" t="s">
        <v>745</v>
      </c>
      <c r="D455" s="11"/>
      <c r="E455" s="12" t="s">
        <v>746</v>
      </c>
      <c r="F455" s="49">
        <f aca="true" t="shared" si="47" ref="F455:G457">F456</f>
        <v>3701</v>
      </c>
      <c r="G455" s="49">
        <f t="shared" si="47"/>
        <v>7517.5</v>
      </c>
    </row>
    <row r="456" spans="1:7" ht="33">
      <c r="A456" s="56" t="s">
        <v>452</v>
      </c>
      <c r="B456" s="11" t="s">
        <v>578</v>
      </c>
      <c r="C456" s="11" t="s">
        <v>745</v>
      </c>
      <c r="D456" s="56" t="s">
        <v>717</v>
      </c>
      <c r="E456" s="48" t="s">
        <v>718</v>
      </c>
      <c r="F456" s="49">
        <f t="shared" si="47"/>
        <v>3701</v>
      </c>
      <c r="G456" s="49">
        <f t="shared" si="47"/>
        <v>7517.5</v>
      </c>
    </row>
    <row r="457" spans="1:7" ht="16.5">
      <c r="A457" s="56" t="s">
        <v>452</v>
      </c>
      <c r="B457" s="11" t="s">
        <v>578</v>
      </c>
      <c r="C457" s="11" t="s">
        <v>745</v>
      </c>
      <c r="D457" s="56" t="s">
        <v>726</v>
      </c>
      <c r="E457" s="48" t="s">
        <v>727</v>
      </c>
      <c r="F457" s="49">
        <f t="shared" si="47"/>
        <v>3701</v>
      </c>
      <c r="G457" s="49">
        <f t="shared" si="47"/>
        <v>7517.5</v>
      </c>
    </row>
    <row r="458" spans="1:7" ht="16.5">
      <c r="A458" s="56" t="s">
        <v>452</v>
      </c>
      <c r="B458" s="11" t="s">
        <v>578</v>
      </c>
      <c r="C458" s="11" t="s">
        <v>745</v>
      </c>
      <c r="D458" s="56" t="s">
        <v>668</v>
      </c>
      <c r="E458" s="48" t="s">
        <v>669</v>
      </c>
      <c r="F458" s="49">
        <v>3701</v>
      </c>
      <c r="G458" s="49">
        <f>3701+3816.5</f>
        <v>7517.5</v>
      </c>
    </row>
    <row r="459" spans="1:7" ht="33">
      <c r="A459" s="56" t="s">
        <v>452</v>
      </c>
      <c r="B459" s="58" t="s">
        <v>578</v>
      </c>
      <c r="C459" s="11" t="s">
        <v>11</v>
      </c>
      <c r="D459" s="56"/>
      <c r="E459" s="48" t="s">
        <v>10</v>
      </c>
      <c r="F459" s="49">
        <f aca="true" t="shared" si="48" ref="F459:G464">F460</f>
        <v>171557</v>
      </c>
      <c r="G459" s="49">
        <f t="shared" si="48"/>
        <v>171557</v>
      </c>
    </row>
    <row r="460" spans="1:7" ht="33">
      <c r="A460" s="56" t="s">
        <v>452</v>
      </c>
      <c r="B460" s="58" t="s">
        <v>578</v>
      </c>
      <c r="C460" s="11" t="s">
        <v>13</v>
      </c>
      <c r="D460" s="56" t="s">
        <v>636</v>
      </c>
      <c r="E460" s="48" t="s">
        <v>12</v>
      </c>
      <c r="F460" s="49">
        <f t="shared" si="48"/>
        <v>171557</v>
      </c>
      <c r="G460" s="49">
        <f t="shared" si="48"/>
        <v>171557</v>
      </c>
    </row>
    <row r="461" spans="1:7" ht="49.5">
      <c r="A461" s="56" t="s">
        <v>452</v>
      </c>
      <c r="B461" s="58" t="s">
        <v>578</v>
      </c>
      <c r="C461" s="11" t="s">
        <v>14</v>
      </c>
      <c r="D461" s="56"/>
      <c r="E461" s="48" t="s">
        <v>0</v>
      </c>
      <c r="F461" s="49">
        <f t="shared" si="48"/>
        <v>171557</v>
      </c>
      <c r="G461" s="49">
        <f t="shared" si="48"/>
        <v>171557</v>
      </c>
    </row>
    <row r="462" spans="1:7" ht="66">
      <c r="A462" s="56" t="s">
        <v>452</v>
      </c>
      <c r="B462" s="56" t="s">
        <v>578</v>
      </c>
      <c r="C462" s="11" t="s">
        <v>16</v>
      </c>
      <c r="D462" s="56"/>
      <c r="E462" s="48" t="s">
        <v>15</v>
      </c>
      <c r="F462" s="49">
        <f t="shared" si="48"/>
        <v>171557</v>
      </c>
      <c r="G462" s="49">
        <f t="shared" si="48"/>
        <v>171557</v>
      </c>
    </row>
    <row r="463" spans="1:7" ht="33">
      <c r="A463" s="56" t="s">
        <v>452</v>
      </c>
      <c r="B463" s="11" t="s">
        <v>578</v>
      </c>
      <c r="C463" s="11" t="s">
        <v>16</v>
      </c>
      <c r="D463" s="56" t="s">
        <v>717</v>
      </c>
      <c r="E463" s="48" t="s">
        <v>718</v>
      </c>
      <c r="F463" s="49">
        <f t="shared" si="48"/>
        <v>171557</v>
      </c>
      <c r="G463" s="49">
        <f t="shared" si="48"/>
        <v>171557</v>
      </c>
    </row>
    <row r="464" spans="1:7" ht="16.5">
      <c r="A464" s="56" t="s">
        <v>452</v>
      </c>
      <c r="B464" s="11" t="s">
        <v>578</v>
      </c>
      <c r="C464" s="11" t="s">
        <v>16</v>
      </c>
      <c r="D464" s="56" t="s">
        <v>726</v>
      </c>
      <c r="E464" s="48" t="s">
        <v>727</v>
      </c>
      <c r="F464" s="49">
        <f t="shared" si="48"/>
        <v>171557</v>
      </c>
      <c r="G464" s="49">
        <f t="shared" si="48"/>
        <v>171557</v>
      </c>
    </row>
    <row r="465" spans="1:7" ht="49.5">
      <c r="A465" s="56" t="s">
        <v>452</v>
      </c>
      <c r="B465" s="11" t="s">
        <v>578</v>
      </c>
      <c r="C465" s="11" t="s">
        <v>16</v>
      </c>
      <c r="D465" s="56" t="s">
        <v>649</v>
      </c>
      <c r="E465" s="48" t="s">
        <v>650</v>
      </c>
      <c r="F465" s="49">
        <v>171557</v>
      </c>
      <c r="G465" s="49">
        <v>171557</v>
      </c>
    </row>
    <row r="466" spans="1:7" ht="16.5">
      <c r="A466" s="56" t="s">
        <v>452</v>
      </c>
      <c r="B466" s="56" t="s">
        <v>579</v>
      </c>
      <c r="C466" s="56"/>
      <c r="D466" s="56"/>
      <c r="E466" s="48" t="s">
        <v>474</v>
      </c>
      <c r="F466" s="49">
        <f>F467+F478</f>
        <v>15372.8</v>
      </c>
      <c r="G466" s="49">
        <f>G467+G478</f>
        <v>15925.900000000001</v>
      </c>
    </row>
    <row r="467" spans="1:7" ht="33">
      <c r="A467" s="56" t="s">
        <v>452</v>
      </c>
      <c r="B467" s="56" t="s">
        <v>579</v>
      </c>
      <c r="C467" s="56" t="s">
        <v>504</v>
      </c>
      <c r="D467" s="56"/>
      <c r="E467" s="48" t="s">
        <v>528</v>
      </c>
      <c r="F467" s="49">
        <f>F468</f>
        <v>2080.8</v>
      </c>
      <c r="G467" s="49">
        <f>G468</f>
        <v>2095.2000000000003</v>
      </c>
    </row>
    <row r="468" spans="1:7" ht="16.5">
      <c r="A468" s="56" t="s">
        <v>452</v>
      </c>
      <c r="B468" s="56" t="s">
        <v>579</v>
      </c>
      <c r="C468" s="56" t="s">
        <v>532</v>
      </c>
      <c r="D468" s="56"/>
      <c r="E468" s="48" t="s">
        <v>533</v>
      </c>
      <c r="F468" s="49">
        <f>F469</f>
        <v>2080.8</v>
      </c>
      <c r="G468" s="49">
        <f>G469</f>
        <v>2095.2000000000003</v>
      </c>
    </row>
    <row r="469" spans="1:7" ht="49.5">
      <c r="A469" s="56" t="s">
        <v>452</v>
      </c>
      <c r="B469" s="56" t="s">
        <v>579</v>
      </c>
      <c r="C469" s="56" t="s">
        <v>609</v>
      </c>
      <c r="D469" s="56"/>
      <c r="E469" s="48" t="s">
        <v>757</v>
      </c>
      <c r="F469" s="49">
        <f>F470+F474</f>
        <v>2080.8</v>
      </c>
      <c r="G469" s="49">
        <f>G470+G474</f>
        <v>2095.2000000000003</v>
      </c>
    </row>
    <row r="470" spans="1:7" ht="49.5">
      <c r="A470" s="56" t="s">
        <v>452</v>
      </c>
      <c r="B470" s="56" t="s">
        <v>579</v>
      </c>
      <c r="C470" s="56" t="s">
        <v>609</v>
      </c>
      <c r="D470" s="56" t="s">
        <v>691</v>
      </c>
      <c r="E470" s="48" t="s">
        <v>692</v>
      </c>
      <c r="F470" s="49">
        <f>F471</f>
        <v>2017.9</v>
      </c>
      <c r="G470" s="49">
        <f>G471</f>
        <v>2017.9</v>
      </c>
    </row>
    <row r="471" spans="1:7" ht="16.5">
      <c r="A471" s="56" t="s">
        <v>452</v>
      </c>
      <c r="B471" s="56" t="s">
        <v>579</v>
      </c>
      <c r="C471" s="56" t="s">
        <v>609</v>
      </c>
      <c r="D471" s="56" t="s">
        <v>693</v>
      </c>
      <c r="E471" s="48" t="s">
        <v>694</v>
      </c>
      <c r="F471" s="49">
        <f>F472+F473</f>
        <v>2017.9</v>
      </c>
      <c r="G471" s="49">
        <f>G472+G473</f>
        <v>2017.9</v>
      </c>
    </row>
    <row r="472" spans="1:7" ht="16.5">
      <c r="A472" s="56" t="s">
        <v>452</v>
      </c>
      <c r="B472" s="56" t="s">
        <v>579</v>
      </c>
      <c r="C472" s="56" t="s">
        <v>609</v>
      </c>
      <c r="D472" s="56" t="s">
        <v>695</v>
      </c>
      <c r="E472" s="48" t="s">
        <v>696</v>
      </c>
      <c r="F472" s="49">
        <v>1856.4</v>
      </c>
      <c r="G472" s="49">
        <v>1856.4</v>
      </c>
    </row>
    <row r="473" spans="1:7" ht="16.5">
      <c r="A473" s="56" t="s">
        <v>452</v>
      </c>
      <c r="B473" s="56" t="s">
        <v>579</v>
      </c>
      <c r="C473" s="56" t="s">
        <v>609</v>
      </c>
      <c r="D473" s="56" t="s">
        <v>697</v>
      </c>
      <c r="E473" s="48" t="s">
        <v>698</v>
      </c>
      <c r="F473" s="49">
        <v>161.5</v>
      </c>
      <c r="G473" s="49">
        <v>161.5</v>
      </c>
    </row>
    <row r="474" spans="1:7" ht="16.5">
      <c r="A474" s="56" t="s">
        <v>452</v>
      </c>
      <c r="B474" s="56" t="s">
        <v>579</v>
      </c>
      <c r="C474" s="56" t="s">
        <v>609</v>
      </c>
      <c r="D474" s="56" t="s">
        <v>699</v>
      </c>
      <c r="E474" s="48" t="s">
        <v>700</v>
      </c>
      <c r="F474" s="49">
        <f>F475</f>
        <v>62.9</v>
      </c>
      <c r="G474" s="49">
        <f>G475</f>
        <v>77.3</v>
      </c>
    </row>
    <row r="475" spans="1:7" ht="16.5">
      <c r="A475" s="56" t="s">
        <v>452</v>
      </c>
      <c r="B475" s="56" t="s">
        <v>579</v>
      </c>
      <c r="C475" s="56" t="s">
        <v>609</v>
      </c>
      <c r="D475" s="56" t="s">
        <v>701</v>
      </c>
      <c r="E475" s="48" t="s">
        <v>702</v>
      </c>
      <c r="F475" s="49">
        <f>F477+F476</f>
        <v>62.9</v>
      </c>
      <c r="G475" s="49">
        <f>G477+G476</f>
        <v>77.3</v>
      </c>
    </row>
    <row r="476" spans="1:7" ht="33.75" customHeight="1">
      <c r="A476" s="56" t="s">
        <v>452</v>
      </c>
      <c r="B476" s="56" t="s">
        <v>579</v>
      </c>
      <c r="C476" s="56" t="s">
        <v>609</v>
      </c>
      <c r="D476" s="56" t="s">
        <v>779</v>
      </c>
      <c r="E476" s="48" t="s">
        <v>780</v>
      </c>
      <c r="F476" s="49">
        <v>16.4</v>
      </c>
      <c r="G476" s="49">
        <v>16.4</v>
      </c>
    </row>
    <row r="477" spans="1:7" ht="16.5">
      <c r="A477" s="56" t="s">
        <v>452</v>
      </c>
      <c r="B477" s="56" t="s">
        <v>579</v>
      </c>
      <c r="C477" s="56" t="s">
        <v>609</v>
      </c>
      <c r="D477" s="56" t="s">
        <v>652</v>
      </c>
      <c r="E477" s="48" t="s">
        <v>710</v>
      </c>
      <c r="F477" s="49">
        <f>57.9+5-16.4</f>
        <v>46.5</v>
      </c>
      <c r="G477" s="49">
        <f>57.9+5+14.4-16.4</f>
        <v>60.9</v>
      </c>
    </row>
    <row r="478" spans="1:7" ht="49.5">
      <c r="A478" s="56" t="s">
        <v>452</v>
      </c>
      <c r="B478" s="56" t="s">
        <v>579</v>
      </c>
      <c r="C478" s="56" t="s">
        <v>197</v>
      </c>
      <c r="D478" s="56"/>
      <c r="E478" s="48" t="s">
        <v>198</v>
      </c>
      <c r="F478" s="49">
        <f>F479</f>
        <v>13292</v>
      </c>
      <c r="G478" s="49">
        <f>G479</f>
        <v>13830.7</v>
      </c>
    </row>
    <row r="479" spans="1:7" ht="16.5">
      <c r="A479" s="56" t="s">
        <v>452</v>
      </c>
      <c r="B479" s="56" t="s">
        <v>579</v>
      </c>
      <c r="C479" s="56" t="s">
        <v>199</v>
      </c>
      <c r="D479" s="56" t="s">
        <v>636</v>
      </c>
      <c r="E479" s="48" t="s">
        <v>648</v>
      </c>
      <c r="F479" s="49">
        <f>F480+F492</f>
        <v>13292</v>
      </c>
      <c r="G479" s="49">
        <f>G480+G492</f>
        <v>13830.7</v>
      </c>
    </row>
    <row r="480" spans="1:7" ht="33">
      <c r="A480" s="56" t="s">
        <v>452</v>
      </c>
      <c r="B480" s="56" t="s">
        <v>579</v>
      </c>
      <c r="C480" s="56" t="s">
        <v>200</v>
      </c>
      <c r="D480" s="56"/>
      <c r="E480" s="48" t="s">
        <v>676</v>
      </c>
      <c r="F480" s="49">
        <f>F481+F484+F488</f>
        <v>8583</v>
      </c>
      <c r="G480" s="49">
        <f>G481+G484+G488</f>
        <v>8937</v>
      </c>
    </row>
    <row r="481" spans="1:7" ht="49.5">
      <c r="A481" s="56" t="s">
        <v>452</v>
      </c>
      <c r="B481" s="56" t="s">
        <v>579</v>
      </c>
      <c r="C481" s="56" t="s">
        <v>200</v>
      </c>
      <c r="D481" s="56" t="s">
        <v>691</v>
      </c>
      <c r="E481" s="48" t="s">
        <v>692</v>
      </c>
      <c r="F481" s="166">
        <f>F482</f>
        <v>6650</v>
      </c>
      <c r="G481" s="166">
        <f>G482</f>
        <v>6650</v>
      </c>
    </row>
    <row r="482" spans="1:7" ht="16.5">
      <c r="A482" s="56" t="s">
        <v>452</v>
      </c>
      <c r="B482" s="56" t="s">
        <v>579</v>
      </c>
      <c r="C482" s="56" t="s">
        <v>200</v>
      </c>
      <c r="D482" s="56" t="s">
        <v>728</v>
      </c>
      <c r="E482" s="48" t="s">
        <v>729</v>
      </c>
      <c r="F482" s="166">
        <f>F483</f>
        <v>6650</v>
      </c>
      <c r="G482" s="166">
        <f>G483</f>
        <v>6650</v>
      </c>
    </row>
    <row r="483" spans="1:7" ht="16.5">
      <c r="A483" s="56" t="s">
        <v>452</v>
      </c>
      <c r="B483" s="56" t="s">
        <v>579</v>
      </c>
      <c r="C483" s="56" t="s">
        <v>200</v>
      </c>
      <c r="D483" s="56" t="s">
        <v>730</v>
      </c>
      <c r="E483" s="48" t="s">
        <v>696</v>
      </c>
      <c r="F483" s="166">
        <v>6650</v>
      </c>
      <c r="G483" s="166">
        <v>6650</v>
      </c>
    </row>
    <row r="484" spans="1:7" ht="16.5">
      <c r="A484" s="56" t="s">
        <v>452</v>
      </c>
      <c r="B484" s="56" t="s">
        <v>579</v>
      </c>
      <c r="C484" s="56" t="s">
        <v>200</v>
      </c>
      <c r="D484" s="56" t="s">
        <v>699</v>
      </c>
      <c r="E484" s="48" t="s">
        <v>700</v>
      </c>
      <c r="F484" s="166">
        <f>F485</f>
        <v>1703.5</v>
      </c>
      <c r="G484" s="166">
        <f>G485</f>
        <v>2057.5</v>
      </c>
    </row>
    <row r="485" spans="1:7" ht="16.5">
      <c r="A485" s="56" t="s">
        <v>452</v>
      </c>
      <c r="B485" s="56" t="s">
        <v>579</v>
      </c>
      <c r="C485" s="56" t="s">
        <v>200</v>
      </c>
      <c r="D485" s="56" t="s">
        <v>701</v>
      </c>
      <c r="E485" s="48" t="s">
        <v>702</v>
      </c>
      <c r="F485" s="166">
        <f>F487+F486</f>
        <v>1703.5</v>
      </c>
      <c r="G485" s="166">
        <f>G487+G486</f>
        <v>2057.5</v>
      </c>
    </row>
    <row r="486" spans="1:7" ht="36.75" customHeight="1">
      <c r="A486" s="56" t="s">
        <v>452</v>
      </c>
      <c r="B486" s="56" t="s">
        <v>579</v>
      </c>
      <c r="C486" s="56" t="s">
        <v>200</v>
      </c>
      <c r="D486" s="56" t="s">
        <v>779</v>
      </c>
      <c r="E486" s="48" t="s">
        <v>780</v>
      </c>
      <c r="F486" s="166">
        <v>226.4</v>
      </c>
      <c r="G486" s="166">
        <v>226.4</v>
      </c>
    </row>
    <row r="487" spans="1:7" ht="16.5">
      <c r="A487" s="56" t="s">
        <v>452</v>
      </c>
      <c r="B487" s="56" t="s">
        <v>579</v>
      </c>
      <c r="C487" s="56" t="s">
        <v>200</v>
      </c>
      <c r="D487" s="56" t="s">
        <v>652</v>
      </c>
      <c r="E487" s="48" t="s">
        <v>710</v>
      </c>
      <c r="F487" s="166">
        <f>1703.5-226.4</f>
        <v>1477.1</v>
      </c>
      <c r="G487" s="166">
        <f>1703.5+354-226.4</f>
        <v>1831.1</v>
      </c>
    </row>
    <row r="488" spans="1:7" ht="16.5">
      <c r="A488" s="56" t="s">
        <v>452</v>
      </c>
      <c r="B488" s="56" t="s">
        <v>579</v>
      </c>
      <c r="C488" s="56" t="s">
        <v>200</v>
      </c>
      <c r="D488" s="56" t="s">
        <v>711</v>
      </c>
      <c r="E488" s="48" t="s">
        <v>712</v>
      </c>
      <c r="F488" s="166">
        <f>F489</f>
        <v>229.5</v>
      </c>
      <c r="G488" s="166">
        <f>G489</f>
        <v>229.5</v>
      </c>
    </row>
    <row r="489" spans="1:7" ht="16.5">
      <c r="A489" s="56" t="s">
        <v>452</v>
      </c>
      <c r="B489" s="56" t="s">
        <v>579</v>
      </c>
      <c r="C489" s="56" t="s">
        <v>200</v>
      </c>
      <c r="D489" s="56" t="s">
        <v>713</v>
      </c>
      <c r="E489" s="48" t="s">
        <v>714</v>
      </c>
      <c r="F489" s="166">
        <f>F490+F491</f>
        <v>229.5</v>
      </c>
      <c r="G489" s="166">
        <f>G490+G491</f>
        <v>229.5</v>
      </c>
    </row>
    <row r="490" spans="1:7" ht="16.5">
      <c r="A490" s="56" t="s">
        <v>452</v>
      </c>
      <c r="B490" s="56" t="s">
        <v>579</v>
      </c>
      <c r="C490" s="56" t="s">
        <v>200</v>
      </c>
      <c r="D490" s="56" t="s">
        <v>651</v>
      </c>
      <c r="E490" s="48" t="s">
        <v>608</v>
      </c>
      <c r="F490" s="166">
        <v>109.5</v>
      </c>
      <c r="G490" s="166">
        <v>109.5</v>
      </c>
    </row>
    <row r="491" spans="1:7" ht="16.5">
      <c r="A491" s="56" t="s">
        <v>452</v>
      </c>
      <c r="B491" s="56" t="s">
        <v>579</v>
      </c>
      <c r="C491" s="56" t="s">
        <v>200</v>
      </c>
      <c r="D491" s="56" t="s">
        <v>715</v>
      </c>
      <c r="E491" s="48" t="s">
        <v>716</v>
      </c>
      <c r="F491" s="166">
        <v>120</v>
      </c>
      <c r="G491" s="166">
        <v>120</v>
      </c>
    </row>
    <row r="492" spans="1:7" ht="33">
      <c r="A492" s="56" t="s">
        <v>452</v>
      </c>
      <c r="B492" s="56" t="s">
        <v>579</v>
      </c>
      <c r="C492" s="56" t="s">
        <v>201</v>
      </c>
      <c r="D492" s="56"/>
      <c r="E492" s="48" t="s">
        <v>744</v>
      </c>
      <c r="F492" s="49">
        <f>F493+F497</f>
        <v>4709</v>
      </c>
      <c r="G492" s="49">
        <f>G493+G497</f>
        <v>4893.7</v>
      </c>
    </row>
    <row r="493" spans="1:7" ht="49.5">
      <c r="A493" s="56" t="s">
        <v>452</v>
      </c>
      <c r="B493" s="56" t="s">
        <v>579</v>
      </c>
      <c r="C493" s="56" t="s">
        <v>201</v>
      </c>
      <c r="D493" s="56" t="s">
        <v>691</v>
      </c>
      <c r="E493" s="48" t="s">
        <v>692</v>
      </c>
      <c r="F493" s="49">
        <f>F494</f>
        <v>3899.7999999999997</v>
      </c>
      <c r="G493" s="49">
        <f>G494</f>
        <v>3899.7999999999997</v>
      </c>
    </row>
    <row r="494" spans="1:7" ht="16.5">
      <c r="A494" s="56" t="s">
        <v>452</v>
      </c>
      <c r="B494" s="56" t="s">
        <v>579</v>
      </c>
      <c r="C494" s="56" t="s">
        <v>201</v>
      </c>
      <c r="D494" s="56" t="s">
        <v>728</v>
      </c>
      <c r="E494" s="48" t="s">
        <v>729</v>
      </c>
      <c r="F494" s="49">
        <f>F495+F496</f>
        <v>3899.7999999999997</v>
      </c>
      <c r="G494" s="49">
        <f>G495+G496</f>
        <v>3899.7999999999997</v>
      </c>
    </row>
    <row r="495" spans="1:7" ht="16.5">
      <c r="A495" s="56" t="s">
        <v>452</v>
      </c>
      <c r="B495" s="56" t="s">
        <v>579</v>
      </c>
      <c r="C495" s="56" t="s">
        <v>201</v>
      </c>
      <c r="D495" s="56" t="s">
        <v>730</v>
      </c>
      <c r="E495" s="48" t="s">
        <v>696</v>
      </c>
      <c r="F495" s="49">
        <v>3899.2</v>
      </c>
      <c r="G495" s="49">
        <v>3899.2</v>
      </c>
    </row>
    <row r="496" spans="1:7" ht="16.5">
      <c r="A496" s="56" t="s">
        <v>452</v>
      </c>
      <c r="B496" s="56" t="s">
        <v>579</v>
      </c>
      <c r="C496" s="56" t="s">
        <v>201</v>
      </c>
      <c r="D496" s="56" t="s">
        <v>731</v>
      </c>
      <c r="E496" s="48" t="s">
        <v>698</v>
      </c>
      <c r="F496" s="49">
        <v>0.6</v>
      </c>
      <c r="G496" s="49">
        <v>0.6</v>
      </c>
    </row>
    <row r="497" spans="1:7" ht="16.5">
      <c r="A497" s="56" t="s">
        <v>452</v>
      </c>
      <c r="B497" s="56" t="s">
        <v>579</v>
      </c>
      <c r="C497" s="56" t="s">
        <v>201</v>
      </c>
      <c r="D497" s="56" t="s">
        <v>699</v>
      </c>
      <c r="E497" s="48" t="s">
        <v>700</v>
      </c>
      <c r="F497" s="49">
        <f>F498</f>
        <v>809.2</v>
      </c>
      <c r="G497" s="49">
        <f>G498</f>
        <v>993.9000000000001</v>
      </c>
    </row>
    <row r="498" spans="1:7" ht="16.5">
      <c r="A498" s="56" t="s">
        <v>452</v>
      </c>
      <c r="B498" s="56" t="s">
        <v>579</v>
      </c>
      <c r="C498" s="56" t="s">
        <v>201</v>
      </c>
      <c r="D498" s="56" t="s">
        <v>701</v>
      </c>
      <c r="E498" s="48" t="s">
        <v>702</v>
      </c>
      <c r="F498" s="49">
        <f>F500+F499</f>
        <v>809.2</v>
      </c>
      <c r="G498" s="49">
        <f>G500+G499</f>
        <v>993.9000000000001</v>
      </c>
    </row>
    <row r="499" spans="1:7" ht="34.5" customHeight="1">
      <c r="A499" s="56" t="s">
        <v>452</v>
      </c>
      <c r="B499" s="56" t="s">
        <v>579</v>
      </c>
      <c r="C499" s="56" t="s">
        <v>201</v>
      </c>
      <c r="D499" s="56" t="s">
        <v>779</v>
      </c>
      <c r="E499" s="48" t="s">
        <v>780</v>
      </c>
      <c r="F499" s="49">
        <v>699.7</v>
      </c>
      <c r="G499" s="49">
        <v>699.7</v>
      </c>
    </row>
    <row r="500" spans="1:7" ht="16.5">
      <c r="A500" s="56" t="s">
        <v>452</v>
      </c>
      <c r="B500" s="56" t="s">
        <v>579</v>
      </c>
      <c r="C500" s="56" t="s">
        <v>201</v>
      </c>
      <c r="D500" s="56" t="s">
        <v>652</v>
      </c>
      <c r="E500" s="48" t="s">
        <v>710</v>
      </c>
      <c r="F500" s="49">
        <f>809.2-699.7</f>
        <v>109.5</v>
      </c>
      <c r="G500" s="49">
        <f>809.2+184.7-699.7</f>
        <v>294.20000000000005</v>
      </c>
    </row>
    <row r="501" spans="1:7" ht="16.5">
      <c r="A501" s="56" t="s">
        <v>452</v>
      </c>
      <c r="B501" s="56" t="s">
        <v>561</v>
      </c>
      <c r="C501" s="56"/>
      <c r="D501" s="56"/>
      <c r="E501" s="48" t="s">
        <v>550</v>
      </c>
      <c r="F501" s="49">
        <f>F502+F509</f>
        <v>3949.7999999999997</v>
      </c>
      <c r="G501" s="49">
        <f>G502+G509</f>
        <v>3949.7999999999997</v>
      </c>
    </row>
    <row r="502" spans="1:7" ht="16.5">
      <c r="A502" s="56" t="s">
        <v>452</v>
      </c>
      <c r="B502" s="56" t="s">
        <v>562</v>
      </c>
      <c r="C502" s="56"/>
      <c r="D502" s="56"/>
      <c r="E502" s="48" t="s">
        <v>556</v>
      </c>
      <c r="F502" s="49">
        <f aca="true" t="shared" si="49" ref="F502:G507">F503</f>
        <v>268.6</v>
      </c>
      <c r="G502" s="49">
        <f t="shared" si="49"/>
        <v>268.6</v>
      </c>
    </row>
    <row r="503" spans="1:7" ht="16.5">
      <c r="A503" s="56" t="s">
        <v>452</v>
      </c>
      <c r="B503" s="56" t="s">
        <v>562</v>
      </c>
      <c r="C503" s="56" t="s">
        <v>486</v>
      </c>
      <c r="D503" s="56"/>
      <c r="E503" s="48" t="s">
        <v>485</v>
      </c>
      <c r="F503" s="49">
        <f t="shared" si="49"/>
        <v>268.6</v>
      </c>
      <c r="G503" s="49">
        <f t="shared" si="49"/>
        <v>268.6</v>
      </c>
    </row>
    <row r="504" spans="1:7" ht="16.5">
      <c r="A504" s="56" t="s">
        <v>452</v>
      </c>
      <c r="B504" s="66" t="s">
        <v>562</v>
      </c>
      <c r="C504" s="66" t="s">
        <v>489</v>
      </c>
      <c r="D504" s="66"/>
      <c r="E504" s="48" t="s">
        <v>484</v>
      </c>
      <c r="F504" s="49">
        <f t="shared" si="49"/>
        <v>268.6</v>
      </c>
      <c r="G504" s="49">
        <f t="shared" si="49"/>
        <v>268.6</v>
      </c>
    </row>
    <row r="505" spans="1:7" ht="49.5">
      <c r="A505" s="56" t="s">
        <v>452</v>
      </c>
      <c r="B505" s="56" t="s">
        <v>562</v>
      </c>
      <c r="C505" s="56" t="s">
        <v>493</v>
      </c>
      <c r="D505" s="56"/>
      <c r="E505" s="48" t="s">
        <v>623</v>
      </c>
      <c r="F505" s="49">
        <f>F506</f>
        <v>268.6</v>
      </c>
      <c r="G505" s="49">
        <f>G506</f>
        <v>268.6</v>
      </c>
    </row>
    <row r="506" spans="1:7" ht="16.5">
      <c r="A506" s="56" t="s">
        <v>452</v>
      </c>
      <c r="B506" s="56" t="s">
        <v>562</v>
      </c>
      <c r="C506" s="56" t="s">
        <v>493</v>
      </c>
      <c r="D506" s="56" t="s">
        <v>732</v>
      </c>
      <c r="E506" s="48" t="s">
        <v>733</v>
      </c>
      <c r="F506" s="49">
        <f>F507</f>
        <v>268.6</v>
      </c>
      <c r="G506" s="49">
        <f>G507</f>
        <v>268.6</v>
      </c>
    </row>
    <row r="507" spans="1:7" ht="16.5">
      <c r="A507" s="56" t="s">
        <v>452</v>
      </c>
      <c r="B507" s="56" t="s">
        <v>562</v>
      </c>
      <c r="C507" s="56" t="s">
        <v>493</v>
      </c>
      <c r="D507" s="56" t="s">
        <v>736</v>
      </c>
      <c r="E507" s="48" t="s">
        <v>737</v>
      </c>
      <c r="F507" s="49">
        <f t="shared" si="49"/>
        <v>268.6</v>
      </c>
      <c r="G507" s="49">
        <f t="shared" si="49"/>
        <v>268.6</v>
      </c>
    </row>
    <row r="508" spans="1:7" ht="16.5">
      <c r="A508" s="56" t="s">
        <v>452</v>
      </c>
      <c r="B508" s="56" t="s">
        <v>562</v>
      </c>
      <c r="C508" s="56" t="s">
        <v>493</v>
      </c>
      <c r="D508" s="56" t="s">
        <v>662</v>
      </c>
      <c r="E508" s="48" t="s">
        <v>663</v>
      </c>
      <c r="F508" s="49">
        <v>268.6</v>
      </c>
      <c r="G508" s="49">
        <v>268.6</v>
      </c>
    </row>
    <row r="509" spans="1:7" ht="16.5">
      <c r="A509" s="56" t="s">
        <v>452</v>
      </c>
      <c r="B509" s="56" t="s">
        <v>787</v>
      </c>
      <c r="C509" s="56" t="s">
        <v>636</v>
      </c>
      <c r="D509" s="56" t="s">
        <v>636</v>
      </c>
      <c r="E509" s="48" t="s">
        <v>788</v>
      </c>
      <c r="F509" s="49">
        <f aca="true" t="shared" si="50" ref="F509:G515">F510</f>
        <v>3681.2</v>
      </c>
      <c r="G509" s="49">
        <f t="shared" si="50"/>
        <v>3681.2</v>
      </c>
    </row>
    <row r="510" spans="1:7" ht="33">
      <c r="A510" s="56" t="s">
        <v>452</v>
      </c>
      <c r="B510" s="56" t="s">
        <v>787</v>
      </c>
      <c r="C510" s="11" t="s">
        <v>11</v>
      </c>
      <c r="D510" s="56"/>
      <c r="E510" s="48" t="s">
        <v>10</v>
      </c>
      <c r="F510" s="49">
        <f t="shared" si="50"/>
        <v>3681.2</v>
      </c>
      <c r="G510" s="49">
        <f t="shared" si="50"/>
        <v>3681.2</v>
      </c>
    </row>
    <row r="511" spans="1:7" ht="33">
      <c r="A511" s="56" t="s">
        <v>452</v>
      </c>
      <c r="B511" s="56" t="s">
        <v>787</v>
      </c>
      <c r="C511" s="11" t="s">
        <v>13</v>
      </c>
      <c r="D511" s="56" t="s">
        <v>636</v>
      </c>
      <c r="E511" s="48" t="s">
        <v>12</v>
      </c>
      <c r="F511" s="49">
        <f t="shared" si="50"/>
        <v>3681.2</v>
      </c>
      <c r="G511" s="49">
        <f t="shared" si="50"/>
        <v>3681.2</v>
      </c>
    </row>
    <row r="512" spans="1:7" ht="49.5">
      <c r="A512" s="56" t="s">
        <v>452</v>
      </c>
      <c r="B512" s="56" t="s">
        <v>787</v>
      </c>
      <c r="C512" s="11" t="s">
        <v>14</v>
      </c>
      <c r="D512" s="56"/>
      <c r="E512" s="48" t="s">
        <v>0</v>
      </c>
      <c r="F512" s="49">
        <f t="shared" si="50"/>
        <v>3681.2</v>
      </c>
      <c r="G512" s="49">
        <f t="shared" si="50"/>
        <v>3681.2</v>
      </c>
    </row>
    <row r="513" spans="1:7" ht="49.5">
      <c r="A513" s="56" t="s">
        <v>452</v>
      </c>
      <c r="B513" s="56" t="s">
        <v>787</v>
      </c>
      <c r="C513" s="11" t="s">
        <v>22</v>
      </c>
      <c r="D513" s="56"/>
      <c r="E513" s="48" t="s">
        <v>21</v>
      </c>
      <c r="F513" s="49">
        <f t="shared" si="50"/>
        <v>3681.2</v>
      </c>
      <c r="G513" s="49">
        <f t="shared" si="50"/>
        <v>3681.2</v>
      </c>
    </row>
    <row r="514" spans="1:7" ht="16.5">
      <c r="A514" s="56" t="s">
        <v>452</v>
      </c>
      <c r="B514" s="56" t="s">
        <v>787</v>
      </c>
      <c r="C514" s="11" t="s">
        <v>22</v>
      </c>
      <c r="D514" s="56" t="s">
        <v>732</v>
      </c>
      <c r="E514" s="48" t="s">
        <v>733</v>
      </c>
      <c r="F514" s="49">
        <f t="shared" si="50"/>
        <v>3681.2</v>
      </c>
      <c r="G514" s="49">
        <f t="shared" si="50"/>
        <v>3681.2</v>
      </c>
    </row>
    <row r="515" spans="1:7" ht="16.5">
      <c r="A515" s="56" t="s">
        <v>452</v>
      </c>
      <c r="B515" s="56" t="s">
        <v>787</v>
      </c>
      <c r="C515" s="11" t="s">
        <v>22</v>
      </c>
      <c r="D515" s="56" t="s">
        <v>734</v>
      </c>
      <c r="E515" s="48" t="s">
        <v>735</v>
      </c>
      <c r="F515" s="49">
        <f t="shared" si="50"/>
        <v>3681.2</v>
      </c>
      <c r="G515" s="49">
        <f t="shared" si="50"/>
        <v>3681.2</v>
      </c>
    </row>
    <row r="516" spans="1:7" ht="16.5">
      <c r="A516" s="56" t="s">
        <v>452</v>
      </c>
      <c r="B516" s="56" t="s">
        <v>787</v>
      </c>
      <c r="C516" s="11" t="s">
        <v>22</v>
      </c>
      <c r="D516" s="15" t="s">
        <v>654</v>
      </c>
      <c r="E516" s="74" t="s">
        <v>655</v>
      </c>
      <c r="F516" s="49">
        <v>3681.2</v>
      </c>
      <c r="G516" s="49">
        <v>3681.2</v>
      </c>
    </row>
    <row r="517" spans="1:7" ht="16.5">
      <c r="A517" s="167"/>
      <c r="B517" s="167"/>
      <c r="C517" s="167"/>
      <c r="D517" s="167"/>
      <c r="E517" s="168"/>
      <c r="F517" s="169"/>
      <c r="G517" s="169"/>
    </row>
  </sheetData>
  <mergeCells count="11">
    <mergeCell ref="E1:G1"/>
    <mergeCell ref="E2:G2"/>
    <mergeCell ref="E3:G3"/>
    <mergeCell ref="A4:G4"/>
    <mergeCell ref="A5:G5"/>
    <mergeCell ref="A6:A7"/>
    <mergeCell ref="B6:B7"/>
    <mergeCell ref="C6:C7"/>
    <mergeCell ref="D6:D7"/>
    <mergeCell ref="E6:E7"/>
    <mergeCell ref="F6:G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668"/>
  <sheetViews>
    <sheetView workbookViewId="0" topLeftCell="A1">
      <selection activeCell="D670" sqref="D670"/>
    </sheetView>
  </sheetViews>
  <sheetFormatPr defaultColWidth="9.00390625" defaultRowHeight="12.75"/>
  <cols>
    <col min="1" max="1" width="7.125" style="42" customWidth="1"/>
    <col min="2" max="2" width="13.125" style="42" customWidth="1"/>
    <col min="3" max="3" width="6.00390625" style="42" customWidth="1"/>
    <col min="4" max="4" width="87.875" style="43" customWidth="1"/>
    <col min="5" max="5" width="11.375" style="51" customWidth="1"/>
    <col min="6" max="7" width="10.875" style="43" bestFit="1" customWidth="1"/>
    <col min="8" max="16384" width="9.125" style="43" customWidth="1"/>
  </cols>
  <sheetData>
    <row r="1" spans="1:5" s="55" customFormat="1" ht="16.5">
      <c r="A1" s="57"/>
      <c r="B1" s="57"/>
      <c r="C1" s="57"/>
      <c r="D1" s="198" t="s">
        <v>207</v>
      </c>
      <c r="E1" s="198"/>
    </row>
    <row r="2" spans="1:5" s="55" customFormat="1" ht="16.5">
      <c r="A2" s="57"/>
      <c r="B2" s="57"/>
      <c r="C2" s="57"/>
      <c r="D2" s="198" t="s">
        <v>496</v>
      </c>
      <c r="E2" s="198"/>
    </row>
    <row r="3" spans="1:5" ht="16.5">
      <c r="A3" s="57"/>
      <c r="B3" s="57"/>
      <c r="C3" s="57"/>
      <c r="D3" s="199" t="s">
        <v>245</v>
      </c>
      <c r="E3" s="198"/>
    </row>
    <row r="4" spans="1:5" ht="16.5">
      <c r="A4" s="205"/>
      <c r="B4" s="205"/>
      <c r="C4" s="205"/>
      <c r="D4" s="206"/>
      <c r="E4" s="205"/>
    </row>
    <row r="5" spans="1:5" ht="16.5">
      <c r="A5" s="207" t="s">
        <v>469</v>
      </c>
      <c r="B5" s="207"/>
      <c r="C5" s="207"/>
      <c r="D5" s="207"/>
      <c r="E5" s="207"/>
    </row>
    <row r="6" spans="1:5" ht="16.5">
      <c r="A6" s="207" t="s">
        <v>470</v>
      </c>
      <c r="B6" s="207"/>
      <c r="C6" s="207"/>
      <c r="D6" s="207"/>
      <c r="E6" s="207"/>
    </row>
    <row r="7" spans="1:5" ht="16.5">
      <c r="A7" s="207" t="s">
        <v>682</v>
      </c>
      <c r="B7" s="207"/>
      <c r="C7" s="207"/>
      <c r="D7" s="207"/>
      <c r="E7" s="207"/>
    </row>
    <row r="8" spans="1:7" ht="16.5">
      <c r="A8" s="205"/>
      <c r="B8" s="205"/>
      <c r="C8" s="205"/>
      <c r="D8" s="206"/>
      <c r="E8" s="205"/>
      <c r="G8" s="44"/>
    </row>
    <row r="9" spans="1:6" ht="33">
      <c r="A9" s="54" t="s">
        <v>558</v>
      </c>
      <c r="B9" s="54" t="s">
        <v>499</v>
      </c>
      <c r="C9" s="54" t="s">
        <v>500</v>
      </c>
      <c r="D9" s="54" t="s">
        <v>501</v>
      </c>
      <c r="E9" s="45" t="s">
        <v>586</v>
      </c>
      <c r="F9" s="44"/>
    </row>
    <row r="10" spans="1:6" ht="16.5">
      <c r="A10" s="54">
        <v>1</v>
      </c>
      <c r="B10" s="54">
        <v>2</v>
      </c>
      <c r="C10" s="54">
        <v>3</v>
      </c>
      <c r="D10" s="53">
        <v>4</v>
      </c>
      <c r="E10" s="46">
        <v>5</v>
      </c>
      <c r="F10" s="44"/>
    </row>
    <row r="11" spans="1:7" s="47" customFormat="1" ht="16.5">
      <c r="A11" s="59"/>
      <c r="B11" s="59"/>
      <c r="C11" s="59"/>
      <c r="D11" s="60" t="s">
        <v>585</v>
      </c>
      <c r="E11" s="61">
        <f>E12+E144+E179+E232+E327+E500+E543+E611+E641+E663</f>
        <v>719881.1</v>
      </c>
      <c r="F11" s="70"/>
      <c r="G11" s="70"/>
    </row>
    <row r="12" spans="1:5" s="47" customFormat="1" ht="16.5">
      <c r="A12" s="62" t="s">
        <v>581</v>
      </c>
      <c r="B12" s="62"/>
      <c r="C12" s="62"/>
      <c r="D12" s="63" t="s">
        <v>503</v>
      </c>
      <c r="E12" s="61">
        <f>E13+E20+E46+E78+E94+E99</f>
        <v>71454.4</v>
      </c>
    </row>
    <row r="13" spans="1:5" ht="33">
      <c r="A13" s="56" t="s">
        <v>568</v>
      </c>
      <c r="B13" s="56"/>
      <c r="C13" s="56"/>
      <c r="D13" s="48" t="s">
        <v>589</v>
      </c>
      <c r="E13" s="49">
        <f>E14</f>
        <v>1401.8</v>
      </c>
    </row>
    <row r="14" spans="1:5" ht="41.25" customHeight="1">
      <c r="A14" s="56" t="s">
        <v>568</v>
      </c>
      <c r="B14" s="56" t="s">
        <v>504</v>
      </c>
      <c r="C14" s="56"/>
      <c r="D14" s="48" t="s">
        <v>528</v>
      </c>
      <c r="E14" s="49">
        <f>E15</f>
        <v>1401.8</v>
      </c>
    </row>
    <row r="15" spans="1:5" ht="16.5">
      <c r="A15" s="56" t="s">
        <v>568</v>
      </c>
      <c r="B15" s="56" t="s">
        <v>529</v>
      </c>
      <c r="C15" s="56"/>
      <c r="D15" s="48" t="s">
        <v>530</v>
      </c>
      <c r="E15" s="49">
        <f>E16</f>
        <v>1401.8</v>
      </c>
    </row>
    <row r="16" spans="1:5" ht="49.5">
      <c r="A16" s="56" t="s">
        <v>568</v>
      </c>
      <c r="B16" s="56" t="s">
        <v>529</v>
      </c>
      <c r="C16" s="56" t="s">
        <v>691</v>
      </c>
      <c r="D16" s="48" t="s">
        <v>692</v>
      </c>
      <c r="E16" s="49">
        <f>E17</f>
        <v>1401.8</v>
      </c>
    </row>
    <row r="17" spans="1:5" ht="16.5">
      <c r="A17" s="56" t="s">
        <v>568</v>
      </c>
      <c r="B17" s="56" t="s">
        <v>529</v>
      </c>
      <c r="C17" s="56" t="s">
        <v>693</v>
      </c>
      <c r="D17" s="48" t="s">
        <v>694</v>
      </c>
      <c r="E17" s="49">
        <f>E18+E19</f>
        <v>1401.8</v>
      </c>
    </row>
    <row r="18" spans="1:5" ht="16.5">
      <c r="A18" s="56" t="s">
        <v>568</v>
      </c>
      <c r="B18" s="56" t="s">
        <v>529</v>
      </c>
      <c r="C18" s="56" t="s">
        <v>695</v>
      </c>
      <c r="D18" s="48" t="s">
        <v>696</v>
      </c>
      <c r="E18" s="49">
        <f>'№6'!F16</f>
        <v>1295</v>
      </c>
    </row>
    <row r="19" spans="1:5" ht="16.5">
      <c r="A19" s="56" t="s">
        <v>568</v>
      </c>
      <c r="B19" s="56" t="s">
        <v>529</v>
      </c>
      <c r="C19" s="56" t="s">
        <v>697</v>
      </c>
      <c r="D19" s="48" t="s">
        <v>698</v>
      </c>
      <c r="E19" s="49">
        <f>'№6'!F17</f>
        <v>106.8</v>
      </c>
    </row>
    <row r="20" spans="1:5" ht="33">
      <c r="A20" s="56" t="s">
        <v>569</v>
      </c>
      <c r="B20" s="56"/>
      <c r="C20" s="56"/>
      <c r="D20" s="48" t="s">
        <v>531</v>
      </c>
      <c r="E20" s="49">
        <f>E21</f>
        <v>4330.6</v>
      </c>
    </row>
    <row r="21" spans="1:5" ht="37.5" customHeight="1">
      <c r="A21" s="56" t="s">
        <v>569</v>
      </c>
      <c r="B21" s="56" t="s">
        <v>504</v>
      </c>
      <c r="C21" s="56"/>
      <c r="D21" s="48" t="s">
        <v>528</v>
      </c>
      <c r="E21" s="49">
        <f>E22+E36+E41</f>
        <v>4330.6</v>
      </c>
    </row>
    <row r="22" spans="1:5" ht="16.5">
      <c r="A22" s="56" t="s">
        <v>569</v>
      </c>
      <c r="B22" s="56" t="s">
        <v>532</v>
      </c>
      <c r="C22" s="56"/>
      <c r="D22" s="48" t="s">
        <v>533</v>
      </c>
      <c r="E22" s="49">
        <f>E23</f>
        <v>2729.3</v>
      </c>
    </row>
    <row r="23" spans="1:5" ht="49.5">
      <c r="A23" s="56" t="s">
        <v>569</v>
      </c>
      <c r="B23" s="56" t="s">
        <v>609</v>
      </c>
      <c r="C23" s="56"/>
      <c r="D23" s="48" t="s">
        <v>757</v>
      </c>
      <c r="E23" s="49">
        <f>E24+E28+E33</f>
        <v>2729.3</v>
      </c>
    </row>
    <row r="24" spans="1:5" ht="49.5">
      <c r="A24" s="56" t="s">
        <v>569</v>
      </c>
      <c r="B24" s="56" t="s">
        <v>609</v>
      </c>
      <c r="C24" s="56" t="s">
        <v>691</v>
      </c>
      <c r="D24" s="48" t="s">
        <v>692</v>
      </c>
      <c r="E24" s="49">
        <f>E25</f>
        <v>1756.1000000000001</v>
      </c>
    </row>
    <row r="25" spans="1:5" ht="16.5">
      <c r="A25" s="56" t="s">
        <v>569</v>
      </c>
      <c r="B25" s="56" t="s">
        <v>609</v>
      </c>
      <c r="C25" s="56" t="s">
        <v>693</v>
      </c>
      <c r="D25" s="48" t="s">
        <v>694</v>
      </c>
      <c r="E25" s="49">
        <f>E26+E27</f>
        <v>1756.1000000000001</v>
      </c>
    </row>
    <row r="26" spans="1:5" ht="16.5">
      <c r="A26" s="56" t="s">
        <v>569</v>
      </c>
      <c r="B26" s="56" t="s">
        <v>609</v>
      </c>
      <c r="C26" s="56" t="s">
        <v>695</v>
      </c>
      <c r="D26" s="48" t="s">
        <v>696</v>
      </c>
      <c r="E26" s="49">
        <f>'№6'!F439</f>
        <v>1616.2</v>
      </c>
    </row>
    <row r="27" spans="1:5" ht="16.5">
      <c r="A27" s="56" t="s">
        <v>569</v>
      </c>
      <c r="B27" s="56" t="s">
        <v>609</v>
      </c>
      <c r="C27" s="56" t="s">
        <v>697</v>
      </c>
      <c r="D27" s="48" t="s">
        <v>698</v>
      </c>
      <c r="E27" s="49">
        <f>'№6'!F440</f>
        <v>139.9</v>
      </c>
    </row>
    <row r="28" spans="1:5" ht="20.25" customHeight="1">
      <c r="A28" s="56" t="s">
        <v>569</v>
      </c>
      <c r="B28" s="56" t="s">
        <v>609</v>
      </c>
      <c r="C28" s="56" t="s">
        <v>699</v>
      </c>
      <c r="D28" s="48" t="s">
        <v>700</v>
      </c>
      <c r="E28" s="49">
        <f>E29</f>
        <v>972.6000000000001</v>
      </c>
    </row>
    <row r="29" spans="1:5" ht="20.25" customHeight="1">
      <c r="A29" s="56" t="s">
        <v>569</v>
      </c>
      <c r="B29" s="56" t="s">
        <v>609</v>
      </c>
      <c r="C29" s="56" t="s">
        <v>701</v>
      </c>
      <c r="D29" s="48" t="s">
        <v>702</v>
      </c>
      <c r="E29" s="49">
        <f>E32+E30+E31</f>
        <v>972.6000000000001</v>
      </c>
    </row>
    <row r="30" spans="1:5" ht="33">
      <c r="A30" s="56" t="s">
        <v>569</v>
      </c>
      <c r="B30" s="56" t="s">
        <v>609</v>
      </c>
      <c r="C30" s="56" t="s">
        <v>779</v>
      </c>
      <c r="D30" s="48" t="s">
        <v>780</v>
      </c>
      <c r="E30" s="49">
        <f>'№6'!F443</f>
        <v>128.7</v>
      </c>
    </row>
    <row r="31" spans="1:5" ht="33">
      <c r="A31" s="56" t="s">
        <v>569</v>
      </c>
      <c r="B31" s="56" t="s">
        <v>609</v>
      </c>
      <c r="C31" s="56" t="s">
        <v>783</v>
      </c>
      <c r="D31" s="48" t="s">
        <v>784</v>
      </c>
      <c r="E31" s="49">
        <f>'№6'!F444</f>
        <v>60</v>
      </c>
    </row>
    <row r="32" spans="1:5" ht="22.5" customHeight="1">
      <c r="A32" s="56" t="s">
        <v>569</v>
      </c>
      <c r="B32" s="56" t="s">
        <v>609</v>
      </c>
      <c r="C32" s="56" t="s">
        <v>652</v>
      </c>
      <c r="D32" s="48" t="s">
        <v>710</v>
      </c>
      <c r="E32" s="49">
        <f>'№6'!F445</f>
        <v>783.9000000000001</v>
      </c>
    </row>
    <row r="33" spans="1:5" ht="22.5" customHeight="1">
      <c r="A33" s="56" t="s">
        <v>569</v>
      </c>
      <c r="B33" s="56" t="s">
        <v>609</v>
      </c>
      <c r="C33" s="56" t="s">
        <v>711</v>
      </c>
      <c r="D33" s="48" t="s">
        <v>712</v>
      </c>
      <c r="E33" s="49">
        <f>E34</f>
        <v>0.6</v>
      </c>
    </row>
    <row r="34" spans="1:5" ht="22.5" customHeight="1">
      <c r="A34" s="56" t="s">
        <v>569</v>
      </c>
      <c r="B34" s="56" t="s">
        <v>609</v>
      </c>
      <c r="C34" s="56" t="s">
        <v>713</v>
      </c>
      <c r="D34" s="48" t="s">
        <v>714</v>
      </c>
      <c r="E34" s="49">
        <f>E35</f>
        <v>0.6</v>
      </c>
    </row>
    <row r="35" spans="1:5" ht="22.5" customHeight="1">
      <c r="A35" s="56" t="s">
        <v>569</v>
      </c>
      <c r="B35" s="56" t="s">
        <v>609</v>
      </c>
      <c r="C35" s="56" t="s">
        <v>715</v>
      </c>
      <c r="D35" s="48" t="s">
        <v>716</v>
      </c>
      <c r="E35" s="49">
        <f>'№6'!F448</f>
        <v>0.6</v>
      </c>
    </row>
    <row r="36" spans="1:5" ht="16.5">
      <c r="A36" s="56" t="s">
        <v>569</v>
      </c>
      <c r="B36" s="56" t="s">
        <v>494</v>
      </c>
      <c r="C36" s="56"/>
      <c r="D36" s="48" t="s">
        <v>495</v>
      </c>
      <c r="E36" s="49">
        <f>E37</f>
        <v>1166.7</v>
      </c>
    </row>
    <row r="37" spans="1:5" ht="49.5">
      <c r="A37" s="56" t="s">
        <v>569</v>
      </c>
      <c r="B37" s="56" t="s">
        <v>494</v>
      </c>
      <c r="C37" s="56" t="s">
        <v>691</v>
      </c>
      <c r="D37" s="48" t="s">
        <v>692</v>
      </c>
      <c r="E37" s="49">
        <f>E38</f>
        <v>1166.7</v>
      </c>
    </row>
    <row r="38" spans="1:5" ht="16.5">
      <c r="A38" s="56" t="s">
        <v>569</v>
      </c>
      <c r="B38" s="56" t="s">
        <v>494</v>
      </c>
      <c r="C38" s="56" t="s">
        <v>693</v>
      </c>
      <c r="D38" s="48" t="s">
        <v>694</v>
      </c>
      <c r="E38" s="49">
        <f>E39+E40</f>
        <v>1166.7</v>
      </c>
    </row>
    <row r="39" spans="1:5" ht="16.5">
      <c r="A39" s="56" t="s">
        <v>569</v>
      </c>
      <c r="B39" s="56" t="s">
        <v>494</v>
      </c>
      <c r="C39" s="56" t="s">
        <v>695</v>
      </c>
      <c r="D39" s="48" t="s">
        <v>696</v>
      </c>
      <c r="E39" s="49">
        <f>'№6'!F452</f>
        <v>1059.9</v>
      </c>
    </row>
    <row r="40" spans="1:5" ht="16.5">
      <c r="A40" s="56" t="s">
        <v>569</v>
      </c>
      <c r="B40" s="56" t="s">
        <v>494</v>
      </c>
      <c r="C40" s="56" t="s">
        <v>697</v>
      </c>
      <c r="D40" s="48" t="s">
        <v>698</v>
      </c>
      <c r="E40" s="49">
        <f>'№6'!F453</f>
        <v>106.8</v>
      </c>
    </row>
    <row r="41" spans="1:5" ht="16.5">
      <c r="A41" s="56" t="s">
        <v>569</v>
      </c>
      <c r="B41" s="56" t="s">
        <v>627</v>
      </c>
      <c r="C41" s="56"/>
      <c r="D41" s="48" t="s">
        <v>628</v>
      </c>
      <c r="E41" s="49">
        <f>E42</f>
        <v>434.6</v>
      </c>
    </row>
    <row r="42" spans="1:5" ht="49.5">
      <c r="A42" s="56" t="s">
        <v>569</v>
      </c>
      <c r="B42" s="56" t="s">
        <v>627</v>
      </c>
      <c r="C42" s="56" t="s">
        <v>691</v>
      </c>
      <c r="D42" s="48" t="s">
        <v>692</v>
      </c>
      <c r="E42" s="49">
        <f>E43</f>
        <v>434.6</v>
      </c>
    </row>
    <row r="43" spans="1:5" ht="16.5">
      <c r="A43" s="56" t="s">
        <v>569</v>
      </c>
      <c r="B43" s="56" t="s">
        <v>627</v>
      </c>
      <c r="C43" s="56" t="s">
        <v>693</v>
      </c>
      <c r="D43" s="48" t="s">
        <v>694</v>
      </c>
      <c r="E43" s="49">
        <f>E44+E45</f>
        <v>434.6</v>
      </c>
    </row>
    <row r="44" spans="1:5" ht="16.5">
      <c r="A44" s="56" t="s">
        <v>569</v>
      </c>
      <c r="B44" s="56" t="s">
        <v>627</v>
      </c>
      <c r="C44" s="56" t="s">
        <v>695</v>
      </c>
      <c r="D44" s="48" t="s">
        <v>696</v>
      </c>
      <c r="E44" s="49">
        <f>'№6'!F457</f>
        <v>386.5</v>
      </c>
    </row>
    <row r="45" spans="1:5" ht="16.5">
      <c r="A45" s="56" t="s">
        <v>569</v>
      </c>
      <c r="B45" s="56" t="s">
        <v>627</v>
      </c>
      <c r="C45" s="56" t="s">
        <v>697</v>
      </c>
      <c r="D45" s="48" t="s">
        <v>698</v>
      </c>
      <c r="E45" s="49">
        <f>'№6'!F458</f>
        <v>48.1</v>
      </c>
    </row>
    <row r="46" spans="1:5" ht="49.5">
      <c r="A46" s="56" t="s">
        <v>570</v>
      </c>
      <c r="B46" s="56"/>
      <c r="C46" s="56"/>
      <c r="D46" s="48" t="s">
        <v>534</v>
      </c>
      <c r="E46" s="49">
        <f>E47+E67</f>
        <v>39294.4</v>
      </c>
    </row>
    <row r="47" spans="1:5" ht="37.5" customHeight="1">
      <c r="A47" s="56" t="s">
        <v>570</v>
      </c>
      <c r="B47" s="56" t="s">
        <v>504</v>
      </c>
      <c r="C47" s="56"/>
      <c r="D47" s="48" t="s">
        <v>528</v>
      </c>
      <c r="E47" s="49">
        <f>E48</f>
        <v>38662.4</v>
      </c>
    </row>
    <row r="48" spans="1:5" ht="16.5">
      <c r="A48" s="56" t="s">
        <v>570</v>
      </c>
      <c r="B48" s="56" t="s">
        <v>532</v>
      </c>
      <c r="C48" s="56"/>
      <c r="D48" s="48" t="s">
        <v>533</v>
      </c>
      <c r="E48" s="49">
        <f>E49+E63</f>
        <v>38662.4</v>
      </c>
    </row>
    <row r="49" spans="1:5" ht="49.5">
      <c r="A49" s="56" t="s">
        <v>570</v>
      </c>
      <c r="B49" s="56" t="s">
        <v>609</v>
      </c>
      <c r="C49" s="56"/>
      <c r="D49" s="48" t="s">
        <v>757</v>
      </c>
      <c r="E49" s="49">
        <f>E50+E54+E59</f>
        <v>38583.9</v>
      </c>
    </row>
    <row r="50" spans="1:5" ht="49.5">
      <c r="A50" s="56" t="s">
        <v>570</v>
      </c>
      <c r="B50" s="56" t="s">
        <v>609</v>
      </c>
      <c r="C50" s="56" t="s">
        <v>691</v>
      </c>
      <c r="D50" s="48" t="s">
        <v>692</v>
      </c>
      <c r="E50" s="49">
        <f>E51</f>
        <v>29823.8</v>
      </c>
    </row>
    <row r="51" spans="1:5" ht="16.5">
      <c r="A51" s="56" t="s">
        <v>570</v>
      </c>
      <c r="B51" s="56" t="s">
        <v>609</v>
      </c>
      <c r="C51" s="56" t="s">
        <v>693</v>
      </c>
      <c r="D51" s="48" t="s">
        <v>694</v>
      </c>
      <c r="E51" s="49">
        <f>E52+E53</f>
        <v>29823.8</v>
      </c>
    </row>
    <row r="52" spans="1:5" ht="16.5">
      <c r="A52" s="56" t="s">
        <v>570</v>
      </c>
      <c r="B52" s="56" t="s">
        <v>609</v>
      </c>
      <c r="C52" s="56" t="s">
        <v>695</v>
      </c>
      <c r="D52" s="48" t="s">
        <v>696</v>
      </c>
      <c r="E52" s="49">
        <f>'№6'!F24</f>
        <v>27517.7</v>
      </c>
    </row>
    <row r="53" spans="1:5" ht="16.5">
      <c r="A53" s="56" t="s">
        <v>570</v>
      </c>
      <c r="B53" s="56" t="s">
        <v>609</v>
      </c>
      <c r="C53" s="56" t="s">
        <v>697</v>
      </c>
      <c r="D53" s="48" t="s">
        <v>698</v>
      </c>
      <c r="E53" s="49">
        <f>'№6'!F25</f>
        <v>2306.1</v>
      </c>
    </row>
    <row r="54" spans="1:5" ht="16.5">
      <c r="A54" s="56" t="s">
        <v>570</v>
      </c>
      <c r="B54" s="56" t="s">
        <v>609</v>
      </c>
      <c r="C54" s="56" t="s">
        <v>699</v>
      </c>
      <c r="D54" s="48" t="s">
        <v>700</v>
      </c>
      <c r="E54" s="49">
        <f>E55</f>
        <v>8512.2</v>
      </c>
    </row>
    <row r="55" spans="1:5" ht="16.5">
      <c r="A55" s="56" t="s">
        <v>570</v>
      </c>
      <c r="B55" s="56" t="s">
        <v>609</v>
      </c>
      <c r="C55" s="56" t="s">
        <v>701</v>
      </c>
      <c r="D55" s="48" t="s">
        <v>702</v>
      </c>
      <c r="E55" s="49">
        <f>E58+E56+E57</f>
        <v>8512.2</v>
      </c>
    </row>
    <row r="56" spans="1:5" ht="33">
      <c r="A56" s="56" t="s">
        <v>570</v>
      </c>
      <c r="B56" s="56" t="s">
        <v>609</v>
      </c>
      <c r="C56" s="56" t="s">
        <v>779</v>
      </c>
      <c r="D56" s="48" t="s">
        <v>780</v>
      </c>
      <c r="E56" s="49">
        <f>'№6'!F28</f>
        <v>2198.1</v>
      </c>
    </row>
    <row r="57" spans="1:5" ht="33">
      <c r="A57" s="56" t="s">
        <v>570</v>
      </c>
      <c r="B57" s="56" t="s">
        <v>609</v>
      </c>
      <c r="C57" s="56" t="s">
        <v>783</v>
      </c>
      <c r="D57" s="48" t="s">
        <v>784</v>
      </c>
      <c r="E57" s="49">
        <f>'№6'!F29</f>
        <v>2132.7</v>
      </c>
    </row>
    <row r="58" spans="1:5" ht="22.5" customHeight="1">
      <c r="A58" s="56" t="s">
        <v>570</v>
      </c>
      <c r="B58" s="56" t="s">
        <v>609</v>
      </c>
      <c r="C58" s="56" t="s">
        <v>652</v>
      </c>
      <c r="D58" s="48" t="s">
        <v>710</v>
      </c>
      <c r="E58" s="49">
        <f>'№6'!F30</f>
        <v>4181.4</v>
      </c>
    </row>
    <row r="59" spans="1:5" ht="16.5">
      <c r="A59" s="56" t="s">
        <v>570</v>
      </c>
      <c r="B59" s="56" t="s">
        <v>609</v>
      </c>
      <c r="C59" s="56" t="s">
        <v>711</v>
      </c>
      <c r="D59" s="48" t="s">
        <v>712</v>
      </c>
      <c r="E59" s="49">
        <f>E60</f>
        <v>247.9</v>
      </c>
    </row>
    <row r="60" spans="1:5" ht="16.5">
      <c r="A60" s="56" t="s">
        <v>570</v>
      </c>
      <c r="B60" s="56" t="s">
        <v>609</v>
      </c>
      <c r="C60" s="56" t="s">
        <v>713</v>
      </c>
      <c r="D60" s="48" t="s">
        <v>714</v>
      </c>
      <c r="E60" s="49">
        <f>E61+E62</f>
        <v>247.9</v>
      </c>
    </row>
    <row r="61" spans="1:5" ht="16.5">
      <c r="A61" s="56" t="s">
        <v>570</v>
      </c>
      <c r="B61" s="56" t="s">
        <v>609</v>
      </c>
      <c r="C61" s="56" t="s">
        <v>651</v>
      </c>
      <c r="D61" s="48" t="s">
        <v>608</v>
      </c>
      <c r="E61" s="49">
        <f>'№6'!F33</f>
        <v>225.6</v>
      </c>
    </row>
    <row r="62" spans="1:5" ht="16.5">
      <c r="A62" s="56" t="s">
        <v>570</v>
      </c>
      <c r="B62" s="56" t="s">
        <v>609</v>
      </c>
      <c r="C62" s="56" t="s">
        <v>715</v>
      </c>
      <c r="D62" s="48" t="s">
        <v>716</v>
      </c>
      <c r="E62" s="49">
        <f>'№6'!F34</f>
        <v>22.3</v>
      </c>
    </row>
    <row r="63" spans="1:5" ht="49.5">
      <c r="A63" s="56" t="s">
        <v>570</v>
      </c>
      <c r="B63" s="56" t="s">
        <v>646</v>
      </c>
      <c r="C63" s="56"/>
      <c r="D63" s="12" t="s">
        <v>758</v>
      </c>
      <c r="E63" s="49">
        <f>E64</f>
        <v>78.5</v>
      </c>
    </row>
    <row r="64" spans="1:5" ht="49.5">
      <c r="A64" s="56" t="s">
        <v>570</v>
      </c>
      <c r="B64" s="56" t="s">
        <v>646</v>
      </c>
      <c r="C64" s="56" t="s">
        <v>691</v>
      </c>
      <c r="D64" s="48" t="s">
        <v>692</v>
      </c>
      <c r="E64" s="49">
        <f>E65</f>
        <v>78.5</v>
      </c>
    </row>
    <row r="65" spans="1:5" ht="16.5">
      <c r="A65" s="56" t="s">
        <v>570</v>
      </c>
      <c r="B65" s="56" t="s">
        <v>646</v>
      </c>
      <c r="C65" s="56" t="s">
        <v>693</v>
      </c>
      <c r="D65" s="48" t="s">
        <v>694</v>
      </c>
      <c r="E65" s="49">
        <f>E66</f>
        <v>78.5</v>
      </c>
    </row>
    <row r="66" spans="1:5" ht="16.5">
      <c r="A66" s="56" t="s">
        <v>570</v>
      </c>
      <c r="B66" s="56" t="s">
        <v>646</v>
      </c>
      <c r="C66" s="56" t="s">
        <v>697</v>
      </c>
      <c r="D66" s="48" t="s">
        <v>698</v>
      </c>
      <c r="E66" s="49">
        <f>'№6'!F38</f>
        <v>78.5</v>
      </c>
    </row>
    <row r="67" spans="1:5" ht="33">
      <c r="A67" s="56" t="s">
        <v>570</v>
      </c>
      <c r="B67" s="11" t="s">
        <v>11</v>
      </c>
      <c r="C67" s="56"/>
      <c r="D67" s="48" t="s">
        <v>10</v>
      </c>
      <c r="E67" s="49">
        <f>E68</f>
        <v>632</v>
      </c>
    </row>
    <row r="68" spans="1:5" ht="33">
      <c r="A68" s="56" t="s">
        <v>570</v>
      </c>
      <c r="B68" s="11" t="s">
        <v>13</v>
      </c>
      <c r="C68" s="56" t="s">
        <v>636</v>
      </c>
      <c r="D68" s="48" t="s">
        <v>12</v>
      </c>
      <c r="E68" s="49">
        <f>E69</f>
        <v>632</v>
      </c>
    </row>
    <row r="69" spans="1:5" ht="49.5">
      <c r="A69" s="56" t="s">
        <v>570</v>
      </c>
      <c r="B69" s="11" t="s">
        <v>14</v>
      </c>
      <c r="C69" s="56"/>
      <c r="D69" s="48" t="s">
        <v>0</v>
      </c>
      <c r="E69" s="49">
        <f>E70</f>
        <v>632</v>
      </c>
    </row>
    <row r="70" spans="1:5" ht="49.5">
      <c r="A70" s="56" t="s">
        <v>570</v>
      </c>
      <c r="B70" s="11" t="s">
        <v>27</v>
      </c>
      <c r="C70" s="56"/>
      <c r="D70" s="48" t="s">
        <v>28</v>
      </c>
      <c r="E70" s="49">
        <f>E71+E74</f>
        <v>632</v>
      </c>
    </row>
    <row r="71" spans="1:5" ht="49.5">
      <c r="A71" s="56" t="s">
        <v>570</v>
      </c>
      <c r="B71" s="11" t="s">
        <v>27</v>
      </c>
      <c r="C71" s="56" t="s">
        <v>691</v>
      </c>
      <c r="D71" s="48" t="s">
        <v>692</v>
      </c>
      <c r="E71" s="49">
        <f>E72</f>
        <v>570</v>
      </c>
    </row>
    <row r="72" spans="1:5" ht="16.5">
      <c r="A72" s="56" t="s">
        <v>570</v>
      </c>
      <c r="B72" s="11" t="s">
        <v>27</v>
      </c>
      <c r="C72" s="56" t="s">
        <v>693</v>
      </c>
      <c r="D72" s="48" t="s">
        <v>694</v>
      </c>
      <c r="E72" s="49">
        <f>E73</f>
        <v>570</v>
      </c>
    </row>
    <row r="73" spans="1:5" ht="16.5">
      <c r="A73" s="56" t="s">
        <v>570</v>
      </c>
      <c r="B73" s="11" t="s">
        <v>27</v>
      </c>
      <c r="C73" s="56" t="s">
        <v>695</v>
      </c>
      <c r="D73" s="48" t="s">
        <v>696</v>
      </c>
      <c r="E73" s="49">
        <f>'№6'!F45</f>
        <v>570</v>
      </c>
    </row>
    <row r="74" spans="1:5" ht="16.5">
      <c r="A74" s="56" t="s">
        <v>570</v>
      </c>
      <c r="B74" s="11" t="s">
        <v>27</v>
      </c>
      <c r="C74" s="56" t="s">
        <v>699</v>
      </c>
      <c r="D74" s="48" t="s">
        <v>700</v>
      </c>
      <c r="E74" s="49">
        <f>E75</f>
        <v>62</v>
      </c>
    </row>
    <row r="75" spans="1:5" ht="16.5">
      <c r="A75" s="56" t="s">
        <v>570</v>
      </c>
      <c r="B75" s="11" t="s">
        <v>27</v>
      </c>
      <c r="C75" s="56" t="s">
        <v>701</v>
      </c>
      <c r="D75" s="48" t="s">
        <v>702</v>
      </c>
      <c r="E75" s="49">
        <f>E76+E77</f>
        <v>62</v>
      </c>
    </row>
    <row r="76" spans="1:5" ht="33">
      <c r="A76" s="56" t="s">
        <v>570</v>
      </c>
      <c r="B76" s="11" t="s">
        <v>27</v>
      </c>
      <c r="C76" s="56" t="s">
        <v>779</v>
      </c>
      <c r="D76" s="48" t="s">
        <v>780</v>
      </c>
      <c r="E76" s="49">
        <f>'№6'!F48</f>
        <v>4.8</v>
      </c>
    </row>
    <row r="77" spans="1:5" ht="33">
      <c r="A77" s="56" t="s">
        <v>570</v>
      </c>
      <c r="B77" s="11" t="s">
        <v>27</v>
      </c>
      <c r="C77" s="56" t="s">
        <v>652</v>
      </c>
      <c r="D77" s="48" t="s">
        <v>710</v>
      </c>
      <c r="E77" s="49">
        <f>'№6'!F49</f>
        <v>57.2</v>
      </c>
    </row>
    <row r="78" spans="1:5" ht="33">
      <c r="A78" s="56" t="s">
        <v>571</v>
      </c>
      <c r="B78" s="56"/>
      <c r="C78" s="56"/>
      <c r="D78" s="48" t="s">
        <v>426</v>
      </c>
      <c r="E78" s="49">
        <f>E79</f>
        <v>8925.2</v>
      </c>
    </row>
    <row r="79" spans="1:5" ht="35.25" customHeight="1">
      <c r="A79" s="56" t="s">
        <v>571</v>
      </c>
      <c r="B79" s="56" t="s">
        <v>504</v>
      </c>
      <c r="C79" s="56"/>
      <c r="D79" s="48" t="s">
        <v>528</v>
      </c>
      <c r="E79" s="49">
        <f>E80</f>
        <v>8925.2</v>
      </c>
    </row>
    <row r="80" spans="1:5" ht="16.5">
      <c r="A80" s="56" t="s">
        <v>571</v>
      </c>
      <c r="B80" s="56" t="s">
        <v>532</v>
      </c>
      <c r="C80" s="56"/>
      <c r="D80" s="48" t="s">
        <v>533</v>
      </c>
      <c r="E80" s="49">
        <f>E81</f>
        <v>8925.2</v>
      </c>
    </row>
    <row r="81" spans="1:5" ht="49.5">
      <c r="A81" s="56" t="s">
        <v>571</v>
      </c>
      <c r="B81" s="56" t="s">
        <v>609</v>
      </c>
      <c r="C81" s="56"/>
      <c r="D81" s="48" t="s">
        <v>757</v>
      </c>
      <c r="E81" s="49">
        <f>E82+E86+E90</f>
        <v>8925.2</v>
      </c>
    </row>
    <row r="82" spans="1:5" ht="49.5">
      <c r="A82" s="56" t="s">
        <v>571</v>
      </c>
      <c r="B82" s="56" t="s">
        <v>609</v>
      </c>
      <c r="C82" s="56" t="s">
        <v>691</v>
      </c>
      <c r="D82" s="48" t="s">
        <v>692</v>
      </c>
      <c r="E82" s="49">
        <f>E83</f>
        <v>7116.6</v>
      </c>
    </row>
    <row r="83" spans="1:5" ht="16.5">
      <c r="A83" s="56" t="s">
        <v>571</v>
      </c>
      <c r="B83" s="56" t="s">
        <v>609</v>
      </c>
      <c r="C83" s="56" t="s">
        <v>693</v>
      </c>
      <c r="D83" s="48" t="s">
        <v>694</v>
      </c>
      <c r="E83" s="49">
        <f>E84+E85</f>
        <v>7116.6</v>
      </c>
    </row>
    <row r="84" spans="1:5" ht="16.5">
      <c r="A84" s="56" t="s">
        <v>571</v>
      </c>
      <c r="B84" s="56" t="s">
        <v>609</v>
      </c>
      <c r="C84" s="56" t="s">
        <v>695</v>
      </c>
      <c r="D84" s="48" t="s">
        <v>696</v>
      </c>
      <c r="E84" s="49">
        <f>'№6'!F345</f>
        <v>6504.3</v>
      </c>
    </row>
    <row r="85" spans="1:5" ht="16.5">
      <c r="A85" s="56" t="s">
        <v>571</v>
      </c>
      <c r="B85" s="56" t="s">
        <v>609</v>
      </c>
      <c r="C85" s="56" t="s">
        <v>697</v>
      </c>
      <c r="D85" s="48" t="s">
        <v>698</v>
      </c>
      <c r="E85" s="49">
        <f>'№6'!F346</f>
        <v>612.3</v>
      </c>
    </row>
    <row r="86" spans="1:5" ht="16.5">
      <c r="A86" s="56" t="s">
        <v>571</v>
      </c>
      <c r="B86" s="56" t="s">
        <v>609</v>
      </c>
      <c r="C86" s="56" t="s">
        <v>699</v>
      </c>
      <c r="D86" s="48" t="s">
        <v>700</v>
      </c>
      <c r="E86" s="49">
        <f>E87</f>
        <v>1631.6</v>
      </c>
    </row>
    <row r="87" spans="1:5" ht="16.5">
      <c r="A87" s="56" t="s">
        <v>571</v>
      </c>
      <c r="B87" s="56" t="s">
        <v>609</v>
      </c>
      <c r="C87" s="56" t="s">
        <v>701</v>
      </c>
      <c r="D87" s="48" t="s">
        <v>702</v>
      </c>
      <c r="E87" s="49">
        <f>E89+E88</f>
        <v>1631.6</v>
      </c>
    </row>
    <row r="88" spans="1:5" ht="33">
      <c r="A88" s="56" t="s">
        <v>571</v>
      </c>
      <c r="B88" s="56" t="s">
        <v>609</v>
      </c>
      <c r="C88" s="56" t="s">
        <v>779</v>
      </c>
      <c r="D88" s="48" t="s">
        <v>780</v>
      </c>
      <c r="E88" s="49">
        <f>'№6'!F349</f>
        <v>651.1</v>
      </c>
    </row>
    <row r="89" spans="1:5" ht="22.5" customHeight="1">
      <c r="A89" s="56" t="s">
        <v>571</v>
      </c>
      <c r="B89" s="56" t="s">
        <v>609</v>
      </c>
      <c r="C89" s="56" t="s">
        <v>652</v>
      </c>
      <c r="D89" s="48" t="s">
        <v>710</v>
      </c>
      <c r="E89" s="49">
        <f>'№6'!F350</f>
        <v>980.5</v>
      </c>
    </row>
    <row r="90" spans="1:5" ht="16.5">
      <c r="A90" s="56" t="s">
        <v>571</v>
      </c>
      <c r="B90" s="56" t="s">
        <v>609</v>
      </c>
      <c r="C90" s="56" t="s">
        <v>711</v>
      </c>
      <c r="D90" s="48" t="s">
        <v>712</v>
      </c>
      <c r="E90" s="49">
        <f>E91</f>
        <v>177</v>
      </c>
    </row>
    <row r="91" spans="1:5" ht="16.5">
      <c r="A91" s="56" t="s">
        <v>571</v>
      </c>
      <c r="B91" s="56" t="s">
        <v>609</v>
      </c>
      <c r="C91" s="56" t="s">
        <v>713</v>
      </c>
      <c r="D91" s="48" t="s">
        <v>714</v>
      </c>
      <c r="E91" s="49">
        <f>E92+E93</f>
        <v>177</v>
      </c>
    </row>
    <row r="92" spans="1:5" ht="16.5">
      <c r="A92" s="56" t="s">
        <v>571</v>
      </c>
      <c r="B92" s="56" t="s">
        <v>609</v>
      </c>
      <c r="C92" s="56" t="s">
        <v>651</v>
      </c>
      <c r="D92" s="48" t="s">
        <v>608</v>
      </c>
      <c r="E92" s="49">
        <f>'№6'!F353</f>
        <v>168.2</v>
      </c>
    </row>
    <row r="93" spans="1:5" ht="16.5">
      <c r="A93" s="56" t="s">
        <v>571</v>
      </c>
      <c r="B93" s="56" t="s">
        <v>609</v>
      </c>
      <c r="C93" s="56" t="s">
        <v>715</v>
      </c>
      <c r="D93" s="48" t="s">
        <v>716</v>
      </c>
      <c r="E93" s="49">
        <f>'№6'!F354</f>
        <v>8.8</v>
      </c>
    </row>
    <row r="94" spans="1:5" ht="16.5">
      <c r="A94" s="56" t="s">
        <v>572</v>
      </c>
      <c r="B94" s="56"/>
      <c r="C94" s="56"/>
      <c r="D94" s="48" t="s">
        <v>440</v>
      </c>
      <c r="E94" s="49">
        <f>E95</f>
        <v>1201.5999999999997</v>
      </c>
    </row>
    <row r="95" spans="1:5" ht="16.5">
      <c r="A95" s="56" t="s">
        <v>572</v>
      </c>
      <c r="B95" s="56" t="s">
        <v>441</v>
      </c>
      <c r="C95" s="56"/>
      <c r="D95" s="48" t="s">
        <v>440</v>
      </c>
      <c r="E95" s="49">
        <f>E96</f>
        <v>1201.5999999999997</v>
      </c>
    </row>
    <row r="96" spans="1:5" ht="16.5">
      <c r="A96" s="56" t="s">
        <v>572</v>
      </c>
      <c r="B96" s="56" t="s">
        <v>442</v>
      </c>
      <c r="C96" s="56"/>
      <c r="D96" s="48" t="s">
        <v>443</v>
      </c>
      <c r="E96" s="49">
        <f>E97</f>
        <v>1201.5999999999997</v>
      </c>
    </row>
    <row r="97" spans="1:5" ht="16.5">
      <c r="A97" s="56" t="s">
        <v>572</v>
      </c>
      <c r="B97" s="56" t="s">
        <v>442</v>
      </c>
      <c r="C97" s="56" t="s">
        <v>711</v>
      </c>
      <c r="D97" s="48" t="s">
        <v>712</v>
      </c>
      <c r="E97" s="49">
        <f>E98</f>
        <v>1201.5999999999997</v>
      </c>
    </row>
    <row r="98" spans="1:5" ht="16.5">
      <c r="A98" s="56" t="s">
        <v>572</v>
      </c>
      <c r="B98" s="56" t="s">
        <v>442</v>
      </c>
      <c r="C98" s="56" t="s">
        <v>413</v>
      </c>
      <c r="D98" s="48" t="s">
        <v>414</v>
      </c>
      <c r="E98" s="49">
        <f>'№6'!F359</f>
        <v>1201.5999999999997</v>
      </c>
    </row>
    <row r="99" spans="1:5" ht="19.5" customHeight="1">
      <c r="A99" s="56" t="s">
        <v>590</v>
      </c>
      <c r="B99" s="56"/>
      <c r="C99" s="56"/>
      <c r="D99" s="48" t="s">
        <v>535</v>
      </c>
      <c r="E99" s="49">
        <f>E128+E100+E119+E124+E133</f>
        <v>16300.8</v>
      </c>
    </row>
    <row r="100" spans="1:5" ht="36.75" customHeight="1">
      <c r="A100" s="56" t="s">
        <v>590</v>
      </c>
      <c r="B100" s="56" t="s">
        <v>504</v>
      </c>
      <c r="C100" s="56"/>
      <c r="D100" s="48" t="s">
        <v>528</v>
      </c>
      <c r="E100" s="49">
        <f>E101</f>
        <v>4879</v>
      </c>
    </row>
    <row r="101" spans="1:5" ht="16.5">
      <c r="A101" s="56" t="s">
        <v>590</v>
      </c>
      <c r="B101" s="56" t="s">
        <v>532</v>
      </c>
      <c r="C101" s="56"/>
      <c r="D101" s="48" t="s">
        <v>533</v>
      </c>
      <c r="E101" s="49">
        <f>E114+E102</f>
        <v>4879</v>
      </c>
    </row>
    <row r="102" spans="1:5" ht="49.5">
      <c r="A102" s="56" t="s">
        <v>590</v>
      </c>
      <c r="B102" s="56" t="s">
        <v>609</v>
      </c>
      <c r="C102" s="56"/>
      <c r="D102" s="48" t="s">
        <v>757</v>
      </c>
      <c r="E102" s="49">
        <f>E103+E107+E111</f>
        <v>4829</v>
      </c>
    </row>
    <row r="103" spans="1:5" ht="49.5">
      <c r="A103" s="56" t="s">
        <v>590</v>
      </c>
      <c r="B103" s="56" t="s">
        <v>609</v>
      </c>
      <c r="C103" s="56" t="s">
        <v>691</v>
      </c>
      <c r="D103" s="48" t="s">
        <v>692</v>
      </c>
      <c r="E103" s="49">
        <f>E104</f>
        <v>4576</v>
      </c>
    </row>
    <row r="104" spans="1:5" ht="16.5">
      <c r="A104" s="56" t="s">
        <v>590</v>
      </c>
      <c r="B104" s="56" t="s">
        <v>609</v>
      </c>
      <c r="C104" s="56" t="s">
        <v>693</v>
      </c>
      <c r="D104" s="48" t="s">
        <v>694</v>
      </c>
      <c r="E104" s="49">
        <f>E105+E106</f>
        <v>4576</v>
      </c>
    </row>
    <row r="105" spans="1:5" ht="16.5">
      <c r="A105" s="56" t="s">
        <v>590</v>
      </c>
      <c r="B105" s="56" t="s">
        <v>609</v>
      </c>
      <c r="C105" s="56" t="s">
        <v>695</v>
      </c>
      <c r="D105" s="48" t="s">
        <v>696</v>
      </c>
      <c r="E105" s="49">
        <f>'№6'!F374</f>
        <v>4105.7</v>
      </c>
    </row>
    <row r="106" spans="1:5" ht="16.5">
      <c r="A106" s="56" t="s">
        <v>590</v>
      </c>
      <c r="B106" s="56" t="s">
        <v>609</v>
      </c>
      <c r="C106" s="56" t="s">
        <v>697</v>
      </c>
      <c r="D106" s="48" t="s">
        <v>698</v>
      </c>
      <c r="E106" s="49">
        <f>'№6'!F375</f>
        <v>470.3</v>
      </c>
    </row>
    <row r="107" spans="1:5" ht="16.5">
      <c r="A107" s="56" t="s">
        <v>590</v>
      </c>
      <c r="B107" s="56" t="s">
        <v>609</v>
      </c>
      <c r="C107" s="56" t="s">
        <v>699</v>
      </c>
      <c r="D107" s="48" t="s">
        <v>700</v>
      </c>
      <c r="E107" s="49">
        <f>E108</f>
        <v>252</v>
      </c>
    </row>
    <row r="108" spans="1:5" ht="16.5">
      <c r="A108" s="56" t="s">
        <v>590</v>
      </c>
      <c r="B108" s="56" t="s">
        <v>609</v>
      </c>
      <c r="C108" s="56" t="s">
        <v>701</v>
      </c>
      <c r="D108" s="48" t="s">
        <v>702</v>
      </c>
      <c r="E108" s="49">
        <f>E110+E109</f>
        <v>252</v>
      </c>
    </row>
    <row r="109" spans="1:5" ht="33">
      <c r="A109" s="56" t="s">
        <v>590</v>
      </c>
      <c r="B109" s="56" t="s">
        <v>609</v>
      </c>
      <c r="C109" s="56" t="s">
        <v>779</v>
      </c>
      <c r="D109" s="48" t="s">
        <v>780</v>
      </c>
      <c r="E109" s="49">
        <f>'№6'!F378</f>
        <v>100</v>
      </c>
    </row>
    <row r="110" spans="1:5" ht="20.25" customHeight="1">
      <c r="A110" s="56" t="s">
        <v>590</v>
      </c>
      <c r="B110" s="56" t="s">
        <v>609</v>
      </c>
      <c r="C110" s="56" t="s">
        <v>652</v>
      </c>
      <c r="D110" s="48" t="s">
        <v>710</v>
      </c>
      <c r="E110" s="49">
        <f>'№6'!F379</f>
        <v>152</v>
      </c>
    </row>
    <row r="111" spans="1:5" ht="16.5">
      <c r="A111" s="56" t="s">
        <v>590</v>
      </c>
      <c r="B111" s="56" t="s">
        <v>609</v>
      </c>
      <c r="C111" s="56" t="s">
        <v>711</v>
      </c>
      <c r="D111" s="48" t="s">
        <v>712</v>
      </c>
      <c r="E111" s="49">
        <f>E112</f>
        <v>1</v>
      </c>
    </row>
    <row r="112" spans="1:5" ht="16.5">
      <c r="A112" s="56" t="s">
        <v>590</v>
      </c>
      <c r="B112" s="56" t="s">
        <v>609</v>
      </c>
      <c r="C112" s="56" t="s">
        <v>713</v>
      </c>
      <c r="D112" s="48" t="s">
        <v>714</v>
      </c>
      <c r="E112" s="49">
        <f>E113</f>
        <v>1</v>
      </c>
    </row>
    <row r="113" spans="1:5" ht="16.5">
      <c r="A113" s="56" t="s">
        <v>590</v>
      </c>
      <c r="B113" s="56" t="s">
        <v>609</v>
      </c>
      <c r="C113" s="56" t="s">
        <v>715</v>
      </c>
      <c r="D113" s="48" t="s">
        <v>716</v>
      </c>
      <c r="E113" s="49">
        <f>'№6'!F382</f>
        <v>1</v>
      </c>
    </row>
    <row r="114" spans="1:5" ht="49.5">
      <c r="A114" s="56" t="s">
        <v>590</v>
      </c>
      <c r="B114" s="56" t="s">
        <v>646</v>
      </c>
      <c r="C114" s="56"/>
      <c r="D114" s="12" t="s">
        <v>758</v>
      </c>
      <c r="E114" s="49">
        <f>E115</f>
        <v>50</v>
      </c>
    </row>
    <row r="115" spans="1:5" ht="49.5">
      <c r="A115" s="56" t="s">
        <v>590</v>
      </c>
      <c r="B115" s="56" t="s">
        <v>646</v>
      </c>
      <c r="C115" s="56" t="s">
        <v>691</v>
      </c>
      <c r="D115" s="48" t="s">
        <v>692</v>
      </c>
      <c r="E115" s="49">
        <f>E116</f>
        <v>50</v>
      </c>
    </row>
    <row r="116" spans="1:5" ht="16.5">
      <c r="A116" s="56" t="s">
        <v>590</v>
      </c>
      <c r="B116" s="56" t="s">
        <v>646</v>
      </c>
      <c r="C116" s="56" t="s">
        <v>693</v>
      </c>
      <c r="D116" s="48" t="s">
        <v>694</v>
      </c>
      <c r="E116" s="49">
        <f>E118+E117</f>
        <v>50</v>
      </c>
    </row>
    <row r="117" spans="1:5" ht="16.5">
      <c r="A117" s="56" t="s">
        <v>590</v>
      </c>
      <c r="B117" s="56" t="s">
        <v>646</v>
      </c>
      <c r="C117" s="56" t="s">
        <v>695</v>
      </c>
      <c r="D117" s="48" t="s">
        <v>696</v>
      </c>
      <c r="E117" s="49">
        <f>'№6'!F56</f>
        <v>15</v>
      </c>
    </row>
    <row r="118" spans="1:5" ht="16.5">
      <c r="A118" s="56" t="s">
        <v>590</v>
      </c>
      <c r="B118" s="56" t="s">
        <v>646</v>
      </c>
      <c r="C118" s="56" t="s">
        <v>697</v>
      </c>
      <c r="D118" s="48" t="s">
        <v>698</v>
      </c>
      <c r="E118" s="49">
        <f>'№6'!F57</f>
        <v>35</v>
      </c>
    </row>
    <row r="119" spans="1:5" ht="33">
      <c r="A119" s="56" t="s">
        <v>590</v>
      </c>
      <c r="B119" s="56" t="s">
        <v>444</v>
      </c>
      <c r="C119" s="56"/>
      <c r="D119" s="48" t="s">
        <v>445</v>
      </c>
      <c r="E119" s="49">
        <f>E120</f>
        <v>700</v>
      </c>
    </row>
    <row r="120" spans="1:5" ht="33">
      <c r="A120" s="56" t="s">
        <v>590</v>
      </c>
      <c r="B120" s="56" t="s">
        <v>446</v>
      </c>
      <c r="C120" s="56"/>
      <c r="D120" s="48" t="s">
        <v>447</v>
      </c>
      <c r="E120" s="49">
        <f>E121</f>
        <v>700</v>
      </c>
    </row>
    <row r="121" spans="1:5" ht="16.5">
      <c r="A121" s="56" t="s">
        <v>590</v>
      </c>
      <c r="B121" s="56" t="s">
        <v>446</v>
      </c>
      <c r="C121" s="56" t="s">
        <v>699</v>
      </c>
      <c r="D121" s="48" t="s">
        <v>700</v>
      </c>
      <c r="E121" s="49">
        <f>E122</f>
        <v>700</v>
      </c>
    </row>
    <row r="122" spans="1:5" ht="16.5">
      <c r="A122" s="56" t="s">
        <v>590</v>
      </c>
      <c r="B122" s="56" t="s">
        <v>446</v>
      </c>
      <c r="C122" s="56" t="s">
        <v>701</v>
      </c>
      <c r="D122" s="48" t="s">
        <v>702</v>
      </c>
      <c r="E122" s="49">
        <f>E123</f>
        <v>700</v>
      </c>
    </row>
    <row r="123" spans="1:5" ht="16.5">
      <c r="A123" s="56" t="s">
        <v>590</v>
      </c>
      <c r="B123" s="56" t="s">
        <v>446</v>
      </c>
      <c r="C123" s="56" t="s">
        <v>652</v>
      </c>
      <c r="D123" s="48" t="s">
        <v>653</v>
      </c>
      <c r="E123" s="49">
        <f>'№6'!F387</f>
        <v>700</v>
      </c>
    </row>
    <row r="124" spans="1:5" ht="33">
      <c r="A124" s="56" t="s">
        <v>590</v>
      </c>
      <c r="B124" s="11" t="s">
        <v>747</v>
      </c>
      <c r="C124" s="11"/>
      <c r="D124" s="12" t="s">
        <v>748</v>
      </c>
      <c r="E124" s="49">
        <f>E125</f>
        <v>10262.3</v>
      </c>
    </row>
    <row r="125" spans="1:5" ht="16.5">
      <c r="A125" s="56" t="s">
        <v>590</v>
      </c>
      <c r="B125" s="11" t="s">
        <v>749</v>
      </c>
      <c r="C125" s="11"/>
      <c r="D125" s="12" t="s">
        <v>750</v>
      </c>
      <c r="E125" s="49">
        <f>E126</f>
        <v>10262.3</v>
      </c>
    </row>
    <row r="126" spans="1:5" ht="16.5">
      <c r="A126" s="56" t="s">
        <v>590</v>
      </c>
      <c r="B126" s="11" t="s">
        <v>749</v>
      </c>
      <c r="C126" s="56" t="s">
        <v>711</v>
      </c>
      <c r="D126" s="48" t="s">
        <v>712</v>
      </c>
      <c r="E126" s="49">
        <f>E127</f>
        <v>10262.3</v>
      </c>
    </row>
    <row r="127" spans="1:5" ht="16.5">
      <c r="A127" s="56" t="s">
        <v>590</v>
      </c>
      <c r="B127" s="11" t="s">
        <v>749</v>
      </c>
      <c r="C127" s="11" t="s">
        <v>751</v>
      </c>
      <c r="D127" s="12" t="s">
        <v>752</v>
      </c>
      <c r="E127" s="49">
        <f>'№6'!F391</f>
        <v>10262.3</v>
      </c>
    </row>
    <row r="128" spans="1:5" ht="16.5">
      <c r="A128" s="56" t="s">
        <v>590</v>
      </c>
      <c r="B128" s="56" t="s">
        <v>538</v>
      </c>
      <c r="C128" s="56"/>
      <c r="D128" s="48" t="s">
        <v>647</v>
      </c>
      <c r="E128" s="49">
        <f>E129</f>
        <v>130</v>
      </c>
    </row>
    <row r="129" spans="1:5" ht="33">
      <c r="A129" s="56" t="s">
        <v>590</v>
      </c>
      <c r="B129" s="56" t="s">
        <v>410</v>
      </c>
      <c r="C129" s="56"/>
      <c r="D129" s="48" t="s">
        <v>411</v>
      </c>
      <c r="E129" s="49">
        <f>E130</f>
        <v>130</v>
      </c>
    </row>
    <row r="130" spans="1:5" ht="16.5">
      <c r="A130" s="56" t="s">
        <v>590</v>
      </c>
      <c r="B130" s="56" t="s">
        <v>410</v>
      </c>
      <c r="C130" s="56" t="s">
        <v>699</v>
      </c>
      <c r="D130" s="48" t="s">
        <v>700</v>
      </c>
      <c r="E130" s="49">
        <f>E131</f>
        <v>130</v>
      </c>
    </row>
    <row r="131" spans="1:5" ht="16.5">
      <c r="A131" s="56" t="s">
        <v>590</v>
      </c>
      <c r="B131" s="56" t="s">
        <v>410</v>
      </c>
      <c r="C131" s="56" t="s">
        <v>701</v>
      </c>
      <c r="D131" s="48" t="s">
        <v>702</v>
      </c>
      <c r="E131" s="49">
        <f>E132</f>
        <v>130</v>
      </c>
    </row>
    <row r="132" spans="1:5" ht="16.5">
      <c r="A132" s="56" t="s">
        <v>590</v>
      </c>
      <c r="B132" s="56" t="s">
        <v>410</v>
      </c>
      <c r="C132" s="56" t="s">
        <v>652</v>
      </c>
      <c r="D132" s="48" t="s">
        <v>653</v>
      </c>
      <c r="E132" s="49">
        <f>'№6'!F62</f>
        <v>130</v>
      </c>
    </row>
    <row r="133" spans="1:5" ht="33">
      <c r="A133" s="56" t="s">
        <v>590</v>
      </c>
      <c r="B133" s="56" t="s">
        <v>3</v>
      </c>
      <c r="C133" s="56"/>
      <c r="D133" s="48" t="s">
        <v>4</v>
      </c>
      <c r="E133" s="49">
        <f>E134</f>
        <v>329.5</v>
      </c>
    </row>
    <row r="134" spans="1:5" ht="49.5">
      <c r="A134" s="56" t="s">
        <v>590</v>
      </c>
      <c r="B134" s="56" t="s">
        <v>5</v>
      </c>
      <c r="C134" s="56"/>
      <c r="D134" s="48" t="s">
        <v>6</v>
      </c>
      <c r="E134" s="49">
        <f>E135</f>
        <v>329.5</v>
      </c>
    </row>
    <row r="135" spans="1:5" ht="49.5">
      <c r="A135" s="56" t="s">
        <v>590</v>
      </c>
      <c r="B135" s="56" t="s">
        <v>7</v>
      </c>
      <c r="C135" s="56"/>
      <c r="D135" s="48" t="s">
        <v>0</v>
      </c>
      <c r="E135" s="49">
        <f>E136</f>
        <v>329.5</v>
      </c>
    </row>
    <row r="136" spans="1:5" ht="66">
      <c r="A136" s="56" t="s">
        <v>590</v>
      </c>
      <c r="B136" s="56" t="s">
        <v>8</v>
      </c>
      <c r="C136" s="56"/>
      <c r="D136" s="48" t="s">
        <v>9</v>
      </c>
      <c r="E136" s="49">
        <f>E137+E140</f>
        <v>329.5</v>
      </c>
    </row>
    <row r="137" spans="1:5" ht="49.5">
      <c r="A137" s="56" t="s">
        <v>590</v>
      </c>
      <c r="B137" s="56" t="s">
        <v>8</v>
      </c>
      <c r="C137" s="56" t="s">
        <v>691</v>
      </c>
      <c r="D137" s="48" t="s">
        <v>692</v>
      </c>
      <c r="E137" s="49">
        <f>E138</f>
        <v>242.9</v>
      </c>
    </row>
    <row r="138" spans="1:5" ht="21" customHeight="1">
      <c r="A138" s="56" t="s">
        <v>590</v>
      </c>
      <c r="B138" s="56" t="s">
        <v>8</v>
      </c>
      <c r="C138" s="56" t="s">
        <v>693</v>
      </c>
      <c r="D138" s="48" t="s">
        <v>694</v>
      </c>
      <c r="E138" s="49">
        <f>E139</f>
        <v>242.9</v>
      </c>
    </row>
    <row r="139" spans="1:5" ht="21" customHeight="1">
      <c r="A139" s="56" t="s">
        <v>590</v>
      </c>
      <c r="B139" s="56" t="s">
        <v>8</v>
      </c>
      <c r="C139" s="56" t="s">
        <v>695</v>
      </c>
      <c r="D139" s="48" t="s">
        <v>696</v>
      </c>
      <c r="E139" s="49">
        <f>'№6'!F69</f>
        <v>242.9</v>
      </c>
    </row>
    <row r="140" spans="1:5" ht="21.75" customHeight="1">
      <c r="A140" s="56" t="s">
        <v>590</v>
      </c>
      <c r="B140" s="56" t="s">
        <v>8</v>
      </c>
      <c r="C140" s="56" t="s">
        <v>699</v>
      </c>
      <c r="D140" s="48" t="s">
        <v>700</v>
      </c>
      <c r="E140" s="49">
        <f>E141</f>
        <v>86.6</v>
      </c>
    </row>
    <row r="141" spans="1:5" ht="18.75" customHeight="1">
      <c r="A141" s="56" t="s">
        <v>590</v>
      </c>
      <c r="B141" s="56" t="s">
        <v>8</v>
      </c>
      <c r="C141" s="56" t="s">
        <v>701</v>
      </c>
      <c r="D141" s="48" t="s">
        <v>702</v>
      </c>
      <c r="E141" s="49">
        <f>E142+E143</f>
        <v>86.6</v>
      </c>
    </row>
    <row r="142" spans="1:5" ht="32.25" customHeight="1">
      <c r="A142" s="56" t="s">
        <v>590</v>
      </c>
      <c r="B142" s="56" t="s">
        <v>8</v>
      </c>
      <c r="C142" s="56" t="s">
        <v>779</v>
      </c>
      <c r="D142" s="48" t="s">
        <v>780</v>
      </c>
      <c r="E142" s="49">
        <f>'№6'!F72</f>
        <v>3.3</v>
      </c>
    </row>
    <row r="143" spans="1:5" ht="22.5" customHeight="1">
      <c r="A143" s="56" t="s">
        <v>590</v>
      </c>
      <c r="B143" s="56" t="s">
        <v>8</v>
      </c>
      <c r="C143" s="56" t="s">
        <v>652</v>
      </c>
      <c r="D143" s="48" t="s">
        <v>710</v>
      </c>
      <c r="E143" s="49">
        <f>'№6'!F73</f>
        <v>83.3</v>
      </c>
    </row>
    <row r="144" spans="1:5" s="47" customFormat="1" ht="16.5">
      <c r="A144" s="62" t="s">
        <v>582</v>
      </c>
      <c r="B144" s="62"/>
      <c r="C144" s="62"/>
      <c r="D144" s="63" t="s">
        <v>537</v>
      </c>
      <c r="E144" s="61">
        <f>E164+E145</f>
        <v>7821.4</v>
      </c>
    </row>
    <row r="145" spans="1:5" ht="16.5">
      <c r="A145" s="11" t="s">
        <v>759</v>
      </c>
      <c r="B145" s="11" t="s">
        <v>636</v>
      </c>
      <c r="C145" s="11" t="s">
        <v>636</v>
      </c>
      <c r="D145" s="12" t="s">
        <v>760</v>
      </c>
      <c r="E145" s="49">
        <f>E158+E146</f>
        <v>1599.2</v>
      </c>
    </row>
    <row r="146" spans="1:5" ht="16.5">
      <c r="A146" s="11" t="s">
        <v>759</v>
      </c>
      <c r="B146" s="11" t="s">
        <v>23</v>
      </c>
      <c r="C146" s="11" t="s">
        <v>636</v>
      </c>
      <c r="D146" s="12" t="s">
        <v>24</v>
      </c>
      <c r="E146" s="49">
        <f>E147</f>
        <v>1355.7</v>
      </c>
    </row>
    <row r="147" spans="1:5" ht="16.5">
      <c r="A147" s="11" t="s">
        <v>759</v>
      </c>
      <c r="B147" s="11" t="s">
        <v>25</v>
      </c>
      <c r="C147" s="11" t="s">
        <v>636</v>
      </c>
      <c r="D147" s="12" t="s">
        <v>26</v>
      </c>
      <c r="E147" s="49">
        <f>E148+E151+E155</f>
        <v>1355.7</v>
      </c>
    </row>
    <row r="148" spans="1:5" ht="49.5">
      <c r="A148" s="11" t="s">
        <v>759</v>
      </c>
      <c r="B148" s="11" t="s">
        <v>25</v>
      </c>
      <c r="C148" s="56" t="s">
        <v>691</v>
      </c>
      <c r="D148" s="48" t="s">
        <v>692</v>
      </c>
      <c r="E148" s="49">
        <f>E149</f>
        <v>1129.5</v>
      </c>
    </row>
    <row r="149" spans="1:5" ht="16.5">
      <c r="A149" s="11" t="s">
        <v>759</v>
      </c>
      <c r="B149" s="11" t="s">
        <v>25</v>
      </c>
      <c r="C149" s="56" t="s">
        <v>693</v>
      </c>
      <c r="D149" s="48" t="s">
        <v>694</v>
      </c>
      <c r="E149" s="49">
        <f>E150</f>
        <v>1129.5</v>
      </c>
    </row>
    <row r="150" spans="1:5" ht="16.5">
      <c r="A150" s="11" t="s">
        <v>759</v>
      </c>
      <c r="B150" s="11" t="s">
        <v>25</v>
      </c>
      <c r="C150" s="56" t="s">
        <v>695</v>
      </c>
      <c r="D150" s="48" t="s">
        <v>696</v>
      </c>
      <c r="E150" s="49">
        <f>'№6'!F80</f>
        <v>1129.5</v>
      </c>
    </row>
    <row r="151" spans="1:5" ht="16.5">
      <c r="A151" s="11" t="s">
        <v>759</v>
      </c>
      <c r="B151" s="11" t="s">
        <v>25</v>
      </c>
      <c r="C151" s="56" t="s">
        <v>699</v>
      </c>
      <c r="D151" s="48" t="s">
        <v>700</v>
      </c>
      <c r="E151" s="49">
        <f>E152</f>
        <v>203.9</v>
      </c>
    </row>
    <row r="152" spans="1:5" ht="16.5">
      <c r="A152" s="11" t="s">
        <v>759</v>
      </c>
      <c r="B152" s="11" t="s">
        <v>25</v>
      </c>
      <c r="C152" s="56" t="s">
        <v>701</v>
      </c>
      <c r="D152" s="48" t="s">
        <v>702</v>
      </c>
      <c r="E152" s="49">
        <f>E153+E154</f>
        <v>203.9</v>
      </c>
    </row>
    <row r="153" spans="1:5" ht="33">
      <c r="A153" s="11" t="s">
        <v>759</v>
      </c>
      <c r="B153" s="11" t="s">
        <v>25</v>
      </c>
      <c r="C153" s="56" t="s">
        <v>779</v>
      </c>
      <c r="D153" s="48" t="s">
        <v>780</v>
      </c>
      <c r="E153" s="49">
        <f>'№6'!F83</f>
        <v>18</v>
      </c>
    </row>
    <row r="154" spans="1:5" ht="21.75" customHeight="1">
      <c r="A154" s="11" t="s">
        <v>759</v>
      </c>
      <c r="B154" s="11" t="s">
        <v>25</v>
      </c>
      <c r="C154" s="56" t="s">
        <v>652</v>
      </c>
      <c r="D154" s="48" t="s">
        <v>710</v>
      </c>
      <c r="E154" s="49">
        <f>'№6'!F84</f>
        <v>185.9</v>
      </c>
    </row>
    <row r="155" spans="1:5" ht="16.5">
      <c r="A155" s="11" t="s">
        <v>759</v>
      </c>
      <c r="B155" s="11" t="s">
        <v>25</v>
      </c>
      <c r="C155" s="56" t="s">
        <v>711</v>
      </c>
      <c r="D155" s="48" t="s">
        <v>712</v>
      </c>
      <c r="E155" s="49">
        <f>E156</f>
        <v>22.3</v>
      </c>
    </row>
    <row r="156" spans="1:5" ht="16.5">
      <c r="A156" s="11" t="s">
        <v>759</v>
      </c>
      <c r="B156" s="11" t="s">
        <v>25</v>
      </c>
      <c r="C156" s="56" t="s">
        <v>713</v>
      </c>
      <c r="D156" s="48" t="s">
        <v>714</v>
      </c>
      <c r="E156" s="49">
        <f>E157</f>
        <v>22.3</v>
      </c>
    </row>
    <row r="157" spans="1:5" ht="16.5">
      <c r="A157" s="11" t="s">
        <v>759</v>
      </c>
      <c r="B157" s="11" t="s">
        <v>25</v>
      </c>
      <c r="C157" s="56" t="s">
        <v>651</v>
      </c>
      <c r="D157" s="48" t="s">
        <v>608</v>
      </c>
      <c r="E157" s="49">
        <f>'№6'!F87</f>
        <v>22.3</v>
      </c>
    </row>
    <row r="158" spans="1:5" ht="39" customHeight="1">
      <c r="A158" s="56" t="s">
        <v>759</v>
      </c>
      <c r="B158" s="56" t="s">
        <v>504</v>
      </c>
      <c r="C158" s="56"/>
      <c r="D158" s="48" t="s">
        <v>528</v>
      </c>
      <c r="E158" s="49">
        <f>E159</f>
        <v>243.5</v>
      </c>
    </row>
    <row r="159" spans="1:5" ht="16.5">
      <c r="A159" s="56" t="s">
        <v>759</v>
      </c>
      <c r="B159" s="56" t="s">
        <v>532</v>
      </c>
      <c r="C159" s="56"/>
      <c r="D159" s="48" t="s">
        <v>533</v>
      </c>
      <c r="E159" s="49">
        <f>E160</f>
        <v>243.5</v>
      </c>
    </row>
    <row r="160" spans="1:5" ht="49.5">
      <c r="A160" s="56" t="s">
        <v>759</v>
      </c>
      <c r="B160" s="56" t="s">
        <v>646</v>
      </c>
      <c r="C160" s="56" t="s">
        <v>691</v>
      </c>
      <c r="D160" s="48" t="s">
        <v>692</v>
      </c>
      <c r="E160" s="49">
        <f>E161</f>
        <v>243.5</v>
      </c>
    </row>
    <row r="161" spans="1:5" ht="16.5">
      <c r="A161" s="11" t="s">
        <v>759</v>
      </c>
      <c r="B161" s="56" t="s">
        <v>646</v>
      </c>
      <c r="C161" s="56" t="s">
        <v>693</v>
      </c>
      <c r="D161" s="48" t="s">
        <v>694</v>
      </c>
      <c r="E161" s="49">
        <f>E162+E163</f>
        <v>243.5</v>
      </c>
    </row>
    <row r="162" spans="1:5" ht="16.5">
      <c r="A162" s="56" t="s">
        <v>759</v>
      </c>
      <c r="B162" s="56" t="s">
        <v>646</v>
      </c>
      <c r="C162" s="56" t="s">
        <v>695</v>
      </c>
      <c r="D162" s="48" t="s">
        <v>696</v>
      </c>
      <c r="E162" s="49">
        <f>'№6'!F92</f>
        <v>42.3</v>
      </c>
    </row>
    <row r="163" spans="1:5" ht="19.5" customHeight="1">
      <c r="A163" s="56" t="s">
        <v>759</v>
      </c>
      <c r="B163" s="56" t="s">
        <v>646</v>
      </c>
      <c r="C163" s="56" t="s">
        <v>697</v>
      </c>
      <c r="D163" s="48" t="s">
        <v>698</v>
      </c>
      <c r="E163" s="49">
        <f>'№6'!F93</f>
        <v>201.2</v>
      </c>
    </row>
    <row r="164" spans="1:5" ht="33">
      <c r="A164" s="56" t="s">
        <v>573</v>
      </c>
      <c r="B164" s="56"/>
      <c r="C164" s="56"/>
      <c r="D164" s="48" t="s">
        <v>488</v>
      </c>
      <c r="E164" s="49">
        <f>E174+E165</f>
        <v>6222.2</v>
      </c>
    </row>
    <row r="165" spans="1:5" ht="37.5" customHeight="1">
      <c r="A165" s="56" t="s">
        <v>573</v>
      </c>
      <c r="B165" s="56" t="s">
        <v>504</v>
      </c>
      <c r="C165" s="56"/>
      <c r="D165" s="48" t="s">
        <v>528</v>
      </c>
      <c r="E165" s="49">
        <f>E166</f>
        <v>45.800000000000004</v>
      </c>
    </row>
    <row r="166" spans="1:5" ht="16.5">
      <c r="A166" s="56" t="s">
        <v>573</v>
      </c>
      <c r="B166" s="56" t="s">
        <v>532</v>
      </c>
      <c r="C166" s="56"/>
      <c r="D166" s="48" t="s">
        <v>533</v>
      </c>
      <c r="E166" s="49">
        <f>E167</f>
        <v>45.800000000000004</v>
      </c>
    </row>
    <row r="167" spans="1:5" ht="49.5">
      <c r="A167" s="56" t="s">
        <v>573</v>
      </c>
      <c r="B167" s="56" t="s">
        <v>609</v>
      </c>
      <c r="C167" s="56"/>
      <c r="D167" s="48" t="s">
        <v>778</v>
      </c>
      <c r="E167" s="49">
        <f>E168+E171</f>
        <v>45.800000000000004</v>
      </c>
    </row>
    <row r="168" spans="1:5" ht="49.5">
      <c r="A168" s="56" t="s">
        <v>573</v>
      </c>
      <c r="B168" s="56" t="s">
        <v>609</v>
      </c>
      <c r="C168" s="56" t="s">
        <v>691</v>
      </c>
      <c r="D168" s="48" t="s">
        <v>692</v>
      </c>
      <c r="E168" s="49">
        <f>E169</f>
        <v>44.900000000000006</v>
      </c>
    </row>
    <row r="169" spans="1:5" ht="16.5">
      <c r="A169" s="56" t="s">
        <v>573</v>
      </c>
      <c r="B169" s="56" t="s">
        <v>609</v>
      </c>
      <c r="C169" s="56" t="s">
        <v>693</v>
      </c>
      <c r="D169" s="48" t="s">
        <v>694</v>
      </c>
      <c r="E169" s="49">
        <f>E170</f>
        <v>44.900000000000006</v>
      </c>
    </row>
    <row r="170" spans="1:5" ht="16.5">
      <c r="A170" s="56" t="s">
        <v>573</v>
      </c>
      <c r="B170" s="56" t="s">
        <v>609</v>
      </c>
      <c r="C170" s="56" t="s">
        <v>695</v>
      </c>
      <c r="D170" s="48" t="s">
        <v>696</v>
      </c>
      <c r="E170" s="49">
        <f>'№6'!F719</f>
        <v>44.900000000000006</v>
      </c>
    </row>
    <row r="171" spans="1:5" ht="16.5">
      <c r="A171" s="56" t="s">
        <v>573</v>
      </c>
      <c r="B171" s="56" t="s">
        <v>609</v>
      </c>
      <c r="C171" s="56" t="s">
        <v>711</v>
      </c>
      <c r="D171" s="48" t="s">
        <v>712</v>
      </c>
      <c r="E171" s="49">
        <f>E172</f>
        <v>0.9</v>
      </c>
    </row>
    <row r="172" spans="1:5" ht="16.5">
      <c r="A172" s="56" t="s">
        <v>573</v>
      </c>
      <c r="B172" s="56" t="s">
        <v>609</v>
      </c>
      <c r="C172" s="56" t="s">
        <v>713</v>
      </c>
      <c r="D172" s="48" t="s">
        <v>714</v>
      </c>
      <c r="E172" s="49">
        <f>E173</f>
        <v>0.9</v>
      </c>
    </row>
    <row r="173" spans="1:5" ht="16.5">
      <c r="A173" s="56" t="s">
        <v>573</v>
      </c>
      <c r="B173" s="56" t="s">
        <v>609</v>
      </c>
      <c r="C173" s="56" t="s">
        <v>715</v>
      </c>
      <c r="D173" s="48" t="s">
        <v>716</v>
      </c>
      <c r="E173" s="49">
        <f>'№6'!F722</f>
        <v>0.9</v>
      </c>
    </row>
    <row r="174" spans="1:5" ht="33">
      <c r="A174" s="56" t="s">
        <v>573</v>
      </c>
      <c r="B174" s="56" t="s">
        <v>565</v>
      </c>
      <c r="C174" s="56"/>
      <c r="D174" s="48" t="s">
        <v>566</v>
      </c>
      <c r="E174" s="49">
        <f>E175</f>
        <v>6176.4</v>
      </c>
    </row>
    <row r="175" spans="1:5" ht="16.5">
      <c r="A175" s="56" t="s">
        <v>573</v>
      </c>
      <c r="B175" s="56" t="s">
        <v>567</v>
      </c>
      <c r="C175" s="56"/>
      <c r="D175" s="48" t="s">
        <v>536</v>
      </c>
      <c r="E175" s="49">
        <f>E176</f>
        <v>6176.4</v>
      </c>
    </row>
    <row r="176" spans="1:5" ht="33">
      <c r="A176" s="56" t="s">
        <v>573</v>
      </c>
      <c r="B176" s="56" t="s">
        <v>567</v>
      </c>
      <c r="C176" s="56" t="s">
        <v>717</v>
      </c>
      <c r="D176" s="48" t="s">
        <v>718</v>
      </c>
      <c r="E176" s="49">
        <f>E177</f>
        <v>6176.4</v>
      </c>
    </row>
    <row r="177" spans="1:5" ht="16.5">
      <c r="A177" s="56" t="s">
        <v>573</v>
      </c>
      <c r="B177" s="56" t="s">
        <v>567</v>
      </c>
      <c r="C177" s="56" t="s">
        <v>726</v>
      </c>
      <c r="D177" s="48" t="s">
        <v>727</v>
      </c>
      <c r="E177" s="49">
        <f>E178</f>
        <v>6176.4</v>
      </c>
    </row>
    <row r="178" spans="1:5" ht="49.5">
      <c r="A178" s="56" t="s">
        <v>573</v>
      </c>
      <c r="B178" s="56" t="s">
        <v>567</v>
      </c>
      <c r="C178" s="56" t="s">
        <v>649</v>
      </c>
      <c r="D178" s="48" t="s">
        <v>650</v>
      </c>
      <c r="E178" s="49">
        <f>'№6'!F99</f>
        <v>6176.4</v>
      </c>
    </row>
    <row r="179" spans="1:5" s="47" customFormat="1" ht="16.5">
      <c r="A179" s="62" t="s">
        <v>583</v>
      </c>
      <c r="B179" s="62"/>
      <c r="C179" s="62"/>
      <c r="D179" s="63" t="s">
        <v>539</v>
      </c>
      <c r="E179" s="61">
        <f>E216+E186+E180</f>
        <v>79571.7</v>
      </c>
    </row>
    <row r="180" spans="1:5" s="47" customFormat="1" ht="16.5">
      <c r="A180" s="56" t="s">
        <v>686</v>
      </c>
      <c r="B180" s="56"/>
      <c r="C180" s="64"/>
      <c r="D180" s="48" t="s">
        <v>719</v>
      </c>
      <c r="E180" s="49">
        <f>E181</f>
        <v>230.9</v>
      </c>
    </row>
    <row r="181" spans="1:5" s="47" customFormat="1" ht="17.25" customHeight="1">
      <c r="A181" s="56" t="s">
        <v>686</v>
      </c>
      <c r="B181" s="58" t="s">
        <v>687</v>
      </c>
      <c r="C181" s="62"/>
      <c r="D181" s="65" t="s">
        <v>688</v>
      </c>
      <c r="E181" s="49">
        <f>E182</f>
        <v>230.9</v>
      </c>
    </row>
    <row r="182" spans="1:5" s="47" customFormat="1" ht="33">
      <c r="A182" s="56" t="s">
        <v>686</v>
      </c>
      <c r="B182" s="58" t="s">
        <v>690</v>
      </c>
      <c r="C182" s="62"/>
      <c r="D182" s="48" t="s">
        <v>689</v>
      </c>
      <c r="E182" s="49">
        <f>E183</f>
        <v>230.9</v>
      </c>
    </row>
    <row r="183" spans="1:5" s="47" customFormat="1" ht="33">
      <c r="A183" s="56" t="s">
        <v>686</v>
      </c>
      <c r="B183" s="58" t="s">
        <v>690</v>
      </c>
      <c r="C183" s="56" t="s">
        <v>717</v>
      </c>
      <c r="D183" s="48" t="s">
        <v>718</v>
      </c>
      <c r="E183" s="49">
        <f>E184</f>
        <v>230.9</v>
      </c>
    </row>
    <row r="184" spans="1:5" s="47" customFormat="1" ht="20.25" customHeight="1">
      <c r="A184" s="56" t="s">
        <v>686</v>
      </c>
      <c r="B184" s="58" t="s">
        <v>690</v>
      </c>
      <c r="C184" s="56" t="s">
        <v>726</v>
      </c>
      <c r="D184" s="48" t="s">
        <v>727</v>
      </c>
      <c r="E184" s="49">
        <f>E185</f>
        <v>230.9</v>
      </c>
    </row>
    <row r="185" spans="1:5" s="47" customFormat="1" ht="23.25" customHeight="1">
      <c r="A185" s="56" t="s">
        <v>686</v>
      </c>
      <c r="B185" s="58" t="s">
        <v>690</v>
      </c>
      <c r="C185" s="56" t="s">
        <v>668</v>
      </c>
      <c r="D185" s="48" t="s">
        <v>669</v>
      </c>
      <c r="E185" s="49">
        <f>'№6'!F466</f>
        <v>230.9</v>
      </c>
    </row>
    <row r="186" spans="1:5" ht="16.5">
      <c r="A186" s="56" t="s">
        <v>417</v>
      </c>
      <c r="B186" s="56"/>
      <c r="C186" s="64"/>
      <c r="D186" s="5" t="s">
        <v>418</v>
      </c>
      <c r="E186" s="49">
        <f>E187+E200+E212</f>
        <v>78260.8</v>
      </c>
    </row>
    <row r="187" spans="1:5" ht="16.5">
      <c r="A187" s="56" t="s">
        <v>417</v>
      </c>
      <c r="B187" s="56" t="s">
        <v>538</v>
      </c>
      <c r="C187" s="56"/>
      <c r="D187" s="48" t="s">
        <v>647</v>
      </c>
      <c r="E187" s="49">
        <f>E188+E192+E196</f>
        <v>30139.2</v>
      </c>
    </row>
    <row r="188" spans="1:5" ht="33">
      <c r="A188" s="56" t="s">
        <v>417</v>
      </c>
      <c r="B188" s="56" t="s">
        <v>634</v>
      </c>
      <c r="C188" s="56"/>
      <c r="D188" s="48" t="s">
        <v>412</v>
      </c>
      <c r="E188" s="49">
        <f>E189</f>
        <v>23384.4</v>
      </c>
    </row>
    <row r="189" spans="1:5" ht="16.5">
      <c r="A189" s="56" t="s">
        <v>417</v>
      </c>
      <c r="B189" s="56" t="s">
        <v>634</v>
      </c>
      <c r="C189" s="56" t="s">
        <v>699</v>
      </c>
      <c r="D189" s="48" t="s">
        <v>700</v>
      </c>
      <c r="E189" s="49">
        <f>E190</f>
        <v>23384.4</v>
      </c>
    </row>
    <row r="190" spans="1:5" ht="16.5">
      <c r="A190" s="56" t="s">
        <v>417</v>
      </c>
      <c r="B190" s="56" t="s">
        <v>634</v>
      </c>
      <c r="C190" s="56" t="s">
        <v>701</v>
      </c>
      <c r="D190" s="48" t="s">
        <v>702</v>
      </c>
      <c r="E190" s="49">
        <f>E191</f>
        <v>23384.4</v>
      </c>
    </row>
    <row r="191" spans="1:5" ht="16.5">
      <c r="A191" s="56" t="s">
        <v>417</v>
      </c>
      <c r="B191" s="56" t="s">
        <v>634</v>
      </c>
      <c r="C191" s="56" t="s">
        <v>652</v>
      </c>
      <c r="D191" s="48" t="s">
        <v>653</v>
      </c>
      <c r="E191" s="49">
        <f>'№6'!F106</f>
        <v>23384.4</v>
      </c>
    </row>
    <row r="192" spans="1:5" ht="32.25" customHeight="1">
      <c r="A192" s="56" t="s">
        <v>417</v>
      </c>
      <c r="B192" s="56" t="s">
        <v>419</v>
      </c>
      <c r="C192" s="56"/>
      <c r="D192" s="48" t="s">
        <v>420</v>
      </c>
      <c r="E192" s="49">
        <f>E193</f>
        <v>5754.8</v>
      </c>
    </row>
    <row r="193" spans="1:5" ht="16.5">
      <c r="A193" s="56" t="s">
        <v>417</v>
      </c>
      <c r="B193" s="56" t="s">
        <v>419</v>
      </c>
      <c r="C193" s="56" t="s">
        <v>699</v>
      </c>
      <c r="D193" s="48" t="s">
        <v>700</v>
      </c>
      <c r="E193" s="49">
        <f>E194</f>
        <v>5754.8</v>
      </c>
    </row>
    <row r="194" spans="1:5" ht="16.5">
      <c r="A194" s="56" t="s">
        <v>417</v>
      </c>
      <c r="B194" s="56" t="s">
        <v>419</v>
      </c>
      <c r="C194" s="56" t="s">
        <v>701</v>
      </c>
      <c r="D194" s="48" t="s">
        <v>702</v>
      </c>
      <c r="E194" s="49">
        <f>E195</f>
        <v>5754.8</v>
      </c>
    </row>
    <row r="195" spans="1:5" ht="16.5">
      <c r="A195" s="56" t="s">
        <v>417</v>
      </c>
      <c r="B195" s="56" t="s">
        <v>419</v>
      </c>
      <c r="C195" s="56" t="s">
        <v>652</v>
      </c>
      <c r="D195" s="48" t="s">
        <v>653</v>
      </c>
      <c r="E195" s="49">
        <f>'№6'!F110</f>
        <v>5754.8</v>
      </c>
    </row>
    <row r="196" spans="1:5" ht="33">
      <c r="A196" s="56" t="s">
        <v>417</v>
      </c>
      <c r="B196" s="56" t="s">
        <v>753</v>
      </c>
      <c r="C196" s="56"/>
      <c r="D196" s="48" t="s">
        <v>754</v>
      </c>
      <c r="E196" s="49">
        <f>E197</f>
        <v>1000</v>
      </c>
    </row>
    <row r="197" spans="1:5" ht="16.5">
      <c r="A197" s="56" t="s">
        <v>417</v>
      </c>
      <c r="B197" s="56" t="s">
        <v>753</v>
      </c>
      <c r="C197" s="56" t="s">
        <v>699</v>
      </c>
      <c r="D197" s="48" t="s">
        <v>700</v>
      </c>
      <c r="E197" s="49">
        <f>E198</f>
        <v>1000</v>
      </c>
    </row>
    <row r="198" spans="1:5" ht="16.5">
      <c r="A198" s="56" t="s">
        <v>417</v>
      </c>
      <c r="B198" s="56" t="s">
        <v>753</v>
      </c>
      <c r="C198" s="56" t="s">
        <v>701</v>
      </c>
      <c r="D198" s="48" t="s">
        <v>702</v>
      </c>
      <c r="E198" s="49">
        <f>E199</f>
        <v>1000</v>
      </c>
    </row>
    <row r="199" spans="1:5" ht="16.5">
      <c r="A199" s="56" t="s">
        <v>417</v>
      </c>
      <c r="B199" s="56" t="s">
        <v>753</v>
      </c>
      <c r="C199" s="56" t="s">
        <v>652</v>
      </c>
      <c r="D199" s="48" t="s">
        <v>653</v>
      </c>
      <c r="E199" s="49">
        <f>'№6'!F114</f>
        <v>1000</v>
      </c>
    </row>
    <row r="200" spans="1:5" ht="33">
      <c r="A200" s="56" t="s">
        <v>417</v>
      </c>
      <c r="B200" s="56" t="s">
        <v>46</v>
      </c>
      <c r="C200" s="56"/>
      <c r="D200" s="48" t="s">
        <v>47</v>
      </c>
      <c r="E200" s="49">
        <f>E201</f>
        <v>48022.6</v>
      </c>
    </row>
    <row r="201" spans="1:5" ht="66">
      <c r="A201" s="56" t="s">
        <v>417</v>
      </c>
      <c r="B201" s="56" t="s">
        <v>38</v>
      </c>
      <c r="C201" s="56"/>
      <c r="D201" s="48" t="s">
        <v>37</v>
      </c>
      <c r="E201" s="49">
        <f>E202</f>
        <v>48022.6</v>
      </c>
    </row>
    <row r="202" spans="1:5" ht="16.5">
      <c r="A202" s="56" t="s">
        <v>417</v>
      </c>
      <c r="B202" s="56" t="s">
        <v>39</v>
      </c>
      <c r="C202" s="56"/>
      <c r="D202" s="48" t="s">
        <v>34</v>
      </c>
      <c r="E202" s="49">
        <f>E203</f>
        <v>48022.6</v>
      </c>
    </row>
    <row r="203" spans="1:5" ht="33">
      <c r="A203" s="56" t="s">
        <v>417</v>
      </c>
      <c r="B203" s="56" t="s">
        <v>41</v>
      </c>
      <c r="C203" s="56"/>
      <c r="D203" s="48" t="s">
        <v>40</v>
      </c>
      <c r="E203" s="49">
        <f>E204+E208</f>
        <v>48022.6</v>
      </c>
    </row>
    <row r="204" spans="1:5" ht="16.5">
      <c r="A204" s="56" t="s">
        <v>417</v>
      </c>
      <c r="B204" s="56" t="s">
        <v>43</v>
      </c>
      <c r="C204" s="56"/>
      <c r="D204" s="48" t="s">
        <v>42</v>
      </c>
      <c r="E204" s="49">
        <f>E205</f>
        <v>43226.4</v>
      </c>
    </row>
    <row r="205" spans="1:5" ht="16.5">
      <c r="A205" s="56" t="s">
        <v>417</v>
      </c>
      <c r="B205" s="56" t="s">
        <v>43</v>
      </c>
      <c r="C205" s="56" t="s">
        <v>699</v>
      </c>
      <c r="D205" s="48" t="s">
        <v>700</v>
      </c>
      <c r="E205" s="49">
        <f>E206</f>
        <v>43226.4</v>
      </c>
    </row>
    <row r="206" spans="1:5" ht="16.5">
      <c r="A206" s="56" t="s">
        <v>417</v>
      </c>
      <c r="B206" s="56" t="s">
        <v>43</v>
      </c>
      <c r="C206" s="56" t="s">
        <v>701</v>
      </c>
      <c r="D206" s="48" t="s">
        <v>702</v>
      </c>
      <c r="E206" s="49">
        <f>E207</f>
        <v>43226.4</v>
      </c>
    </row>
    <row r="207" spans="1:5" ht="16.5">
      <c r="A207" s="56" t="s">
        <v>417</v>
      </c>
      <c r="B207" s="56" t="s">
        <v>43</v>
      </c>
      <c r="C207" s="56" t="s">
        <v>652</v>
      </c>
      <c r="D207" s="48" t="s">
        <v>653</v>
      </c>
      <c r="E207" s="49">
        <f>'№6'!F122</f>
        <v>43226.4</v>
      </c>
    </row>
    <row r="208" spans="1:5" ht="33">
      <c r="A208" s="56" t="s">
        <v>417</v>
      </c>
      <c r="B208" s="56" t="s">
        <v>45</v>
      </c>
      <c r="C208" s="56"/>
      <c r="D208" s="48" t="s">
        <v>44</v>
      </c>
      <c r="E208" s="49">
        <f>E209</f>
        <v>4796.2</v>
      </c>
    </row>
    <row r="209" spans="1:5" ht="16.5">
      <c r="A209" s="56" t="s">
        <v>417</v>
      </c>
      <c r="B209" s="56" t="s">
        <v>45</v>
      </c>
      <c r="C209" s="56" t="s">
        <v>699</v>
      </c>
      <c r="D209" s="48" t="s">
        <v>700</v>
      </c>
      <c r="E209" s="49">
        <f>E210</f>
        <v>4796.2</v>
      </c>
    </row>
    <row r="210" spans="1:5" ht="16.5">
      <c r="A210" s="56" t="s">
        <v>417</v>
      </c>
      <c r="B210" s="56" t="s">
        <v>45</v>
      </c>
      <c r="C210" s="56" t="s">
        <v>701</v>
      </c>
      <c r="D210" s="48" t="s">
        <v>702</v>
      </c>
      <c r="E210" s="49">
        <f>E211</f>
        <v>4796.2</v>
      </c>
    </row>
    <row r="211" spans="1:5" ht="16.5">
      <c r="A211" s="56" t="s">
        <v>417</v>
      </c>
      <c r="B211" s="56" t="s">
        <v>45</v>
      </c>
      <c r="C211" s="56" t="s">
        <v>652</v>
      </c>
      <c r="D211" s="48" t="s">
        <v>653</v>
      </c>
      <c r="E211" s="49">
        <f>'№6'!F126</f>
        <v>4796.2</v>
      </c>
    </row>
    <row r="212" spans="1:5" ht="33">
      <c r="A212" s="56" t="s">
        <v>417</v>
      </c>
      <c r="B212" s="56" t="s">
        <v>111</v>
      </c>
      <c r="C212" s="56"/>
      <c r="D212" s="48" t="s">
        <v>112</v>
      </c>
      <c r="E212" s="49">
        <f>E213</f>
        <v>99</v>
      </c>
    </row>
    <row r="213" spans="1:5" ht="16.5">
      <c r="A213" s="56" t="s">
        <v>417</v>
      </c>
      <c r="B213" s="56" t="s">
        <v>111</v>
      </c>
      <c r="C213" s="56" t="s">
        <v>699</v>
      </c>
      <c r="D213" s="48" t="s">
        <v>700</v>
      </c>
      <c r="E213" s="49">
        <f>E214</f>
        <v>99</v>
      </c>
    </row>
    <row r="214" spans="1:5" ht="16.5">
      <c r="A214" s="56" t="s">
        <v>417</v>
      </c>
      <c r="B214" s="56" t="s">
        <v>111</v>
      </c>
      <c r="C214" s="56" t="s">
        <v>701</v>
      </c>
      <c r="D214" s="48" t="s">
        <v>702</v>
      </c>
      <c r="E214" s="49">
        <f>E215</f>
        <v>99</v>
      </c>
    </row>
    <row r="215" spans="1:5" ht="16.5">
      <c r="A215" s="56" t="s">
        <v>417</v>
      </c>
      <c r="B215" s="56" t="s">
        <v>111</v>
      </c>
      <c r="C215" s="56" t="s">
        <v>652</v>
      </c>
      <c r="D215" s="48" t="s">
        <v>653</v>
      </c>
      <c r="E215" s="49">
        <f>'№6'!F130</f>
        <v>99</v>
      </c>
    </row>
    <row r="216" spans="1:5" ht="16.5">
      <c r="A216" s="56" t="s">
        <v>574</v>
      </c>
      <c r="B216" s="56"/>
      <c r="C216" s="56"/>
      <c r="D216" s="48" t="s">
        <v>540</v>
      </c>
      <c r="E216" s="49">
        <f>E222+E217</f>
        <v>1080</v>
      </c>
    </row>
    <row r="217" spans="1:5" ht="16.5">
      <c r="A217" s="56" t="s">
        <v>574</v>
      </c>
      <c r="B217" s="56" t="s">
        <v>448</v>
      </c>
      <c r="C217" s="56"/>
      <c r="D217" s="48" t="s">
        <v>449</v>
      </c>
      <c r="E217" s="49">
        <f>E218</f>
        <v>700</v>
      </c>
    </row>
    <row r="218" spans="1:5" ht="16.5">
      <c r="A218" s="56" t="s">
        <v>574</v>
      </c>
      <c r="B218" s="56" t="s">
        <v>450</v>
      </c>
      <c r="C218" s="56"/>
      <c r="D218" s="48" t="s">
        <v>451</v>
      </c>
      <c r="E218" s="49">
        <f>E219</f>
        <v>700</v>
      </c>
    </row>
    <row r="219" spans="1:5" ht="16.5">
      <c r="A219" s="56" t="s">
        <v>574</v>
      </c>
      <c r="B219" s="56" t="s">
        <v>450</v>
      </c>
      <c r="C219" s="56" t="s">
        <v>699</v>
      </c>
      <c r="D219" s="48" t="s">
        <v>700</v>
      </c>
      <c r="E219" s="49">
        <f>E220</f>
        <v>700</v>
      </c>
    </row>
    <row r="220" spans="1:5" ht="16.5">
      <c r="A220" s="56" t="s">
        <v>574</v>
      </c>
      <c r="B220" s="56" t="s">
        <v>450</v>
      </c>
      <c r="C220" s="56" t="s">
        <v>701</v>
      </c>
      <c r="D220" s="48" t="s">
        <v>702</v>
      </c>
      <c r="E220" s="49">
        <f>E221</f>
        <v>700</v>
      </c>
    </row>
    <row r="221" spans="1:5" ht="16.5">
      <c r="A221" s="56" t="s">
        <v>574</v>
      </c>
      <c r="B221" s="56" t="s">
        <v>450</v>
      </c>
      <c r="C221" s="56" t="s">
        <v>652</v>
      </c>
      <c r="D221" s="48" t="s">
        <v>653</v>
      </c>
      <c r="E221" s="49">
        <f>'№6'!F398</f>
        <v>700</v>
      </c>
    </row>
    <row r="222" spans="1:5" ht="16.5">
      <c r="A222" s="56" t="s">
        <v>574</v>
      </c>
      <c r="B222" s="56" t="s">
        <v>538</v>
      </c>
      <c r="C222" s="56"/>
      <c r="D222" s="48" t="s">
        <v>647</v>
      </c>
      <c r="E222" s="49">
        <f>E223+E228</f>
        <v>380</v>
      </c>
    </row>
    <row r="223" spans="1:5" ht="33">
      <c r="A223" s="56" t="s">
        <v>574</v>
      </c>
      <c r="B223" s="56" t="s">
        <v>626</v>
      </c>
      <c r="C223" s="56"/>
      <c r="D223" s="48" t="s">
        <v>666</v>
      </c>
      <c r="E223" s="49">
        <f>E224</f>
        <v>80</v>
      </c>
    </row>
    <row r="224" spans="1:5" ht="16.5">
      <c r="A224" s="56" t="s">
        <v>574</v>
      </c>
      <c r="B224" s="56" t="s">
        <v>626</v>
      </c>
      <c r="C224" s="56" t="s">
        <v>699</v>
      </c>
      <c r="D224" s="48" t="s">
        <v>700</v>
      </c>
      <c r="E224" s="49">
        <f>E225</f>
        <v>80</v>
      </c>
    </row>
    <row r="225" spans="1:5" ht="16.5">
      <c r="A225" s="56" t="s">
        <v>574</v>
      </c>
      <c r="B225" s="56" t="s">
        <v>626</v>
      </c>
      <c r="C225" s="56" t="s">
        <v>701</v>
      </c>
      <c r="D225" s="48" t="s">
        <v>702</v>
      </c>
      <c r="E225" s="49">
        <f>E227+E226</f>
        <v>80</v>
      </c>
    </row>
    <row r="226" spans="1:5" ht="33">
      <c r="A226" s="56" t="s">
        <v>574</v>
      </c>
      <c r="B226" s="56" t="s">
        <v>626</v>
      </c>
      <c r="C226" s="56" t="s">
        <v>779</v>
      </c>
      <c r="D226" s="48" t="s">
        <v>780</v>
      </c>
      <c r="E226" s="49">
        <f>'№6'!F136</f>
        <v>15</v>
      </c>
    </row>
    <row r="227" spans="1:5" ht="16.5">
      <c r="A227" s="56" t="s">
        <v>574</v>
      </c>
      <c r="B227" s="56" t="s">
        <v>626</v>
      </c>
      <c r="C227" s="56" t="s">
        <v>652</v>
      </c>
      <c r="D227" s="48" t="s">
        <v>653</v>
      </c>
      <c r="E227" s="49">
        <f>'№6'!F137</f>
        <v>65</v>
      </c>
    </row>
    <row r="228" spans="1:5" ht="33">
      <c r="A228" s="56" t="s">
        <v>574</v>
      </c>
      <c r="B228" s="56" t="s">
        <v>102</v>
      </c>
      <c r="C228" s="56"/>
      <c r="D228" s="48" t="s">
        <v>103</v>
      </c>
      <c r="E228" s="49">
        <f>E229</f>
        <v>300</v>
      </c>
    </row>
    <row r="229" spans="1:5" ht="16.5">
      <c r="A229" s="56" t="s">
        <v>574</v>
      </c>
      <c r="B229" s="56" t="s">
        <v>102</v>
      </c>
      <c r="C229" s="56" t="s">
        <v>699</v>
      </c>
      <c r="D229" s="48" t="s">
        <v>700</v>
      </c>
      <c r="E229" s="49">
        <f>E230</f>
        <v>300</v>
      </c>
    </row>
    <row r="230" spans="1:5" ht="16.5">
      <c r="A230" s="56" t="s">
        <v>574</v>
      </c>
      <c r="B230" s="56" t="s">
        <v>102</v>
      </c>
      <c r="C230" s="56" t="s">
        <v>701</v>
      </c>
      <c r="D230" s="48" t="s">
        <v>702</v>
      </c>
      <c r="E230" s="49">
        <f>E231</f>
        <v>300</v>
      </c>
    </row>
    <row r="231" spans="1:5" ht="16.5">
      <c r="A231" s="56" t="s">
        <v>574</v>
      </c>
      <c r="B231" s="56" t="s">
        <v>102</v>
      </c>
      <c r="C231" s="56" t="s">
        <v>652</v>
      </c>
      <c r="D231" s="48" t="s">
        <v>653</v>
      </c>
      <c r="E231" s="49">
        <f>'№6'!F403</f>
        <v>300</v>
      </c>
    </row>
    <row r="232" spans="1:5" s="47" customFormat="1" ht="16.5">
      <c r="A232" s="62" t="s">
        <v>584</v>
      </c>
      <c r="B232" s="62"/>
      <c r="C232" s="62"/>
      <c r="D232" s="63" t="s">
        <v>541</v>
      </c>
      <c r="E232" s="61">
        <f>E295+E233+E276</f>
        <v>53473.99999999999</v>
      </c>
    </row>
    <row r="233" spans="1:5" ht="16.5">
      <c r="A233" s="56" t="s">
        <v>415</v>
      </c>
      <c r="B233" s="56"/>
      <c r="C233" s="56"/>
      <c r="D233" s="48" t="s">
        <v>416</v>
      </c>
      <c r="E233" s="49">
        <f>E264+E270+E234+E238</f>
        <v>33029.299999999996</v>
      </c>
    </row>
    <row r="234" spans="1:5" ht="16.5">
      <c r="A234" s="56" t="s">
        <v>415</v>
      </c>
      <c r="B234" s="56" t="s">
        <v>441</v>
      </c>
      <c r="C234" s="56"/>
      <c r="D234" s="48" t="s">
        <v>440</v>
      </c>
      <c r="E234" s="49">
        <f>E235</f>
        <v>609.3</v>
      </c>
    </row>
    <row r="235" spans="1:5" ht="16.5">
      <c r="A235" s="56" t="s">
        <v>415</v>
      </c>
      <c r="B235" s="56" t="s">
        <v>442</v>
      </c>
      <c r="C235" s="56"/>
      <c r="D235" s="48" t="s">
        <v>443</v>
      </c>
      <c r="E235" s="49">
        <f>E236</f>
        <v>609.3</v>
      </c>
    </row>
    <row r="236" spans="1:5" ht="16.5">
      <c r="A236" s="56" t="s">
        <v>415</v>
      </c>
      <c r="B236" s="56" t="s">
        <v>442</v>
      </c>
      <c r="C236" s="56" t="s">
        <v>711</v>
      </c>
      <c r="D236" s="48" t="s">
        <v>712</v>
      </c>
      <c r="E236" s="49">
        <f>E237</f>
        <v>609.3</v>
      </c>
    </row>
    <row r="237" spans="1:5" ht="16.5">
      <c r="A237" s="56" t="s">
        <v>415</v>
      </c>
      <c r="B237" s="56" t="s">
        <v>442</v>
      </c>
      <c r="C237" s="56" t="s">
        <v>413</v>
      </c>
      <c r="D237" s="48" t="s">
        <v>414</v>
      </c>
      <c r="E237" s="49">
        <f>'№6'!F409</f>
        <v>609.3</v>
      </c>
    </row>
    <row r="238" spans="1:5" ht="33">
      <c r="A238" s="56" t="s">
        <v>415</v>
      </c>
      <c r="B238" s="64" t="s">
        <v>127</v>
      </c>
      <c r="C238" s="101"/>
      <c r="D238" s="48" t="s">
        <v>128</v>
      </c>
      <c r="E238" s="49">
        <f>E239+E247</f>
        <v>19639.6</v>
      </c>
    </row>
    <row r="239" spans="1:5" ht="66">
      <c r="A239" s="56" t="s">
        <v>415</v>
      </c>
      <c r="B239" s="56" t="s">
        <v>129</v>
      </c>
      <c r="C239" s="95"/>
      <c r="D239" s="48" t="s">
        <v>130</v>
      </c>
      <c r="E239" s="49">
        <f>E240+E243</f>
        <v>8877.1</v>
      </c>
    </row>
    <row r="240" spans="1:5" ht="16.5">
      <c r="A240" s="56" t="s">
        <v>415</v>
      </c>
      <c r="B240" s="56" t="s">
        <v>131</v>
      </c>
      <c r="C240" s="56"/>
      <c r="D240" s="48" t="s">
        <v>135</v>
      </c>
      <c r="E240" s="49">
        <f>E241</f>
        <v>685.1</v>
      </c>
    </row>
    <row r="241" spans="1:5" ht="16.5">
      <c r="A241" s="56" t="s">
        <v>415</v>
      </c>
      <c r="B241" s="56" t="s">
        <v>131</v>
      </c>
      <c r="C241" s="56" t="s">
        <v>711</v>
      </c>
      <c r="D241" s="48" t="s">
        <v>712</v>
      </c>
      <c r="E241" s="49">
        <f>E242</f>
        <v>685.1</v>
      </c>
    </row>
    <row r="242" spans="1:5" ht="33">
      <c r="A242" s="56" t="s">
        <v>415</v>
      </c>
      <c r="B242" s="56" t="s">
        <v>131</v>
      </c>
      <c r="C242" s="56" t="s">
        <v>658</v>
      </c>
      <c r="D242" s="48" t="s">
        <v>659</v>
      </c>
      <c r="E242" s="49">
        <f>'№6'!F144</f>
        <v>685.1</v>
      </c>
    </row>
    <row r="243" spans="1:5" ht="33">
      <c r="A243" s="56" t="s">
        <v>415</v>
      </c>
      <c r="B243" s="56" t="s">
        <v>703</v>
      </c>
      <c r="C243" s="56"/>
      <c r="D243" s="48" t="s">
        <v>704</v>
      </c>
      <c r="E243" s="49">
        <f>E244</f>
        <v>8192</v>
      </c>
    </row>
    <row r="244" spans="1:5" ht="16.5">
      <c r="A244" s="56" t="s">
        <v>415</v>
      </c>
      <c r="B244" s="56" t="s">
        <v>703</v>
      </c>
      <c r="C244" s="66" t="s">
        <v>720</v>
      </c>
      <c r="D244" s="48" t="s">
        <v>721</v>
      </c>
      <c r="E244" s="49">
        <f>E245</f>
        <v>8192</v>
      </c>
    </row>
    <row r="245" spans="1:5" ht="33">
      <c r="A245" s="56" t="s">
        <v>415</v>
      </c>
      <c r="B245" s="56" t="s">
        <v>703</v>
      </c>
      <c r="C245" s="66" t="s">
        <v>722</v>
      </c>
      <c r="D245" s="48" t="s">
        <v>723</v>
      </c>
      <c r="E245" s="49">
        <f>E246</f>
        <v>8192</v>
      </c>
    </row>
    <row r="246" spans="1:5" ht="49.5">
      <c r="A246" s="56" t="s">
        <v>415</v>
      </c>
      <c r="B246" s="56" t="s">
        <v>703</v>
      </c>
      <c r="C246" s="66" t="s">
        <v>724</v>
      </c>
      <c r="D246" s="48" t="s">
        <v>725</v>
      </c>
      <c r="E246" s="49">
        <f>'№6'!F148</f>
        <v>8192</v>
      </c>
    </row>
    <row r="247" spans="1:5" ht="42.75" customHeight="1">
      <c r="A247" s="56" t="s">
        <v>415</v>
      </c>
      <c r="B247" s="56" t="s">
        <v>133</v>
      </c>
      <c r="C247" s="56"/>
      <c r="D247" s="48" t="s">
        <v>134</v>
      </c>
      <c r="E247" s="49">
        <f>E248+E255</f>
        <v>10762.5</v>
      </c>
    </row>
    <row r="248" spans="1:5" ht="16.5">
      <c r="A248" s="56" t="s">
        <v>415</v>
      </c>
      <c r="B248" s="56" t="s">
        <v>132</v>
      </c>
      <c r="C248" s="56"/>
      <c r="D248" s="48" t="s">
        <v>135</v>
      </c>
      <c r="E248" s="49">
        <f>E249+E252</f>
        <v>436.6</v>
      </c>
    </row>
    <row r="249" spans="1:5" ht="33">
      <c r="A249" s="56" t="s">
        <v>415</v>
      </c>
      <c r="B249" s="56" t="s">
        <v>137</v>
      </c>
      <c r="C249" s="56"/>
      <c r="D249" s="48" t="s">
        <v>136</v>
      </c>
      <c r="E249" s="49">
        <f>E250</f>
        <v>218.3</v>
      </c>
    </row>
    <row r="250" spans="1:5" ht="16.5">
      <c r="A250" s="56" t="s">
        <v>415</v>
      </c>
      <c r="B250" s="56" t="s">
        <v>137</v>
      </c>
      <c r="C250" s="56" t="s">
        <v>711</v>
      </c>
      <c r="D250" s="48" t="s">
        <v>712</v>
      </c>
      <c r="E250" s="49">
        <f>E251</f>
        <v>218.3</v>
      </c>
    </row>
    <row r="251" spans="1:5" ht="33">
      <c r="A251" s="56" t="s">
        <v>415</v>
      </c>
      <c r="B251" s="56" t="s">
        <v>137</v>
      </c>
      <c r="C251" s="56" t="s">
        <v>658</v>
      </c>
      <c r="D251" s="48" t="s">
        <v>659</v>
      </c>
      <c r="E251" s="49">
        <f>'№6'!F153</f>
        <v>218.3</v>
      </c>
    </row>
    <row r="252" spans="1:5" ht="33">
      <c r="A252" s="56" t="s">
        <v>415</v>
      </c>
      <c r="B252" s="56" t="s">
        <v>138</v>
      </c>
      <c r="C252" s="56"/>
      <c r="D252" s="48" t="s">
        <v>790</v>
      </c>
      <c r="E252" s="49">
        <f>E253</f>
        <v>218.3</v>
      </c>
    </row>
    <row r="253" spans="1:5" ht="16.5">
      <c r="A253" s="56" t="s">
        <v>415</v>
      </c>
      <c r="B253" s="56" t="s">
        <v>138</v>
      </c>
      <c r="C253" s="56" t="s">
        <v>711</v>
      </c>
      <c r="D253" s="48" t="s">
        <v>712</v>
      </c>
      <c r="E253" s="49">
        <f>E254</f>
        <v>218.3</v>
      </c>
    </row>
    <row r="254" spans="1:5" ht="33">
      <c r="A254" s="56" t="s">
        <v>415</v>
      </c>
      <c r="B254" s="56" t="s">
        <v>138</v>
      </c>
      <c r="C254" s="56" t="s">
        <v>658</v>
      </c>
      <c r="D254" s="48" t="s">
        <v>659</v>
      </c>
      <c r="E254" s="49">
        <f>'№6'!F156</f>
        <v>218.3</v>
      </c>
    </row>
    <row r="255" spans="1:5" ht="33">
      <c r="A255" s="56" t="s">
        <v>415</v>
      </c>
      <c r="B255" s="56" t="s">
        <v>705</v>
      </c>
      <c r="C255" s="56"/>
      <c r="D255" s="48" t="s">
        <v>704</v>
      </c>
      <c r="E255" s="49">
        <f>E256+E260</f>
        <v>10325.9</v>
      </c>
    </row>
    <row r="256" spans="1:5" ht="49.5">
      <c r="A256" s="56" t="s">
        <v>415</v>
      </c>
      <c r="B256" s="56" t="s">
        <v>706</v>
      </c>
      <c r="C256" s="56"/>
      <c r="D256" s="48" t="s">
        <v>707</v>
      </c>
      <c r="E256" s="49">
        <f>E257</f>
        <v>9400</v>
      </c>
    </row>
    <row r="257" spans="1:5" ht="16.5">
      <c r="A257" s="56" t="s">
        <v>415</v>
      </c>
      <c r="B257" s="56" t="s">
        <v>706</v>
      </c>
      <c r="C257" s="66" t="s">
        <v>720</v>
      </c>
      <c r="D257" s="48" t="s">
        <v>721</v>
      </c>
      <c r="E257" s="49">
        <f>E258</f>
        <v>9400</v>
      </c>
    </row>
    <row r="258" spans="1:5" ht="33">
      <c r="A258" s="56" t="s">
        <v>415</v>
      </c>
      <c r="B258" s="56" t="s">
        <v>706</v>
      </c>
      <c r="C258" s="66" t="s">
        <v>722</v>
      </c>
      <c r="D258" s="48" t="s">
        <v>723</v>
      </c>
      <c r="E258" s="49">
        <f>E259</f>
        <v>9400</v>
      </c>
    </row>
    <row r="259" spans="1:5" ht="49.5">
      <c r="A259" s="56" t="s">
        <v>415</v>
      </c>
      <c r="B259" s="56" t="s">
        <v>706</v>
      </c>
      <c r="C259" s="66" t="s">
        <v>724</v>
      </c>
      <c r="D259" s="48" t="s">
        <v>725</v>
      </c>
      <c r="E259" s="49">
        <f>'№6'!F161</f>
        <v>9400</v>
      </c>
    </row>
    <row r="260" spans="1:5" ht="66">
      <c r="A260" s="56" t="s">
        <v>415</v>
      </c>
      <c r="B260" s="56" t="s">
        <v>708</v>
      </c>
      <c r="C260" s="56"/>
      <c r="D260" s="48" t="s">
        <v>427</v>
      </c>
      <c r="E260" s="49">
        <f>E261</f>
        <v>925.9</v>
      </c>
    </row>
    <row r="261" spans="1:5" ht="16.5">
      <c r="A261" s="56" t="s">
        <v>415</v>
      </c>
      <c r="B261" s="56" t="s">
        <v>708</v>
      </c>
      <c r="C261" s="66" t="s">
        <v>720</v>
      </c>
      <c r="D261" s="48" t="s">
        <v>721</v>
      </c>
      <c r="E261" s="49">
        <f>E262</f>
        <v>925.9</v>
      </c>
    </row>
    <row r="262" spans="1:5" ht="33">
      <c r="A262" s="56" t="s">
        <v>415</v>
      </c>
      <c r="B262" s="56" t="s">
        <v>708</v>
      </c>
      <c r="C262" s="66" t="s">
        <v>722</v>
      </c>
      <c r="D262" s="48" t="s">
        <v>723</v>
      </c>
      <c r="E262" s="49">
        <f>E263</f>
        <v>925.9</v>
      </c>
    </row>
    <row r="263" spans="1:5" ht="39" customHeight="1">
      <c r="A263" s="56" t="s">
        <v>415</v>
      </c>
      <c r="B263" s="56" t="s">
        <v>708</v>
      </c>
      <c r="C263" s="66" t="s">
        <v>724</v>
      </c>
      <c r="D263" s="48" t="s">
        <v>725</v>
      </c>
      <c r="E263" s="49">
        <f>'№6'!F165</f>
        <v>925.9</v>
      </c>
    </row>
    <row r="264" spans="1:5" ht="16.5">
      <c r="A264" s="56" t="s">
        <v>415</v>
      </c>
      <c r="B264" s="11" t="s">
        <v>422</v>
      </c>
      <c r="C264" s="56"/>
      <c r="D264" s="12" t="s">
        <v>423</v>
      </c>
      <c r="E264" s="49">
        <f>E265+E268</f>
        <v>1748</v>
      </c>
    </row>
    <row r="265" spans="1:5" ht="16.5">
      <c r="A265" s="56" t="s">
        <v>415</v>
      </c>
      <c r="B265" s="11" t="s">
        <v>422</v>
      </c>
      <c r="C265" s="56" t="s">
        <v>699</v>
      </c>
      <c r="D265" s="48" t="s">
        <v>700</v>
      </c>
      <c r="E265" s="49">
        <f>E266</f>
        <v>830.9</v>
      </c>
    </row>
    <row r="266" spans="1:5" ht="16.5">
      <c r="A266" s="56" t="s">
        <v>415</v>
      </c>
      <c r="B266" s="11" t="s">
        <v>422</v>
      </c>
      <c r="C266" s="56" t="s">
        <v>701</v>
      </c>
      <c r="D266" s="48" t="s">
        <v>702</v>
      </c>
      <c r="E266" s="49">
        <f>E267</f>
        <v>830.9</v>
      </c>
    </row>
    <row r="267" spans="1:5" ht="16.5">
      <c r="A267" s="56" t="s">
        <v>415</v>
      </c>
      <c r="B267" s="11" t="s">
        <v>422</v>
      </c>
      <c r="C267" s="56" t="s">
        <v>652</v>
      </c>
      <c r="D267" s="48" t="s">
        <v>653</v>
      </c>
      <c r="E267" s="49">
        <f>'№6'!F413</f>
        <v>830.9</v>
      </c>
    </row>
    <row r="268" spans="1:5" ht="16.5">
      <c r="A268" s="56" t="s">
        <v>415</v>
      </c>
      <c r="B268" s="11" t="s">
        <v>422</v>
      </c>
      <c r="C268" s="56" t="s">
        <v>711</v>
      </c>
      <c r="D268" s="48" t="s">
        <v>712</v>
      </c>
      <c r="E268" s="49">
        <f>E269</f>
        <v>917.1</v>
      </c>
    </row>
    <row r="269" spans="1:5" ht="33">
      <c r="A269" s="56" t="s">
        <v>415</v>
      </c>
      <c r="B269" s="11" t="s">
        <v>422</v>
      </c>
      <c r="C269" s="56" t="s">
        <v>658</v>
      </c>
      <c r="D269" s="48" t="s">
        <v>659</v>
      </c>
      <c r="E269" s="49">
        <f>'№6'!F415</f>
        <v>917.1</v>
      </c>
    </row>
    <row r="270" spans="1:5" ht="66">
      <c r="A270" s="56" t="s">
        <v>415</v>
      </c>
      <c r="B270" s="56" t="s">
        <v>95</v>
      </c>
      <c r="C270" s="56"/>
      <c r="D270" s="48" t="s">
        <v>94</v>
      </c>
      <c r="E270" s="49">
        <f>E271</f>
        <v>11032.4</v>
      </c>
    </row>
    <row r="271" spans="1:5" ht="49.5">
      <c r="A271" s="56" t="s">
        <v>415</v>
      </c>
      <c r="B271" s="56" t="s">
        <v>97</v>
      </c>
      <c r="C271" s="56"/>
      <c r="D271" s="48" t="s">
        <v>96</v>
      </c>
      <c r="E271" s="49">
        <f>E272</f>
        <v>11032.4</v>
      </c>
    </row>
    <row r="272" spans="1:5" ht="49.5">
      <c r="A272" s="56" t="s">
        <v>415</v>
      </c>
      <c r="B272" s="56" t="s">
        <v>98</v>
      </c>
      <c r="C272" s="56"/>
      <c r="D272" s="48" t="s">
        <v>0</v>
      </c>
      <c r="E272" s="49">
        <f>E273</f>
        <v>11032.4</v>
      </c>
    </row>
    <row r="273" spans="1:5" ht="49.5">
      <c r="A273" s="56" t="s">
        <v>415</v>
      </c>
      <c r="B273" s="56" t="s">
        <v>100</v>
      </c>
      <c r="C273" s="56"/>
      <c r="D273" s="48" t="s">
        <v>99</v>
      </c>
      <c r="E273" s="49">
        <f>E274</f>
        <v>11032.4</v>
      </c>
    </row>
    <row r="274" spans="1:5" ht="16.5">
      <c r="A274" s="56" t="s">
        <v>415</v>
      </c>
      <c r="B274" s="56" t="s">
        <v>100</v>
      </c>
      <c r="C274" s="56" t="s">
        <v>711</v>
      </c>
      <c r="D274" s="48" t="s">
        <v>712</v>
      </c>
      <c r="E274" s="49">
        <f>E275</f>
        <v>11032.4</v>
      </c>
    </row>
    <row r="275" spans="1:5" ht="33">
      <c r="A275" s="56" t="s">
        <v>415</v>
      </c>
      <c r="B275" s="56" t="s">
        <v>100</v>
      </c>
      <c r="C275" s="56" t="s">
        <v>658</v>
      </c>
      <c r="D275" s="48" t="s">
        <v>659</v>
      </c>
      <c r="E275" s="49">
        <f>'№6'!F171</f>
        <v>11032.4</v>
      </c>
    </row>
    <row r="276" spans="1:5" ht="16.5">
      <c r="A276" s="11" t="s">
        <v>575</v>
      </c>
      <c r="B276" s="11"/>
      <c r="C276" s="11"/>
      <c r="D276" s="14" t="s">
        <v>542</v>
      </c>
      <c r="E276" s="49">
        <f>E282+E277+E291</f>
        <v>4107.9</v>
      </c>
    </row>
    <row r="277" spans="1:5" ht="16.5">
      <c r="A277" s="56" t="s">
        <v>575</v>
      </c>
      <c r="B277" s="56" t="s">
        <v>490</v>
      </c>
      <c r="C277" s="56"/>
      <c r="D277" s="48" t="s">
        <v>478</v>
      </c>
      <c r="E277" s="49">
        <f>E278</f>
        <v>500</v>
      </c>
    </row>
    <row r="278" spans="1:5" ht="16.5">
      <c r="A278" s="56" t="s">
        <v>575</v>
      </c>
      <c r="B278" s="56" t="s">
        <v>491</v>
      </c>
      <c r="C278" s="56"/>
      <c r="D278" s="48" t="s">
        <v>492</v>
      </c>
      <c r="E278" s="49">
        <f>E279</f>
        <v>500</v>
      </c>
    </row>
    <row r="279" spans="1:5" ht="16.5">
      <c r="A279" s="56" t="s">
        <v>575</v>
      </c>
      <c r="B279" s="56" t="s">
        <v>491</v>
      </c>
      <c r="C279" s="56" t="s">
        <v>699</v>
      </c>
      <c r="D279" s="48" t="s">
        <v>700</v>
      </c>
      <c r="E279" s="49">
        <f>E280</f>
        <v>500</v>
      </c>
    </row>
    <row r="280" spans="1:5" ht="16.5">
      <c r="A280" s="56" t="s">
        <v>575</v>
      </c>
      <c r="B280" s="56" t="s">
        <v>491</v>
      </c>
      <c r="C280" s="56" t="s">
        <v>701</v>
      </c>
      <c r="D280" s="48" t="s">
        <v>702</v>
      </c>
      <c r="E280" s="49">
        <f>E281</f>
        <v>500</v>
      </c>
    </row>
    <row r="281" spans="1:5" ht="16.5">
      <c r="A281" s="56" t="s">
        <v>575</v>
      </c>
      <c r="B281" s="56" t="s">
        <v>491</v>
      </c>
      <c r="C281" s="56" t="s">
        <v>652</v>
      </c>
      <c r="D281" s="48" t="s">
        <v>653</v>
      </c>
      <c r="E281" s="49">
        <f>'№6'!F421</f>
        <v>500</v>
      </c>
    </row>
    <row r="282" spans="1:5" ht="16.5">
      <c r="A282" s="56" t="s">
        <v>575</v>
      </c>
      <c r="B282" s="56" t="s">
        <v>538</v>
      </c>
      <c r="C282" s="56"/>
      <c r="D282" s="48" t="s">
        <v>647</v>
      </c>
      <c r="E282" s="49">
        <f>E287+E283</f>
        <v>3305.9</v>
      </c>
    </row>
    <row r="283" spans="1:5" ht="33">
      <c r="A283" s="11" t="s">
        <v>575</v>
      </c>
      <c r="B283" s="56" t="s">
        <v>406</v>
      </c>
      <c r="C283" s="56"/>
      <c r="D283" s="48" t="s">
        <v>407</v>
      </c>
      <c r="E283" s="49">
        <f>E284</f>
        <v>905.9</v>
      </c>
    </row>
    <row r="284" spans="1:5" ht="16.5">
      <c r="A284" s="56" t="s">
        <v>575</v>
      </c>
      <c r="B284" s="56" t="s">
        <v>406</v>
      </c>
      <c r="C284" s="56" t="s">
        <v>699</v>
      </c>
      <c r="D284" s="48" t="s">
        <v>700</v>
      </c>
      <c r="E284" s="49">
        <f>E285</f>
        <v>905.9</v>
      </c>
    </row>
    <row r="285" spans="1:5" ht="16.5">
      <c r="A285" s="11" t="s">
        <v>575</v>
      </c>
      <c r="B285" s="56" t="s">
        <v>406</v>
      </c>
      <c r="C285" s="56" t="s">
        <v>701</v>
      </c>
      <c r="D285" s="48" t="s">
        <v>702</v>
      </c>
      <c r="E285" s="49">
        <f>E286</f>
        <v>905.9</v>
      </c>
    </row>
    <row r="286" spans="1:5" ht="16.5">
      <c r="A286" s="56" t="s">
        <v>575</v>
      </c>
      <c r="B286" s="56" t="s">
        <v>406</v>
      </c>
      <c r="C286" s="56" t="s">
        <v>652</v>
      </c>
      <c r="D286" s="48" t="s">
        <v>653</v>
      </c>
      <c r="E286" s="49">
        <f>'№6'!F177</f>
        <v>905.9</v>
      </c>
    </row>
    <row r="287" spans="1:5" ht="33">
      <c r="A287" s="56" t="s">
        <v>575</v>
      </c>
      <c r="B287" s="11" t="s">
        <v>769</v>
      </c>
      <c r="C287" s="56"/>
      <c r="D287" s="48" t="s">
        <v>768</v>
      </c>
      <c r="E287" s="49">
        <f>E288</f>
        <v>2400</v>
      </c>
    </row>
    <row r="288" spans="1:5" ht="16.5">
      <c r="A288" s="56" t="s">
        <v>575</v>
      </c>
      <c r="B288" s="11" t="s">
        <v>769</v>
      </c>
      <c r="C288" s="66" t="s">
        <v>720</v>
      </c>
      <c r="D288" s="48" t="s">
        <v>721</v>
      </c>
      <c r="E288" s="49">
        <f>E289</f>
        <v>2400</v>
      </c>
    </row>
    <row r="289" spans="1:5" ht="33">
      <c r="A289" s="56" t="s">
        <v>575</v>
      </c>
      <c r="B289" s="11" t="s">
        <v>769</v>
      </c>
      <c r="C289" s="66" t="s">
        <v>722</v>
      </c>
      <c r="D289" s="48" t="s">
        <v>723</v>
      </c>
      <c r="E289" s="49">
        <f>E290</f>
        <v>2400</v>
      </c>
    </row>
    <row r="290" spans="1:5" ht="36.75" customHeight="1">
      <c r="A290" s="56" t="s">
        <v>575</v>
      </c>
      <c r="B290" s="11" t="s">
        <v>769</v>
      </c>
      <c r="C290" s="66" t="s">
        <v>724</v>
      </c>
      <c r="D290" s="48" t="s">
        <v>725</v>
      </c>
      <c r="E290" s="49">
        <f>'№6'!F181</f>
        <v>2400</v>
      </c>
    </row>
    <row r="291" spans="1:5" ht="34.5" customHeight="1">
      <c r="A291" s="56" t="s">
        <v>575</v>
      </c>
      <c r="B291" s="56" t="s">
        <v>111</v>
      </c>
      <c r="C291" s="56"/>
      <c r="D291" s="48" t="s">
        <v>112</v>
      </c>
      <c r="E291" s="49">
        <f>E292</f>
        <v>302</v>
      </c>
    </row>
    <row r="292" spans="1:5" ht="21" customHeight="1">
      <c r="A292" s="56" t="s">
        <v>575</v>
      </c>
      <c r="B292" s="56" t="s">
        <v>111</v>
      </c>
      <c r="C292" s="56" t="s">
        <v>699</v>
      </c>
      <c r="D292" s="48" t="s">
        <v>700</v>
      </c>
      <c r="E292" s="49">
        <f>E293</f>
        <v>302</v>
      </c>
    </row>
    <row r="293" spans="1:5" ht="23.25" customHeight="1">
      <c r="A293" s="56" t="s">
        <v>575</v>
      </c>
      <c r="B293" s="56" t="s">
        <v>111</v>
      </c>
      <c r="C293" s="56" t="s">
        <v>701</v>
      </c>
      <c r="D293" s="48" t="s">
        <v>702</v>
      </c>
      <c r="E293" s="49">
        <f>E294</f>
        <v>302</v>
      </c>
    </row>
    <row r="294" spans="1:5" ht="23.25" customHeight="1">
      <c r="A294" s="56" t="s">
        <v>575</v>
      </c>
      <c r="B294" s="56" t="s">
        <v>111</v>
      </c>
      <c r="C294" s="56" t="s">
        <v>652</v>
      </c>
      <c r="D294" s="48" t="s">
        <v>653</v>
      </c>
      <c r="E294" s="49">
        <f>'№6'!F185</f>
        <v>302</v>
      </c>
    </row>
    <row r="295" spans="1:5" ht="16.5">
      <c r="A295" s="56" t="s">
        <v>576</v>
      </c>
      <c r="B295" s="56"/>
      <c r="C295" s="56"/>
      <c r="D295" s="48" t="s">
        <v>543</v>
      </c>
      <c r="E295" s="49">
        <f>E296+E318+E323</f>
        <v>16336.8</v>
      </c>
    </row>
    <row r="296" spans="1:5" ht="16.5">
      <c r="A296" s="56" t="s">
        <v>576</v>
      </c>
      <c r="B296" s="56" t="s">
        <v>544</v>
      </c>
      <c r="C296" s="56"/>
      <c r="D296" s="48" t="s">
        <v>543</v>
      </c>
      <c r="E296" s="49">
        <f>E297+E301+E305+E314</f>
        <v>14451.4</v>
      </c>
    </row>
    <row r="297" spans="1:5" ht="16.5">
      <c r="A297" s="56" t="s">
        <v>576</v>
      </c>
      <c r="B297" s="56" t="s">
        <v>545</v>
      </c>
      <c r="C297" s="56"/>
      <c r="D297" s="48" t="s">
        <v>546</v>
      </c>
      <c r="E297" s="49">
        <f>E298</f>
        <v>11378.3</v>
      </c>
    </row>
    <row r="298" spans="1:5" ht="16.5">
      <c r="A298" s="56" t="s">
        <v>576</v>
      </c>
      <c r="B298" s="56" t="s">
        <v>545</v>
      </c>
      <c r="C298" s="56" t="s">
        <v>699</v>
      </c>
      <c r="D298" s="48" t="s">
        <v>700</v>
      </c>
      <c r="E298" s="49">
        <f>E299</f>
        <v>11378.3</v>
      </c>
    </row>
    <row r="299" spans="1:5" ht="16.5">
      <c r="A299" s="56" t="s">
        <v>576</v>
      </c>
      <c r="B299" s="56" t="s">
        <v>545</v>
      </c>
      <c r="C299" s="56" t="s">
        <v>701</v>
      </c>
      <c r="D299" s="48" t="s">
        <v>702</v>
      </c>
      <c r="E299" s="49">
        <f>E300</f>
        <v>11378.3</v>
      </c>
    </row>
    <row r="300" spans="1:5" ht="16.5">
      <c r="A300" s="56" t="s">
        <v>576</v>
      </c>
      <c r="B300" s="56" t="s">
        <v>545</v>
      </c>
      <c r="C300" s="56" t="s">
        <v>652</v>
      </c>
      <c r="D300" s="48" t="s">
        <v>653</v>
      </c>
      <c r="E300" s="49">
        <f>'№6'!F191</f>
        <v>11378.3</v>
      </c>
    </row>
    <row r="301" spans="1:5" ht="16.5">
      <c r="A301" s="56" t="s">
        <v>576</v>
      </c>
      <c r="B301" s="56" t="s">
        <v>610</v>
      </c>
      <c r="C301" s="56"/>
      <c r="D301" s="48" t="s">
        <v>611</v>
      </c>
      <c r="E301" s="49">
        <f>E302</f>
        <v>2444.3999999999996</v>
      </c>
    </row>
    <row r="302" spans="1:5" ht="16.5">
      <c r="A302" s="56" t="s">
        <v>576</v>
      </c>
      <c r="B302" s="56" t="s">
        <v>610</v>
      </c>
      <c r="C302" s="56" t="s">
        <v>699</v>
      </c>
      <c r="D302" s="48" t="s">
        <v>700</v>
      </c>
      <c r="E302" s="49">
        <f>E303</f>
        <v>2444.3999999999996</v>
      </c>
    </row>
    <row r="303" spans="1:5" ht="16.5">
      <c r="A303" s="56" t="s">
        <v>576</v>
      </c>
      <c r="B303" s="56" t="s">
        <v>610</v>
      </c>
      <c r="C303" s="56" t="s">
        <v>701</v>
      </c>
      <c r="D303" s="48" t="s">
        <v>702</v>
      </c>
      <c r="E303" s="49">
        <f>E304</f>
        <v>2444.3999999999996</v>
      </c>
    </row>
    <row r="304" spans="1:5" ht="16.5">
      <c r="A304" s="56" t="s">
        <v>576</v>
      </c>
      <c r="B304" s="56" t="s">
        <v>610</v>
      </c>
      <c r="C304" s="56" t="s">
        <v>652</v>
      </c>
      <c r="D304" s="48" t="s">
        <v>653</v>
      </c>
      <c r="E304" s="49">
        <f>'№6'!F195</f>
        <v>2444.3999999999996</v>
      </c>
    </row>
    <row r="305" spans="1:5" ht="16.5">
      <c r="A305" s="56" t="s">
        <v>576</v>
      </c>
      <c r="B305" s="56" t="s">
        <v>615</v>
      </c>
      <c r="C305" s="56"/>
      <c r="D305" s="48" t="s">
        <v>624</v>
      </c>
      <c r="E305" s="49">
        <f>E306+E310</f>
        <v>187</v>
      </c>
    </row>
    <row r="306" spans="1:5" ht="16.5">
      <c r="A306" s="56" t="s">
        <v>576</v>
      </c>
      <c r="B306" s="56" t="s">
        <v>612</v>
      </c>
      <c r="C306" s="56"/>
      <c r="D306" s="48" t="s">
        <v>625</v>
      </c>
      <c r="E306" s="49">
        <f>E307</f>
        <v>72</v>
      </c>
    </row>
    <row r="307" spans="1:5" ht="16.5">
      <c r="A307" s="56" t="s">
        <v>576</v>
      </c>
      <c r="B307" s="56" t="s">
        <v>612</v>
      </c>
      <c r="C307" s="56" t="s">
        <v>699</v>
      </c>
      <c r="D307" s="48" t="s">
        <v>700</v>
      </c>
      <c r="E307" s="49">
        <f>E308</f>
        <v>72</v>
      </c>
    </row>
    <row r="308" spans="1:5" ht="16.5">
      <c r="A308" s="56" t="s">
        <v>576</v>
      </c>
      <c r="B308" s="56" t="s">
        <v>612</v>
      </c>
      <c r="C308" s="56" t="s">
        <v>701</v>
      </c>
      <c r="D308" s="48" t="s">
        <v>702</v>
      </c>
      <c r="E308" s="49">
        <f>E309</f>
        <v>72</v>
      </c>
    </row>
    <row r="309" spans="1:5" ht="16.5">
      <c r="A309" s="56" t="s">
        <v>576</v>
      </c>
      <c r="B309" s="56" t="s">
        <v>612</v>
      </c>
      <c r="C309" s="56" t="s">
        <v>652</v>
      </c>
      <c r="D309" s="48" t="s">
        <v>653</v>
      </c>
      <c r="E309" s="49">
        <f>'№6'!F200</f>
        <v>72</v>
      </c>
    </row>
    <row r="310" spans="1:5" ht="16.5">
      <c r="A310" s="56" t="s">
        <v>576</v>
      </c>
      <c r="B310" s="56" t="s">
        <v>613</v>
      </c>
      <c r="C310" s="56"/>
      <c r="D310" s="48" t="s">
        <v>614</v>
      </c>
      <c r="E310" s="49">
        <f>E311</f>
        <v>115</v>
      </c>
    </row>
    <row r="311" spans="1:5" ht="16.5">
      <c r="A311" s="56" t="s">
        <v>576</v>
      </c>
      <c r="B311" s="56" t="s">
        <v>613</v>
      </c>
      <c r="C311" s="56" t="s">
        <v>699</v>
      </c>
      <c r="D311" s="48" t="s">
        <v>700</v>
      </c>
      <c r="E311" s="49">
        <f>E312</f>
        <v>115</v>
      </c>
    </row>
    <row r="312" spans="1:5" ht="16.5">
      <c r="A312" s="56" t="s">
        <v>576</v>
      </c>
      <c r="B312" s="56" t="s">
        <v>613</v>
      </c>
      <c r="C312" s="56" t="s">
        <v>701</v>
      </c>
      <c r="D312" s="48" t="s">
        <v>702</v>
      </c>
      <c r="E312" s="49">
        <f>E313</f>
        <v>115</v>
      </c>
    </row>
    <row r="313" spans="1:5" ht="16.5">
      <c r="A313" s="56" t="s">
        <v>576</v>
      </c>
      <c r="B313" s="56" t="s">
        <v>613</v>
      </c>
      <c r="C313" s="56" t="s">
        <v>652</v>
      </c>
      <c r="D313" s="48" t="s">
        <v>653</v>
      </c>
      <c r="E313" s="49">
        <f>'№6'!F204</f>
        <v>115</v>
      </c>
    </row>
    <row r="314" spans="1:5" ht="16.5">
      <c r="A314" s="56" t="s">
        <v>576</v>
      </c>
      <c r="B314" s="56" t="s">
        <v>616</v>
      </c>
      <c r="C314" s="56"/>
      <c r="D314" s="48" t="s">
        <v>617</v>
      </c>
      <c r="E314" s="49">
        <f>E315</f>
        <v>441.7</v>
      </c>
    </row>
    <row r="315" spans="1:5" ht="16.5">
      <c r="A315" s="56" t="s">
        <v>576</v>
      </c>
      <c r="B315" s="56" t="s">
        <v>616</v>
      </c>
      <c r="C315" s="56" t="s">
        <v>699</v>
      </c>
      <c r="D315" s="48" t="s">
        <v>700</v>
      </c>
      <c r="E315" s="49">
        <f>E316</f>
        <v>441.7</v>
      </c>
    </row>
    <row r="316" spans="1:5" ht="16.5">
      <c r="A316" s="56" t="s">
        <v>576</v>
      </c>
      <c r="B316" s="56" t="s">
        <v>616</v>
      </c>
      <c r="C316" s="56" t="s">
        <v>701</v>
      </c>
      <c r="D316" s="48" t="s">
        <v>702</v>
      </c>
      <c r="E316" s="49">
        <f>E317</f>
        <v>441.7</v>
      </c>
    </row>
    <row r="317" spans="1:5" ht="16.5">
      <c r="A317" s="56" t="s">
        <v>576</v>
      </c>
      <c r="B317" s="56" t="s">
        <v>616</v>
      </c>
      <c r="C317" s="56" t="s">
        <v>652</v>
      </c>
      <c r="D317" s="48" t="s">
        <v>653</v>
      </c>
      <c r="E317" s="49">
        <f>'№6'!F208</f>
        <v>441.7</v>
      </c>
    </row>
    <row r="318" spans="1:5" ht="16.5">
      <c r="A318" s="56" t="s">
        <v>576</v>
      </c>
      <c r="B318" s="56" t="s">
        <v>538</v>
      </c>
      <c r="C318" s="56"/>
      <c r="D318" s="48" t="s">
        <v>647</v>
      </c>
      <c r="E318" s="49">
        <f>E319</f>
        <v>1786.3999999999999</v>
      </c>
    </row>
    <row r="319" spans="1:5" ht="33">
      <c r="A319" s="56" t="s">
        <v>576</v>
      </c>
      <c r="B319" s="56" t="s">
        <v>753</v>
      </c>
      <c r="C319" s="56"/>
      <c r="D319" s="48" t="s">
        <v>754</v>
      </c>
      <c r="E319" s="49">
        <f>E320</f>
        <v>1786.3999999999999</v>
      </c>
    </row>
    <row r="320" spans="1:5" ht="16.5">
      <c r="A320" s="56" t="s">
        <v>576</v>
      </c>
      <c r="B320" s="56" t="s">
        <v>753</v>
      </c>
      <c r="C320" s="56" t="s">
        <v>699</v>
      </c>
      <c r="D320" s="48" t="s">
        <v>700</v>
      </c>
      <c r="E320" s="49">
        <f>E321</f>
        <v>1786.3999999999999</v>
      </c>
    </row>
    <row r="321" spans="1:5" ht="16.5">
      <c r="A321" s="56" t="s">
        <v>576</v>
      </c>
      <c r="B321" s="56" t="s">
        <v>753</v>
      </c>
      <c r="C321" s="56" t="s">
        <v>701</v>
      </c>
      <c r="D321" s="48" t="s">
        <v>702</v>
      </c>
      <c r="E321" s="49">
        <f>E322</f>
        <v>1786.3999999999999</v>
      </c>
    </row>
    <row r="322" spans="1:5" ht="16.5">
      <c r="A322" s="56" t="s">
        <v>576</v>
      </c>
      <c r="B322" s="56" t="s">
        <v>753</v>
      </c>
      <c r="C322" s="56" t="s">
        <v>652</v>
      </c>
      <c r="D322" s="48" t="s">
        <v>653</v>
      </c>
      <c r="E322" s="49">
        <f>'№6'!F213</f>
        <v>1786.3999999999999</v>
      </c>
    </row>
    <row r="323" spans="1:5" ht="33">
      <c r="A323" s="56" t="s">
        <v>576</v>
      </c>
      <c r="B323" s="56" t="s">
        <v>111</v>
      </c>
      <c r="C323" s="56"/>
      <c r="D323" s="48" t="s">
        <v>112</v>
      </c>
      <c r="E323" s="49">
        <f>E324</f>
        <v>99</v>
      </c>
    </row>
    <row r="324" spans="1:5" ht="16.5">
      <c r="A324" s="56" t="s">
        <v>576</v>
      </c>
      <c r="B324" s="56" t="s">
        <v>111</v>
      </c>
      <c r="C324" s="56" t="s">
        <v>699</v>
      </c>
      <c r="D324" s="48" t="s">
        <v>700</v>
      </c>
      <c r="E324" s="49">
        <f>E325</f>
        <v>99</v>
      </c>
    </row>
    <row r="325" spans="1:5" ht="16.5">
      <c r="A325" s="56" t="s">
        <v>576</v>
      </c>
      <c r="B325" s="56" t="s">
        <v>111</v>
      </c>
      <c r="C325" s="56" t="s">
        <v>701</v>
      </c>
      <c r="D325" s="48" t="s">
        <v>702</v>
      </c>
      <c r="E325" s="49">
        <f>E326</f>
        <v>99</v>
      </c>
    </row>
    <row r="326" spans="1:5" ht="16.5">
      <c r="A326" s="56" t="s">
        <v>576</v>
      </c>
      <c r="B326" s="56" t="s">
        <v>111</v>
      </c>
      <c r="C326" s="56" t="s">
        <v>652</v>
      </c>
      <c r="D326" s="48" t="s">
        <v>653</v>
      </c>
      <c r="E326" s="49">
        <f>'№6'!F217</f>
        <v>99</v>
      </c>
    </row>
    <row r="327" spans="1:5" s="47" customFormat="1" ht="16.5">
      <c r="A327" s="62" t="s">
        <v>559</v>
      </c>
      <c r="B327" s="62"/>
      <c r="C327" s="62"/>
      <c r="D327" s="63" t="s">
        <v>547</v>
      </c>
      <c r="E327" s="61">
        <f>E328+E366+E422+E462</f>
        <v>453506.39999999997</v>
      </c>
    </row>
    <row r="328" spans="1:5" ht="16.5">
      <c r="A328" s="56" t="s">
        <v>577</v>
      </c>
      <c r="B328" s="56"/>
      <c r="C328" s="56"/>
      <c r="D328" s="48" t="s">
        <v>454</v>
      </c>
      <c r="E328" s="49">
        <f>E335+E349+E329+E361</f>
        <v>172530.7</v>
      </c>
    </row>
    <row r="329" spans="1:5" ht="16.5">
      <c r="A329" s="56" t="s">
        <v>577</v>
      </c>
      <c r="B329" s="56" t="s">
        <v>455</v>
      </c>
      <c r="C329" s="56"/>
      <c r="D329" s="48" t="s">
        <v>456</v>
      </c>
      <c r="E329" s="49">
        <f>E330</f>
        <v>683</v>
      </c>
    </row>
    <row r="330" spans="1:5" ht="16.5">
      <c r="A330" s="56" t="s">
        <v>577</v>
      </c>
      <c r="B330" s="56" t="s">
        <v>457</v>
      </c>
      <c r="C330" s="56"/>
      <c r="D330" s="48" t="s">
        <v>648</v>
      </c>
      <c r="E330" s="49">
        <f>E331</f>
        <v>683</v>
      </c>
    </row>
    <row r="331" spans="1:5" ht="33">
      <c r="A331" s="56" t="s">
        <v>577</v>
      </c>
      <c r="B331" s="56" t="s">
        <v>677</v>
      </c>
      <c r="C331" s="56"/>
      <c r="D331" s="48" t="s">
        <v>676</v>
      </c>
      <c r="E331" s="49">
        <f>E332</f>
        <v>683</v>
      </c>
    </row>
    <row r="332" spans="1:5" ht="33">
      <c r="A332" s="56" t="s">
        <v>577</v>
      </c>
      <c r="B332" s="56" t="s">
        <v>677</v>
      </c>
      <c r="C332" s="56" t="s">
        <v>717</v>
      </c>
      <c r="D332" s="48" t="s">
        <v>718</v>
      </c>
      <c r="E332" s="49">
        <f>E333</f>
        <v>683</v>
      </c>
    </row>
    <row r="333" spans="1:5" ht="16.5">
      <c r="A333" s="56" t="s">
        <v>577</v>
      </c>
      <c r="B333" s="56" t="s">
        <v>677</v>
      </c>
      <c r="C333" s="56" t="s">
        <v>726</v>
      </c>
      <c r="D333" s="48" t="s">
        <v>727</v>
      </c>
      <c r="E333" s="49">
        <f>E334</f>
        <v>683</v>
      </c>
    </row>
    <row r="334" spans="1:5" ht="16.5">
      <c r="A334" s="56" t="s">
        <v>577</v>
      </c>
      <c r="B334" s="56" t="s">
        <v>677</v>
      </c>
      <c r="C334" s="56" t="s">
        <v>668</v>
      </c>
      <c r="D334" s="48" t="s">
        <v>669</v>
      </c>
      <c r="E334" s="49">
        <f>'№6'!F564</f>
        <v>683</v>
      </c>
    </row>
    <row r="335" spans="1:5" ht="16.5">
      <c r="A335" s="56" t="s">
        <v>577</v>
      </c>
      <c r="B335" s="56" t="s">
        <v>538</v>
      </c>
      <c r="C335" s="56"/>
      <c r="D335" s="48" t="s">
        <v>647</v>
      </c>
      <c r="E335" s="49">
        <f>E336+E340+E344</f>
        <v>113947.6</v>
      </c>
    </row>
    <row r="336" spans="1:5" ht="33">
      <c r="A336" s="56" t="s">
        <v>577</v>
      </c>
      <c r="B336" s="11" t="s">
        <v>755</v>
      </c>
      <c r="C336" s="11"/>
      <c r="D336" s="12" t="s">
        <v>756</v>
      </c>
      <c r="E336" s="49">
        <f>E337</f>
        <v>6412.8</v>
      </c>
    </row>
    <row r="337" spans="1:5" ht="16.5">
      <c r="A337" s="56" t="s">
        <v>577</v>
      </c>
      <c r="B337" s="11" t="s">
        <v>755</v>
      </c>
      <c r="C337" s="66" t="s">
        <v>720</v>
      </c>
      <c r="D337" s="48" t="s">
        <v>721</v>
      </c>
      <c r="E337" s="49">
        <f>E338</f>
        <v>6412.8</v>
      </c>
    </row>
    <row r="338" spans="1:5" ht="33">
      <c r="A338" s="56" t="s">
        <v>577</v>
      </c>
      <c r="B338" s="11" t="s">
        <v>755</v>
      </c>
      <c r="C338" s="66" t="s">
        <v>722</v>
      </c>
      <c r="D338" s="48" t="s">
        <v>723</v>
      </c>
      <c r="E338" s="49">
        <f>E339</f>
        <v>6412.8</v>
      </c>
    </row>
    <row r="339" spans="1:5" ht="38.25" customHeight="1">
      <c r="A339" s="56" t="s">
        <v>577</v>
      </c>
      <c r="B339" s="11" t="s">
        <v>755</v>
      </c>
      <c r="C339" s="66" t="s">
        <v>724</v>
      </c>
      <c r="D339" s="48" t="s">
        <v>725</v>
      </c>
      <c r="E339" s="49">
        <f>'№6'!F231</f>
        <v>6412.8</v>
      </c>
    </row>
    <row r="340" spans="1:5" ht="33">
      <c r="A340" s="56" t="s">
        <v>577</v>
      </c>
      <c r="B340" s="11" t="s">
        <v>745</v>
      </c>
      <c r="C340" s="11"/>
      <c r="D340" s="12" t="s">
        <v>746</v>
      </c>
      <c r="E340" s="49">
        <f>E341</f>
        <v>1352.8</v>
      </c>
    </row>
    <row r="341" spans="1:5" ht="33">
      <c r="A341" s="56" t="s">
        <v>577</v>
      </c>
      <c r="B341" s="11" t="s">
        <v>745</v>
      </c>
      <c r="C341" s="56" t="s">
        <v>717</v>
      </c>
      <c r="D341" s="48" t="s">
        <v>718</v>
      </c>
      <c r="E341" s="49">
        <f>E342</f>
        <v>1352.8</v>
      </c>
    </row>
    <row r="342" spans="1:5" ht="16.5">
      <c r="A342" s="56" t="s">
        <v>577</v>
      </c>
      <c r="B342" s="11" t="s">
        <v>745</v>
      </c>
      <c r="C342" s="56" t="s">
        <v>726</v>
      </c>
      <c r="D342" s="48" t="s">
        <v>727</v>
      </c>
      <c r="E342" s="49">
        <f>E343</f>
        <v>1352.8</v>
      </c>
    </row>
    <row r="343" spans="1:5" ht="16.5">
      <c r="A343" s="56" t="s">
        <v>577</v>
      </c>
      <c r="B343" s="11" t="s">
        <v>745</v>
      </c>
      <c r="C343" s="56" t="s">
        <v>668</v>
      </c>
      <c r="D343" s="48" t="s">
        <v>669</v>
      </c>
      <c r="E343" s="49">
        <f>'№6'!F569</f>
        <v>1352.8</v>
      </c>
    </row>
    <row r="344" spans="1:5" ht="33">
      <c r="A344" s="56" t="s">
        <v>577</v>
      </c>
      <c r="B344" s="56" t="s">
        <v>48</v>
      </c>
      <c r="C344" s="56"/>
      <c r="D344" s="48" t="s">
        <v>49</v>
      </c>
      <c r="E344" s="49">
        <f>E345</f>
        <v>106182</v>
      </c>
    </row>
    <row r="345" spans="1:5" ht="16.5">
      <c r="A345" s="56" t="s">
        <v>577</v>
      </c>
      <c r="B345" s="56" t="s">
        <v>50</v>
      </c>
      <c r="C345" s="56"/>
      <c r="D345" s="48" t="s">
        <v>51</v>
      </c>
      <c r="E345" s="49">
        <f>E346</f>
        <v>106182</v>
      </c>
    </row>
    <row r="346" spans="1:5" ht="33">
      <c r="A346" s="56" t="s">
        <v>577</v>
      </c>
      <c r="B346" s="56" t="s">
        <v>50</v>
      </c>
      <c r="C346" s="56" t="s">
        <v>717</v>
      </c>
      <c r="D346" s="48" t="s">
        <v>718</v>
      </c>
      <c r="E346" s="49">
        <f>E347</f>
        <v>106182</v>
      </c>
    </row>
    <row r="347" spans="1:5" ht="16.5">
      <c r="A347" s="56" t="s">
        <v>577</v>
      </c>
      <c r="B347" s="56" t="s">
        <v>50</v>
      </c>
      <c r="C347" s="56" t="s">
        <v>726</v>
      </c>
      <c r="D347" s="48" t="s">
        <v>727</v>
      </c>
      <c r="E347" s="49">
        <f>E348</f>
        <v>106182</v>
      </c>
    </row>
    <row r="348" spans="1:5" ht="49.5">
      <c r="A348" s="56" t="s">
        <v>577</v>
      </c>
      <c r="B348" s="56" t="s">
        <v>50</v>
      </c>
      <c r="C348" s="56" t="s">
        <v>649</v>
      </c>
      <c r="D348" s="48" t="s">
        <v>650</v>
      </c>
      <c r="E348" s="49">
        <f>'№6'!F574</f>
        <v>106182</v>
      </c>
    </row>
    <row r="349" spans="1:5" ht="33">
      <c r="A349" s="56" t="s">
        <v>577</v>
      </c>
      <c r="B349" s="11" t="s">
        <v>11</v>
      </c>
      <c r="C349" s="56"/>
      <c r="D349" s="48" t="s">
        <v>10</v>
      </c>
      <c r="E349" s="49">
        <f aca="true" t="shared" si="0" ref="E349:E354">E350</f>
        <v>57632.6</v>
      </c>
    </row>
    <row r="350" spans="1:5" ht="33">
      <c r="A350" s="56" t="s">
        <v>577</v>
      </c>
      <c r="B350" s="11" t="s">
        <v>13</v>
      </c>
      <c r="C350" s="56" t="s">
        <v>636</v>
      </c>
      <c r="D350" s="48" t="s">
        <v>12</v>
      </c>
      <c r="E350" s="49">
        <f t="shared" si="0"/>
        <v>57632.6</v>
      </c>
    </row>
    <row r="351" spans="1:5" ht="16.5">
      <c r="A351" s="56" t="s">
        <v>577</v>
      </c>
      <c r="B351" s="11" t="s">
        <v>33</v>
      </c>
      <c r="C351" s="56"/>
      <c r="D351" s="48" t="s">
        <v>34</v>
      </c>
      <c r="E351" s="49">
        <f>E352+E356</f>
        <v>57632.6</v>
      </c>
    </row>
    <row r="352" spans="1:5" ht="21" customHeight="1">
      <c r="A352" s="56" t="s">
        <v>577</v>
      </c>
      <c r="B352" s="11" t="s">
        <v>35</v>
      </c>
      <c r="C352" s="56"/>
      <c r="D352" s="48" t="s">
        <v>36</v>
      </c>
      <c r="E352" s="49">
        <f t="shared" si="0"/>
        <v>55335.2</v>
      </c>
    </row>
    <row r="353" spans="1:5" ht="16.5">
      <c r="A353" s="56" t="s">
        <v>577</v>
      </c>
      <c r="B353" s="11" t="s">
        <v>35</v>
      </c>
      <c r="C353" s="66" t="s">
        <v>720</v>
      </c>
      <c r="D353" s="48" t="s">
        <v>721</v>
      </c>
      <c r="E353" s="49">
        <f t="shared" si="0"/>
        <v>55335.2</v>
      </c>
    </row>
    <row r="354" spans="1:5" ht="33">
      <c r="A354" s="56" t="s">
        <v>577</v>
      </c>
      <c r="B354" s="11" t="s">
        <v>35</v>
      </c>
      <c r="C354" s="66" t="s">
        <v>722</v>
      </c>
      <c r="D354" s="48" t="s">
        <v>723</v>
      </c>
      <c r="E354" s="49">
        <f t="shared" si="0"/>
        <v>55335.2</v>
      </c>
    </row>
    <row r="355" spans="1:5" ht="41.25" customHeight="1">
      <c r="A355" s="56" t="s">
        <v>577</v>
      </c>
      <c r="B355" s="11" t="s">
        <v>35</v>
      </c>
      <c r="C355" s="66" t="s">
        <v>724</v>
      </c>
      <c r="D355" s="48" t="s">
        <v>725</v>
      </c>
      <c r="E355" s="49">
        <f>'№6'!F226</f>
        <v>55335.2</v>
      </c>
    </row>
    <row r="356" spans="1:5" ht="33">
      <c r="A356" s="56" t="s">
        <v>577</v>
      </c>
      <c r="B356" s="11" t="s">
        <v>122</v>
      </c>
      <c r="C356" s="56"/>
      <c r="D356" s="48" t="s">
        <v>40</v>
      </c>
      <c r="E356" s="49">
        <f>E357</f>
        <v>2297.4</v>
      </c>
    </row>
    <row r="357" spans="1:5" ht="49.5">
      <c r="A357" s="56" t="s">
        <v>577</v>
      </c>
      <c r="B357" s="11" t="s">
        <v>123</v>
      </c>
      <c r="C357" s="56"/>
      <c r="D357" s="48" t="s">
        <v>124</v>
      </c>
      <c r="E357" s="49">
        <f>E358</f>
        <v>2297.4</v>
      </c>
    </row>
    <row r="358" spans="1:5" ht="33">
      <c r="A358" s="56" t="s">
        <v>577</v>
      </c>
      <c r="B358" s="11" t="s">
        <v>123</v>
      </c>
      <c r="C358" s="56" t="s">
        <v>717</v>
      </c>
      <c r="D358" s="48" t="s">
        <v>718</v>
      </c>
      <c r="E358" s="49">
        <f>E359</f>
        <v>2297.4</v>
      </c>
    </row>
    <row r="359" spans="1:5" ht="16.5">
      <c r="A359" s="56" t="s">
        <v>577</v>
      </c>
      <c r="B359" s="11" t="s">
        <v>123</v>
      </c>
      <c r="C359" s="56" t="s">
        <v>726</v>
      </c>
      <c r="D359" s="48" t="s">
        <v>727</v>
      </c>
      <c r="E359" s="49">
        <f>E360</f>
        <v>2297.4</v>
      </c>
    </row>
    <row r="360" spans="1:5" ht="16.5">
      <c r="A360" s="56" t="s">
        <v>577</v>
      </c>
      <c r="B360" s="11" t="s">
        <v>123</v>
      </c>
      <c r="C360" s="56" t="s">
        <v>668</v>
      </c>
      <c r="D360" s="48" t="s">
        <v>669</v>
      </c>
      <c r="E360" s="49">
        <f>'№6'!F582</f>
        <v>2297.4</v>
      </c>
    </row>
    <row r="361" spans="1:5" ht="16.5">
      <c r="A361" s="56" t="s">
        <v>577</v>
      </c>
      <c r="B361" s="56" t="s">
        <v>382</v>
      </c>
      <c r="C361" s="56"/>
      <c r="D361" s="48" t="s">
        <v>381</v>
      </c>
      <c r="E361" s="49">
        <f>E362</f>
        <v>267.5</v>
      </c>
    </row>
    <row r="362" spans="1:5" ht="33">
      <c r="A362" s="56" t="s">
        <v>577</v>
      </c>
      <c r="B362" s="56" t="s">
        <v>384</v>
      </c>
      <c r="C362" s="56"/>
      <c r="D362" s="48" t="s">
        <v>383</v>
      </c>
      <c r="E362" s="49">
        <f>E363</f>
        <v>267.5</v>
      </c>
    </row>
    <row r="363" spans="1:5" ht="33">
      <c r="A363" s="56" t="s">
        <v>577</v>
      </c>
      <c r="B363" s="56" t="s">
        <v>384</v>
      </c>
      <c r="C363" s="56" t="s">
        <v>717</v>
      </c>
      <c r="D363" s="48" t="s">
        <v>718</v>
      </c>
      <c r="E363" s="49">
        <f>E364</f>
        <v>267.5</v>
      </c>
    </row>
    <row r="364" spans="1:5" ht="16.5">
      <c r="A364" s="56" t="s">
        <v>577</v>
      </c>
      <c r="B364" s="56" t="s">
        <v>384</v>
      </c>
      <c r="C364" s="56" t="s">
        <v>726</v>
      </c>
      <c r="D364" s="48" t="s">
        <v>727</v>
      </c>
      <c r="E364" s="49">
        <f>E365</f>
        <v>267.5</v>
      </c>
    </row>
    <row r="365" spans="1:5" ht="16.5">
      <c r="A365" s="56" t="s">
        <v>577</v>
      </c>
      <c r="B365" s="56" t="s">
        <v>384</v>
      </c>
      <c r="C365" s="11" t="s">
        <v>668</v>
      </c>
      <c r="D365" s="12" t="s">
        <v>669</v>
      </c>
      <c r="E365" s="49">
        <f>'№6'!F587</f>
        <v>267.5</v>
      </c>
    </row>
    <row r="366" spans="1:5" ht="16.5">
      <c r="A366" s="56" t="s">
        <v>578</v>
      </c>
      <c r="B366" s="56"/>
      <c r="C366" s="56"/>
      <c r="D366" s="48" t="s">
        <v>458</v>
      </c>
      <c r="E366" s="49">
        <f>E380+E385+E407+E373+E367</f>
        <v>257650.8</v>
      </c>
    </row>
    <row r="367" spans="1:5" ht="16.5">
      <c r="A367" s="56" t="s">
        <v>578</v>
      </c>
      <c r="B367" s="56" t="s">
        <v>459</v>
      </c>
      <c r="C367" s="56"/>
      <c r="D367" s="48" t="s">
        <v>460</v>
      </c>
      <c r="E367" s="49">
        <f>E368</f>
        <v>3966.3</v>
      </c>
    </row>
    <row r="368" spans="1:5" ht="16.5">
      <c r="A368" s="56" t="s">
        <v>578</v>
      </c>
      <c r="B368" s="56" t="s">
        <v>461</v>
      </c>
      <c r="C368" s="56" t="s">
        <v>636</v>
      </c>
      <c r="D368" s="48" t="s">
        <v>648</v>
      </c>
      <c r="E368" s="49">
        <f>E369</f>
        <v>3966.3</v>
      </c>
    </row>
    <row r="369" spans="1:5" ht="33">
      <c r="A369" s="56" t="s">
        <v>578</v>
      </c>
      <c r="B369" s="56" t="s">
        <v>670</v>
      </c>
      <c r="C369" s="56"/>
      <c r="D369" s="48" t="s">
        <v>676</v>
      </c>
      <c r="E369" s="49">
        <f>E370</f>
        <v>3966.3</v>
      </c>
    </row>
    <row r="370" spans="1:5" ht="33">
      <c r="A370" s="56" t="s">
        <v>578</v>
      </c>
      <c r="B370" s="56" t="s">
        <v>670</v>
      </c>
      <c r="C370" s="56" t="s">
        <v>717</v>
      </c>
      <c r="D370" s="48" t="s">
        <v>718</v>
      </c>
      <c r="E370" s="49">
        <f>E371</f>
        <v>3966.3</v>
      </c>
    </row>
    <row r="371" spans="1:5" ht="16.5">
      <c r="A371" s="56" t="s">
        <v>578</v>
      </c>
      <c r="B371" s="56" t="s">
        <v>670</v>
      </c>
      <c r="C371" s="56" t="s">
        <v>726</v>
      </c>
      <c r="D371" s="48" t="s">
        <v>727</v>
      </c>
      <c r="E371" s="49">
        <f>E372</f>
        <v>3966.3</v>
      </c>
    </row>
    <row r="372" spans="1:5" ht="16.5">
      <c r="A372" s="56" t="s">
        <v>578</v>
      </c>
      <c r="B372" s="56" t="s">
        <v>670</v>
      </c>
      <c r="C372" s="11" t="s">
        <v>668</v>
      </c>
      <c r="D372" s="12" t="s">
        <v>669</v>
      </c>
      <c r="E372" s="49">
        <f>'№6'!F594</f>
        <v>3966.3</v>
      </c>
    </row>
    <row r="373" spans="1:5" ht="16.5">
      <c r="A373" s="58" t="s">
        <v>578</v>
      </c>
      <c r="B373" s="58" t="s">
        <v>471</v>
      </c>
      <c r="C373" s="58"/>
      <c r="D373" s="48" t="s">
        <v>472</v>
      </c>
      <c r="E373" s="49">
        <f>E374</f>
        <v>27049.3</v>
      </c>
    </row>
    <row r="374" spans="1:5" ht="16.5">
      <c r="A374" s="58" t="s">
        <v>578</v>
      </c>
      <c r="B374" s="58" t="s">
        <v>473</v>
      </c>
      <c r="C374" s="58"/>
      <c r="D374" s="48" t="s">
        <v>648</v>
      </c>
      <c r="E374" s="49">
        <f>E375</f>
        <v>27049.3</v>
      </c>
    </row>
    <row r="375" spans="1:5" ht="33">
      <c r="A375" s="58" t="s">
        <v>578</v>
      </c>
      <c r="B375" s="58" t="s">
        <v>675</v>
      </c>
      <c r="C375" s="58"/>
      <c r="D375" s="48" t="s">
        <v>676</v>
      </c>
      <c r="E375" s="49">
        <f>E376</f>
        <v>27049.3</v>
      </c>
    </row>
    <row r="376" spans="1:5" ht="33">
      <c r="A376" s="58" t="s">
        <v>578</v>
      </c>
      <c r="B376" s="58" t="s">
        <v>675</v>
      </c>
      <c r="C376" s="56" t="s">
        <v>717</v>
      </c>
      <c r="D376" s="48" t="s">
        <v>718</v>
      </c>
      <c r="E376" s="49">
        <f>E377</f>
        <v>27049.3</v>
      </c>
    </row>
    <row r="377" spans="1:5" ht="16.5">
      <c r="A377" s="58" t="s">
        <v>578</v>
      </c>
      <c r="B377" s="58" t="s">
        <v>675</v>
      </c>
      <c r="C377" s="56" t="s">
        <v>726</v>
      </c>
      <c r="D377" s="48" t="s">
        <v>727</v>
      </c>
      <c r="E377" s="49">
        <f>E378+E379</f>
        <v>27049.3</v>
      </c>
    </row>
    <row r="378" spans="1:5" ht="49.5">
      <c r="A378" s="58" t="s">
        <v>578</v>
      </c>
      <c r="B378" s="58" t="s">
        <v>675</v>
      </c>
      <c r="C378" s="56" t="s">
        <v>649</v>
      </c>
      <c r="D378" s="48" t="s">
        <v>650</v>
      </c>
      <c r="E378" s="49">
        <f>'№6'!F474+'№6'!F238</f>
        <v>25276.5</v>
      </c>
    </row>
    <row r="379" spans="1:5" ht="16.5">
      <c r="A379" s="58" t="s">
        <v>578</v>
      </c>
      <c r="B379" s="58" t="s">
        <v>675</v>
      </c>
      <c r="C379" s="56" t="s">
        <v>668</v>
      </c>
      <c r="D379" s="48" t="s">
        <v>669</v>
      </c>
      <c r="E379" s="49">
        <f>'№6'!F239+'№6'!F475</f>
        <v>1772.8</v>
      </c>
    </row>
    <row r="380" spans="1:5" ht="16.5">
      <c r="A380" s="11" t="s">
        <v>578</v>
      </c>
      <c r="B380" s="15" t="s">
        <v>17</v>
      </c>
      <c r="C380" s="11"/>
      <c r="D380" s="12" t="s">
        <v>18</v>
      </c>
      <c r="E380" s="49">
        <f>E381</f>
        <v>2499.3</v>
      </c>
    </row>
    <row r="381" spans="1:5" ht="16.5">
      <c r="A381" s="11" t="s">
        <v>578</v>
      </c>
      <c r="B381" s="15" t="s">
        <v>19</v>
      </c>
      <c r="C381" s="11"/>
      <c r="D381" s="12" t="s">
        <v>20</v>
      </c>
      <c r="E381" s="49">
        <f>E382</f>
        <v>2499.3</v>
      </c>
    </row>
    <row r="382" spans="1:5" ht="33">
      <c r="A382" s="11" t="s">
        <v>578</v>
      </c>
      <c r="B382" s="15" t="s">
        <v>19</v>
      </c>
      <c r="C382" s="56" t="s">
        <v>717</v>
      </c>
      <c r="D382" s="48" t="s">
        <v>718</v>
      </c>
      <c r="E382" s="49">
        <f>E383</f>
        <v>2499.3</v>
      </c>
    </row>
    <row r="383" spans="1:5" ht="16.5">
      <c r="A383" s="11" t="s">
        <v>578</v>
      </c>
      <c r="B383" s="15" t="s">
        <v>19</v>
      </c>
      <c r="C383" s="56" t="s">
        <v>726</v>
      </c>
      <c r="D383" s="48" t="s">
        <v>727</v>
      </c>
      <c r="E383" s="49">
        <f>E384</f>
        <v>2499.3</v>
      </c>
    </row>
    <row r="384" spans="1:5" ht="16.5">
      <c r="A384" s="11" t="s">
        <v>578</v>
      </c>
      <c r="B384" s="15" t="s">
        <v>19</v>
      </c>
      <c r="C384" s="11" t="s">
        <v>668</v>
      </c>
      <c r="D384" s="12" t="s">
        <v>669</v>
      </c>
      <c r="E384" s="49">
        <f>'№6'!F599</f>
        <v>2499.3</v>
      </c>
    </row>
    <row r="385" spans="1:5" ht="16.5">
      <c r="A385" s="11" t="s">
        <v>578</v>
      </c>
      <c r="B385" s="11" t="s">
        <v>538</v>
      </c>
      <c r="C385" s="11"/>
      <c r="D385" s="12" t="s">
        <v>647</v>
      </c>
      <c r="E385" s="49">
        <f>E390+E394+E386</f>
        <v>51238.90000000001</v>
      </c>
    </row>
    <row r="386" spans="1:5" ht="33">
      <c r="A386" s="11" t="s">
        <v>578</v>
      </c>
      <c r="B386" s="11" t="s">
        <v>771</v>
      </c>
      <c r="C386" s="11"/>
      <c r="D386" s="48" t="s">
        <v>772</v>
      </c>
      <c r="E386" s="49">
        <f>E387</f>
        <v>55</v>
      </c>
    </row>
    <row r="387" spans="1:5" ht="33">
      <c r="A387" s="11" t="s">
        <v>578</v>
      </c>
      <c r="B387" s="11" t="s">
        <v>771</v>
      </c>
      <c r="C387" s="56" t="s">
        <v>717</v>
      </c>
      <c r="D387" s="48" t="s">
        <v>718</v>
      </c>
      <c r="E387" s="49">
        <f>E388</f>
        <v>55</v>
      </c>
    </row>
    <row r="388" spans="1:5" ht="16.5">
      <c r="A388" s="11" t="s">
        <v>578</v>
      </c>
      <c r="B388" s="11" t="s">
        <v>771</v>
      </c>
      <c r="C388" s="56" t="s">
        <v>726</v>
      </c>
      <c r="D388" s="48" t="s">
        <v>727</v>
      </c>
      <c r="E388" s="49">
        <f>E389</f>
        <v>55</v>
      </c>
    </row>
    <row r="389" spans="1:5" ht="16.5">
      <c r="A389" s="11" t="s">
        <v>578</v>
      </c>
      <c r="B389" s="11" t="s">
        <v>771</v>
      </c>
      <c r="C389" s="56" t="s">
        <v>668</v>
      </c>
      <c r="D389" s="48" t="s">
        <v>669</v>
      </c>
      <c r="E389" s="49">
        <f>'№6'!F604</f>
        <v>55</v>
      </c>
    </row>
    <row r="390" spans="1:5" ht="33">
      <c r="A390" s="11" t="s">
        <v>578</v>
      </c>
      <c r="B390" s="11" t="s">
        <v>745</v>
      </c>
      <c r="C390" s="11"/>
      <c r="D390" s="12" t="s">
        <v>746</v>
      </c>
      <c r="E390" s="49">
        <f>E391</f>
        <v>2695.7999999999997</v>
      </c>
    </row>
    <row r="391" spans="1:5" ht="33">
      <c r="A391" s="11" t="s">
        <v>578</v>
      </c>
      <c r="B391" s="11" t="s">
        <v>745</v>
      </c>
      <c r="C391" s="56" t="s">
        <v>717</v>
      </c>
      <c r="D391" s="48" t="s">
        <v>718</v>
      </c>
      <c r="E391" s="49">
        <f>E392</f>
        <v>2695.7999999999997</v>
      </c>
    </row>
    <row r="392" spans="1:5" ht="16.5">
      <c r="A392" s="11" t="s">
        <v>578</v>
      </c>
      <c r="B392" s="11" t="s">
        <v>745</v>
      </c>
      <c r="C392" s="56" t="s">
        <v>726</v>
      </c>
      <c r="D392" s="48" t="s">
        <v>727</v>
      </c>
      <c r="E392" s="49">
        <f>E393</f>
        <v>2695.7999999999997</v>
      </c>
    </row>
    <row r="393" spans="1:5" ht="16.5">
      <c r="A393" s="11" t="s">
        <v>578</v>
      </c>
      <c r="B393" s="11" t="s">
        <v>745</v>
      </c>
      <c r="C393" s="56" t="s">
        <v>668</v>
      </c>
      <c r="D393" s="48" t="s">
        <v>669</v>
      </c>
      <c r="E393" s="49">
        <f>'№6'!F608</f>
        <v>2695.7999999999997</v>
      </c>
    </row>
    <row r="394" spans="1:5" ht="33">
      <c r="A394" s="11" t="s">
        <v>578</v>
      </c>
      <c r="B394" s="56" t="s">
        <v>48</v>
      </c>
      <c r="C394" s="56"/>
      <c r="D394" s="48" t="s">
        <v>49</v>
      </c>
      <c r="E394" s="49">
        <f>E395+E399+E403</f>
        <v>48488.100000000006</v>
      </c>
    </row>
    <row r="395" spans="1:5" ht="16.5">
      <c r="A395" s="11" t="s">
        <v>578</v>
      </c>
      <c r="B395" s="56" t="s">
        <v>52</v>
      </c>
      <c r="C395" s="56"/>
      <c r="D395" s="48" t="s">
        <v>53</v>
      </c>
      <c r="E395" s="49">
        <f>E396</f>
        <v>34275.5</v>
      </c>
    </row>
    <row r="396" spans="1:5" ht="33">
      <c r="A396" s="11" t="s">
        <v>578</v>
      </c>
      <c r="B396" s="56" t="s">
        <v>52</v>
      </c>
      <c r="C396" s="56" t="s">
        <v>717</v>
      </c>
      <c r="D396" s="48" t="s">
        <v>718</v>
      </c>
      <c r="E396" s="49">
        <f>E397</f>
        <v>34275.5</v>
      </c>
    </row>
    <row r="397" spans="1:5" ht="16.5">
      <c r="A397" s="11" t="s">
        <v>578</v>
      </c>
      <c r="B397" s="56" t="s">
        <v>52</v>
      </c>
      <c r="C397" s="56" t="s">
        <v>726</v>
      </c>
      <c r="D397" s="48" t="s">
        <v>727</v>
      </c>
      <c r="E397" s="49">
        <f>E398</f>
        <v>34275.5</v>
      </c>
    </row>
    <row r="398" spans="1:5" ht="49.5">
      <c r="A398" s="11" t="s">
        <v>578</v>
      </c>
      <c r="B398" s="56" t="s">
        <v>52</v>
      </c>
      <c r="C398" s="56" t="s">
        <v>649</v>
      </c>
      <c r="D398" s="48" t="s">
        <v>650</v>
      </c>
      <c r="E398" s="49">
        <f>'№6'!F613</f>
        <v>34275.5</v>
      </c>
    </row>
    <row r="399" spans="1:5" ht="16.5">
      <c r="A399" s="11" t="s">
        <v>578</v>
      </c>
      <c r="B399" s="56" t="s">
        <v>54</v>
      </c>
      <c r="C399" s="56"/>
      <c r="D399" s="48" t="s">
        <v>55</v>
      </c>
      <c r="E399" s="49">
        <f>E400</f>
        <v>4624.3</v>
      </c>
    </row>
    <row r="400" spans="1:5" ht="33">
      <c r="A400" s="11" t="s">
        <v>578</v>
      </c>
      <c r="B400" s="56" t="s">
        <v>54</v>
      </c>
      <c r="C400" s="56" t="s">
        <v>717</v>
      </c>
      <c r="D400" s="48" t="s">
        <v>718</v>
      </c>
      <c r="E400" s="49">
        <f>E401</f>
        <v>4624.3</v>
      </c>
    </row>
    <row r="401" spans="1:5" ht="16.5">
      <c r="A401" s="11" t="s">
        <v>578</v>
      </c>
      <c r="B401" s="56" t="s">
        <v>54</v>
      </c>
      <c r="C401" s="56" t="s">
        <v>726</v>
      </c>
      <c r="D401" s="48" t="s">
        <v>727</v>
      </c>
      <c r="E401" s="49">
        <f>E402</f>
        <v>4624.3</v>
      </c>
    </row>
    <row r="402" spans="1:5" ht="16.5">
      <c r="A402" s="11" t="s">
        <v>578</v>
      </c>
      <c r="B402" s="56" t="s">
        <v>54</v>
      </c>
      <c r="C402" s="56" t="s">
        <v>668</v>
      </c>
      <c r="D402" s="48" t="s">
        <v>669</v>
      </c>
      <c r="E402" s="49">
        <f>'№6'!F617</f>
        <v>4624.3</v>
      </c>
    </row>
    <row r="403" spans="1:5" ht="16.5">
      <c r="A403" s="58" t="s">
        <v>578</v>
      </c>
      <c r="B403" s="56" t="s">
        <v>56</v>
      </c>
      <c r="C403" s="58"/>
      <c r="D403" s="48" t="s">
        <v>57</v>
      </c>
      <c r="E403" s="49">
        <f>E404</f>
        <v>9588.3</v>
      </c>
    </row>
    <row r="404" spans="1:5" ht="33">
      <c r="A404" s="58" t="s">
        <v>578</v>
      </c>
      <c r="B404" s="56" t="s">
        <v>56</v>
      </c>
      <c r="C404" s="56" t="s">
        <v>717</v>
      </c>
      <c r="D404" s="48" t="s">
        <v>718</v>
      </c>
      <c r="E404" s="49">
        <f>E405</f>
        <v>9588.3</v>
      </c>
    </row>
    <row r="405" spans="1:5" ht="16.5">
      <c r="A405" s="58" t="s">
        <v>578</v>
      </c>
      <c r="B405" s="56" t="s">
        <v>56</v>
      </c>
      <c r="C405" s="56" t="s">
        <v>726</v>
      </c>
      <c r="D405" s="48" t="s">
        <v>727</v>
      </c>
      <c r="E405" s="49">
        <f>E406</f>
        <v>9588.3</v>
      </c>
    </row>
    <row r="406" spans="1:5" ht="49.5">
      <c r="A406" s="56" t="s">
        <v>578</v>
      </c>
      <c r="B406" s="56" t="s">
        <v>56</v>
      </c>
      <c r="C406" s="56" t="s">
        <v>649</v>
      </c>
      <c r="D406" s="48" t="s">
        <v>650</v>
      </c>
      <c r="E406" s="49">
        <f>'№6'!F621</f>
        <v>9588.3</v>
      </c>
    </row>
    <row r="407" spans="1:5" ht="33">
      <c r="A407" s="58" t="s">
        <v>578</v>
      </c>
      <c r="B407" s="11" t="s">
        <v>11</v>
      </c>
      <c r="C407" s="56"/>
      <c r="D407" s="48" t="s">
        <v>10</v>
      </c>
      <c r="E407" s="49">
        <f>E408</f>
        <v>172897</v>
      </c>
    </row>
    <row r="408" spans="1:5" ht="33">
      <c r="A408" s="58" t="s">
        <v>578</v>
      </c>
      <c r="B408" s="11" t="s">
        <v>13</v>
      </c>
      <c r="C408" s="56" t="s">
        <v>636</v>
      </c>
      <c r="D408" s="48" t="s">
        <v>12</v>
      </c>
      <c r="E408" s="49">
        <f>E409</f>
        <v>172897</v>
      </c>
    </row>
    <row r="409" spans="1:5" ht="49.5">
      <c r="A409" s="58" t="s">
        <v>578</v>
      </c>
      <c r="B409" s="11" t="s">
        <v>14</v>
      </c>
      <c r="C409" s="56"/>
      <c r="D409" s="48" t="s">
        <v>0</v>
      </c>
      <c r="E409" s="49">
        <f>E418+E410+E414</f>
        <v>172897</v>
      </c>
    </row>
    <row r="410" spans="1:5" ht="33">
      <c r="A410" s="58" t="s">
        <v>578</v>
      </c>
      <c r="B410" s="11" t="s">
        <v>114</v>
      </c>
      <c r="C410" s="56"/>
      <c r="D410" s="48" t="s">
        <v>115</v>
      </c>
      <c r="E410" s="49">
        <f>E411</f>
        <v>4763</v>
      </c>
    </row>
    <row r="411" spans="1:5" ht="33">
      <c r="A411" s="58" t="s">
        <v>578</v>
      </c>
      <c r="B411" s="11" t="s">
        <v>114</v>
      </c>
      <c r="C411" s="56" t="s">
        <v>717</v>
      </c>
      <c r="D411" s="48" t="s">
        <v>718</v>
      </c>
      <c r="E411" s="49">
        <f>E412</f>
        <v>4763</v>
      </c>
    </row>
    <row r="412" spans="1:5" ht="19.5" customHeight="1">
      <c r="A412" s="58" t="s">
        <v>578</v>
      </c>
      <c r="B412" s="11" t="s">
        <v>114</v>
      </c>
      <c r="C412" s="56" t="s">
        <v>726</v>
      </c>
      <c r="D412" s="48" t="s">
        <v>727</v>
      </c>
      <c r="E412" s="49">
        <f>E413</f>
        <v>4763</v>
      </c>
    </row>
    <row r="413" spans="1:5" ht="19.5" customHeight="1">
      <c r="A413" s="58" t="s">
        <v>578</v>
      </c>
      <c r="B413" s="11" t="s">
        <v>114</v>
      </c>
      <c r="C413" s="56" t="s">
        <v>668</v>
      </c>
      <c r="D413" s="48" t="s">
        <v>669</v>
      </c>
      <c r="E413" s="49">
        <f>'№6'!F628</f>
        <v>4763</v>
      </c>
    </row>
    <row r="414" spans="1:5" ht="49.5">
      <c r="A414" s="58" t="s">
        <v>578</v>
      </c>
      <c r="B414" s="11" t="s">
        <v>125</v>
      </c>
      <c r="C414" s="56"/>
      <c r="D414" s="48" t="s">
        <v>126</v>
      </c>
      <c r="E414" s="49">
        <f>E415</f>
        <v>55</v>
      </c>
    </row>
    <row r="415" spans="1:5" ht="33">
      <c r="A415" s="58" t="s">
        <v>578</v>
      </c>
      <c r="B415" s="11" t="s">
        <v>125</v>
      </c>
      <c r="C415" s="56" t="s">
        <v>717</v>
      </c>
      <c r="D415" s="48" t="s">
        <v>718</v>
      </c>
      <c r="E415" s="49">
        <f>E416</f>
        <v>55</v>
      </c>
    </row>
    <row r="416" spans="1:5" ht="16.5">
      <c r="A416" s="58" t="s">
        <v>578</v>
      </c>
      <c r="B416" s="11" t="s">
        <v>125</v>
      </c>
      <c r="C416" s="56" t="s">
        <v>726</v>
      </c>
      <c r="D416" s="48" t="s">
        <v>727</v>
      </c>
      <c r="E416" s="49">
        <f>E417</f>
        <v>55</v>
      </c>
    </row>
    <row r="417" spans="1:5" ht="16.5">
      <c r="A417" s="58" t="s">
        <v>578</v>
      </c>
      <c r="B417" s="11" t="s">
        <v>125</v>
      </c>
      <c r="C417" s="56" t="s">
        <v>668</v>
      </c>
      <c r="D417" s="48" t="s">
        <v>669</v>
      </c>
      <c r="E417" s="49">
        <f>'№6'!F632</f>
        <v>55</v>
      </c>
    </row>
    <row r="418" spans="1:5" ht="66">
      <c r="A418" s="56" t="s">
        <v>578</v>
      </c>
      <c r="B418" s="11" t="s">
        <v>16</v>
      </c>
      <c r="C418" s="56"/>
      <c r="D418" s="48" t="s">
        <v>15</v>
      </c>
      <c r="E418" s="49">
        <f>E419</f>
        <v>168079</v>
      </c>
    </row>
    <row r="419" spans="1:5" ht="33">
      <c r="A419" s="11" t="s">
        <v>578</v>
      </c>
      <c r="B419" s="11" t="s">
        <v>16</v>
      </c>
      <c r="C419" s="56" t="s">
        <v>717</v>
      </c>
      <c r="D419" s="48" t="s">
        <v>718</v>
      </c>
      <c r="E419" s="49">
        <f>E420</f>
        <v>168079</v>
      </c>
    </row>
    <row r="420" spans="1:5" ht="16.5">
      <c r="A420" s="11" t="s">
        <v>578</v>
      </c>
      <c r="B420" s="11" t="s">
        <v>16</v>
      </c>
      <c r="C420" s="56" t="s">
        <v>726</v>
      </c>
      <c r="D420" s="48" t="s">
        <v>727</v>
      </c>
      <c r="E420" s="49">
        <f>E421</f>
        <v>168079</v>
      </c>
    </row>
    <row r="421" spans="1:5" ht="49.5">
      <c r="A421" s="11" t="s">
        <v>578</v>
      </c>
      <c r="B421" s="11" t="s">
        <v>16</v>
      </c>
      <c r="C421" s="56" t="s">
        <v>649</v>
      </c>
      <c r="D421" s="48" t="s">
        <v>650</v>
      </c>
      <c r="E421" s="49">
        <f>'№6'!F636</f>
        <v>168079</v>
      </c>
    </row>
    <row r="422" spans="1:5" ht="16.5">
      <c r="A422" s="58" t="s">
        <v>560</v>
      </c>
      <c r="B422" s="58"/>
      <c r="C422" s="58"/>
      <c r="D422" s="48" t="s">
        <v>548</v>
      </c>
      <c r="E422" s="49">
        <f>E423+E439+E445+E455</f>
        <v>7721.6</v>
      </c>
    </row>
    <row r="423" spans="1:5" ht="21" customHeight="1">
      <c r="A423" s="58" t="s">
        <v>560</v>
      </c>
      <c r="B423" s="58" t="s">
        <v>479</v>
      </c>
      <c r="C423" s="58"/>
      <c r="D423" s="48" t="s">
        <v>480</v>
      </c>
      <c r="E423" s="49">
        <f>E424+E434</f>
        <v>4544.8</v>
      </c>
    </row>
    <row r="424" spans="1:5" ht="18" customHeight="1">
      <c r="A424" s="58" t="s">
        <v>560</v>
      </c>
      <c r="B424" s="58" t="s">
        <v>642</v>
      </c>
      <c r="C424" s="58"/>
      <c r="D424" s="48" t="s">
        <v>643</v>
      </c>
      <c r="E424" s="49">
        <f>E425+E428+E431</f>
        <v>327.1</v>
      </c>
    </row>
    <row r="425" spans="1:5" ht="21" customHeight="1">
      <c r="A425" s="58" t="s">
        <v>560</v>
      </c>
      <c r="B425" s="58" t="s">
        <v>642</v>
      </c>
      <c r="C425" s="56" t="s">
        <v>699</v>
      </c>
      <c r="D425" s="48" t="s">
        <v>700</v>
      </c>
      <c r="E425" s="49">
        <f>E426</f>
        <v>91.4</v>
      </c>
    </row>
    <row r="426" spans="1:5" ht="20.25" customHeight="1">
      <c r="A426" s="58" t="s">
        <v>560</v>
      </c>
      <c r="B426" s="58" t="s">
        <v>642</v>
      </c>
      <c r="C426" s="56" t="s">
        <v>701</v>
      </c>
      <c r="D426" s="48" t="s">
        <v>702</v>
      </c>
      <c r="E426" s="49">
        <f>E427</f>
        <v>91.4</v>
      </c>
    </row>
    <row r="427" spans="1:5" ht="19.5" customHeight="1">
      <c r="A427" s="58" t="s">
        <v>560</v>
      </c>
      <c r="B427" s="58" t="s">
        <v>642</v>
      </c>
      <c r="C427" s="56" t="s">
        <v>652</v>
      </c>
      <c r="D427" s="48" t="s">
        <v>653</v>
      </c>
      <c r="E427" s="49">
        <f>'№6'!F481</f>
        <v>91.4</v>
      </c>
    </row>
    <row r="428" spans="1:5" ht="20.25" customHeight="1">
      <c r="A428" s="58" t="s">
        <v>560</v>
      </c>
      <c r="B428" s="58" t="s">
        <v>642</v>
      </c>
      <c r="C428" s="56" t="s">
        <v>732</v>
      </c>
      <c r="D428" s="48" t="s">
        <v>733</v>
      </c>
      <c r="E428" s="49">
        <f>E429+E430</f>
        <v>39.6</v>
      </c>
    </row>
    <row r="429" spans="1:5" ht="22.5" customHeight="1">
      <c r="A429" s="58" t="s">
        <v>560</v>
      </c>
      <c r="B429" s="58" t="s">
        <v>642</v>
      </c>
      <c r="C429" s="56" t="s">
        <v>740</v>
      </c>
      <c r="D429" s="48" t="s">
        <v>741</v>
      </c>
      <c r="E429" s="49">
        <f>'№6'!F483</f>
        <v>21.6</v>
      </c>
    </row>
    <row r="430" spans="1:5" ht="18.75" customHeight="1">
      <c r="A430" s="58" t="s">
        <v>560</v>
      </c>
      <c r="B430" s="58" t="s">
        <v>642</v>
      </c>
      <c r="C430" s="56" t="s">
        <v>742</v>
      </c>
      <c r="D430" s="48" t="s">
        <v>743</v>
      </c>
      <c r="E430" s="49">
        <f>'№6'!F484</f>
        <v>18</v>
      </c>
    </row>
    <row r="431" spans="1:5" ht="33">
      <c r="A431" s="58" t="s">
        <v>560</v>
      </c>
      <c r="B431" s="58" t="s">
        <v>642</v>
      </c>
      <c r="C431" s="56" t="s">
        <v>717</v>
      </c>
      <c r="D431" s="48" t="s">
        <v>718</v>
      </c>
      <c r="E431" s="49">
        <f>E432</f>
        <v>196.1</v>
      </c>
    </row>
    <row r="432" spans="1:5" ht="22.5" customHeight="1">
      <c r="A432" s="58" t="s">
        <v>560</v>
      </c>
      <c r="B432" s="58" t="s">
        <v>642</v>
      </c>
      <c r="C432" s="56" t="s">
        <v>726</v>
      </c>
      <c r="D432" s="48" t="s">
        <v>727</v>
      </c>
      <c r="E432" s="49">
        <f>E433</f>
        <v>196.1</v>
      </c>
    </row>
    <row r="433" spans="1:5" ht="16.5" customHeight="1">
      <c r="A433" s="58" t="s">
        <v>560</v>
      </c>
      <c r="B433" s="58" t="s">
        <v>642</v>
      </c>
      <c r="C433" s="56" t="s">
        <v>668</v>
      </c>
      <c r="D433" s="48" t="s">
        <v>669</v>
      </c>
      <c r="E433" s="49">
        <f>'№6'!F487</f>
        <v>196.1</v>
      </c>
    </row>
    <row r="434" spans="1:5" ht="21" customHeight="1">
      <c r="A434" s="58" t="s">
        <v>560</v>
      </c>
      <c r="B434" s="58" t="s">
        <v>481</v>
      </c>
      <c r="C434" s="58"/>
      <c r="D434" s="48" t="s">
        <v>648</v>
      </c>
      <c r="E434" s="49">
        <f>E435</f>
        <v>4217.7</v>
      </c>
    </row>
    <row r="435" spans="1:5" ht="33">
      <c r="A435" s="58" t="s">
        <v>560</v>
      </c>
      <c r="B435" s="58" t="s">
        <v>679</v>
      </c>
      <c r="C435" s="58"/>
      <c r="D435" s="48" t="s">
        <v>676</v>
      </c>
      <c r="E435" s="49">
        <f>E436</f>
        <v>4217.7</v>
      </c>
    </row>
    <row r="436" spans="1:5" ht="33">
      <c r="A436" s="58" t="s">
        <v>560</v>
      </c>
      <c r="B436" s="58" t="s">
        <v>679</v>
      </c>
      <c r="C436" s="56" t="s">
        <v>717</v>
      </c>
      <c r="D436" s="48" t="s">
        <v>718</v>
      </c>
      <c r="E436" s="49">
        <f>E437</f>
        <v>4217.7</v>
      </c>
    </row>
    <row r="437" spans="1:5" ht="25.5" customHeight="1">
      <c r="A437" s="58" t="s">
        <v>560</v>
      </c>
      <c r="B437" s="58" t="s">
        <v>679</v>
      </c>
      <c r="C437" s="56" t="s">
        <v>726</v>
      </c>
      <c r="D437" s="48" t="s">
        <v>727</v>
      </c>
      <c r="E437" s="49">
        <f>E438</f>
        <v>4217.7</v>
      </c>
    </row>
    <row r="438" spans="1:5" ht="49.5">
      <c r="A438" s="58" t="s">
        <v>560</v>
      </c>
      <c r="B438" s="58" t="s">
        <v>679</v>
      </c>
      <c r="C438" s="56" t="s">
        <v>649</v>
      </c>
      <c r="D438" s="48" t="s">
        <v>650</v>
      </c>
      <c r="E438" s="49">
        <f>'№6'!F492</f>
        <v>4217.7</v>
      </c>
    </row>
    <row r="439" spans="1:5" ht="16.5">
      <c r="A439" s="15" t="s">
        <v>560</v>
      </c>
      <c r="B439" s="11" t="s">
        <v>538</v>
      </c>
      <c r="C439" s="11"/>
      <c r="D439" s="12" t="s">
        <v>647</v>
      </c>
      <c r="E439" s="49">
        <f>E440</f>
        <v>300</v>
      </c>
    </row>
    <row r="440" spans="1:5" ht="33">
      <c r="A440" s="15" t="s">
        <v>560</v>
      </c>
      <c r="B440" s="56" t="s">
        <v>48</v>
      </c>
      <c r="C440" s="56"/>
      <c r="D440" s="48" t="s">
        <v>49</v>
      </c>
      <c r="E440" s="49">
        <f>E441</f>
        <v>300</v>
      </c>
    </row>
    <row r="441" spans="1:5" ht="16.5">
      <c r="A441" s="15" t="s">
        <v>560</v>
      </c>
      <c r="B441" s="15" t="s">
        <v>385</v>
      </c>
      <c r="C441" s="15"/>
      <c r="D441" s="12" t="s">
        <v>386</v>
      </c>
      <c r="E441" s="49">
        <f>E442</f>
        <v>300</v>
      </c>
    </row>
    <row r="442" spans="1:5" ht="33">
      <c r="A442" s="15" t="s">
        <v>560</v>
      </c>
      <c r="B442" s="15" t="s">
        <v>385</v>
      </c>
      <c r="C442" s="56" t="s">
        <v>717</v>
      </c>
      <c r="D442" s="48" t="s">
        <v>718</v>
      </c>
      <c r="E442" s="49">
        <f>E443</f>
        <v>300</v>
      </c>
    </row>
    <row r="443" spans="1:5" ht="24.75" customHeight="1">
      <c r="A443" s="15" t="s">
        <v>560</v>
      </c>
      <c r="B443" s="15" t="s">
        <v>385</v>
      </c>
      <c r="C443" s="56" t="s">
        <v>726</v>
      </c>
      <c r="D443" s="48" t="s">
        <v>727</v>
      </c>
      <c r="E443" s="49">
        <f>E444</f>
        <v>300</v>
      </c>
    </row>
    <row r="444" spans="1:5" ht="16.5">
      <c r="A444" s="15" t="s">
        <v>560</v>
      </c>
      <c r="B444" s="15" t="s">
        <v>385</v>
      </c>
      <c r="C444" s="56" t="s">
        <v>668</v>
      </c>
      <c r="D444" s="48" t="s">
        <v>669</v>
      </c>
      <c r="E444" s="49">
        <f>'№6'!F643</f>
        <v>300</v>
      </c>
    </row>
    <row r="445" spans="1:5" ht="33">
      <c r="A445" s="15" t="s">
        <v>560</v>
      </c>
      <c r="B445" s="11" t="s">
        <v>11</v>
      </c>
      <c r="C445" s="56"/>
      <c r="D445" s="48" t="s">
        <v>10</v>
      </c>
      <c r="E445" s="49">
        <f>E446</f>
        <v>2762.2</v>
      </c>
    </row>
    <row r="446" spans="1:5" ht="33">
      <c r="A446" s="15" t="s">
        <v>560</v>
      </c>
      <c r="B446" s="11" t="s">
        <v>13</v>
      </c>
      <c r="C446" s="56" t="s">
        <v>636</v>
      </c>
      <c r="D446" s="48" t="s">
        <v>12</v>
      </c>
      <c r="E446" s="49">
        <f>E447</f>
        <v>2762.2</v>
      </c>
    </row>
    <row r="447" spans="1:5" ht="49.5">
      <c r="A447" s="15" t="s">
        <v>560</v>
      </c>
      <c r="B447" s="11" t="s">
        <v>14</v>
      </c>
      <c r="C447" s="56"/>
      <c r="D447" s="48" t="s">
        <v>0</v>
      </c>
      <c r="E447" s="49">
        <f>E448</f>
        <v>2762.2</v>
      </c>
    </row>
    <row r="448" spans="1:5" ht="16.5">
      <c r="A448" s="15" t="s">
        <v>560</v>
      </c>
      <c r="B448" s="11" t="s">
        <v>140</v>
      </c>
      <c r="C448" s="56"/>
      <c r="D448" s="48" t="s">
        <v>141</v>
      </c>
      <c r="E448" s="49">
        <f>E449+E452</f>
        <v>2762.2</v>
      </c>
    </row>
    <row r="449" spans="1:5" ht="16.5">
      <c r="A449" s="15" t="s">
        <v>560</v>
      </c>
      <c r="B449" s="11" t="s">
        <v>140</v>
      </c>
      <c r="C449" s="56" t="s">
        <v>732</v>
      </c>
      <c r="D449" s="48" t="s">
        <v>733</v>
      </c>
      <c r="E449" s="49">
        <f>E450</f>
        <v>179.5</v>
      </c>
    </row>
    <row r="450" spans="1:5" ht="33">
      <c r="A450" s="15" t="s">
        <v>560</v>
      </c>
      <c r="B450" s="11" t="s">
        <v>140</v>
      </c>
      <c r="C450" s="56" t="s">
        <v>736</v>
      </c>
      <c r="D450" s="48" t="s">
        <v>737</v>
      </c>
      <c r="E450" s="49">
        <f>E451</f>
        <v>179.5</v>
      </c>
    </row>
    <row r="451" spans="1:5" ht="16.5">
      <c r="A451" s="15" t="s">
        <v>560</v>
      </c>
      <c r="B451" s="11" t="s">
        <v>140</v>
      </c>
      <c r="C451" s="56" t="s">
        <v>662</v>
      </c>
      <c r="D451" s="48" t="s">
        <v>663</v>
      </c>
      <c r="E451" s="49">
        <f>'№6'!F650</f>
        <v>179.5</v>
      </c>
    </row>
    <row r="452" spans="1:5" ht="33">
      <c r="A452" s="15" t="s">
        <v>560</v>
      </c>
      <c r="B452" s="11" t="s">
        <v>140</v>
      </c>
      <c r="C452" s="56" t="s">
        <v>717</v>
      </c>
      <c r="D452" s="48" t="s">
        <v>718</v>
      </c>
      <c r="E452" s="49">
        <f>E453</f>
        <v>2582.7</v>
      </c>
    </row>
    <row r="453" spans="1:5" ht="16.5">
      <c r="A453" s="15" t="s">
        <v>560</v>
      </c>
      <c r="B453" s="11" t="s">
        <v>140</v>
      </c>
      <c r="C453" s="56" t="s">
        <v>726</v>
      </c>
      <c r="D453" s="48" t="s">
        <v>727</v>
      </c>
      <c r="E453" s="49">
        <f>E454</f>
        <v>2582.7</v>
      </c>
    </row>
    <row r="454" spans="1:5" ht="16.5">
      <c r="A454" s="15" t="s">
        <v>560</v>
      </c>
      <c r="B454" s="11" t="s">
        <v>140</v>
      </c>
      <c r="C454" s="56" t="s">
        <v>668</v>
      </c>
      <c r="D454" s="48" t="s">
        <v>669</v>
      </c>
      <c r="E454" s="49">
        <f>'№6'!F653+'№6'!F499</f>
        <v>2582.7</v>
      </c>
    </row>
    <row r="455" spans="1:5" ht="33">
      <c r="A455" s="58" t="s">
        <v>560</v>
      </c>
      <c r="B455" s="58" t="s">
        <v>142</v>
      </c>
      <c r="C455" s="56"/>
      <c r="D455" s="48" t="s">
        <v>143</v>
      </c>
      <c r="E455" s="49">
        <f aca="true" t="shared" si="1" ref="E455:E460">E456</f>
        <v>114.6</v>
      </c>
    </row>
    <row r="456" spans="1:5" ht="16.5">
      <c r="A456" s="58" t="s">
        <v>560</v>
      </c>
      <c r="B456" s="58" t="s">
        <v>144</v>
      </c>
      <c r="C456" s="56"/>
      <c r="D456" s="48" t="s">
        <v>145</v>
      </c>
      <c r="E456" s="49">
        <f t="shared" si="1"/>
        <v>114.6</v>
      </c>
    </row>
    <row r="457" spans="1:5" ht="49.5">
      <c r="A457" s="58" t="s">
        <v>560</v>
      </c>
      <c r="B457" s="58" t="s">
        <v>146</v>
      </c>
      <c r="C457" s="56"/>
      <c r="D457" s="48" t="s">
        <v>0</v>
      </c>
      <c r="E457" s="49">
        <f t="shared" si="1"/>
        <v>114.6</v>
      </c>
    </row>
    <row r="458" spans="1:5" ht="16.5">
      <c r="A458" s="58" t="s">
        <v>560</v>
      </c>
      <c r="B458" s="58" t="s">
        <v>147</v>
      </c>
      <c r="C458" s="56"/>
      <c r="D458" s="48" t="s">
        <v>148</v>
      </c>
      <c r="E458" s="49">
        <f t="shared" si="1"/>
        <v>114.6</v>
      </c>
    </row>
    <row r="459" spans="1:5" ht="16.5">
      <c r="A459" s="58" t="s">
        <v>560</v>
      </c>
      <c r="B459" s="58" t="s">
        <v>147</v>
      </c>
      <c r="C459" s="56" t="s">
        <v>699</v>
      </c>
      <c r="D459" s="48" t="s">
        <v>700</v>
      </c>
      <c r="E459" s="49">
        <f t="shared" si="1"/>
        <v>114.6</v>
      </c>
    </row>
    <row r="460" spans="1:5" ht="16.5">
      <c r="A460" s="58" t="s">
        <v>560</v>
      </c>
      <c r="B460" s="58" t="s">
        <v>147</v>
      </c>
      <c r="C460" s="56" t="s">
        <v>701</v>
      </c>
      <c r="D460" s="48" t="s">
        <v>702</v>
      </c>
      <c r="E460" s="49">
        <f t="shared" si="1"/>
        <v>114.6</v>
      </c>
    </row>
    <row r="461" spans="1:5" ht="16.5">
      <c r="A461" s="58" t="s">
        <v>560</v>
      </c>
      <c r="B461" s="58" t="s">
        <v>147</v>
      </c>
      <c r="C461" s="56" t="s">
        <v>652</v>
      </c>
      <c r="D461" s="48" t="s">
        <v>653</v>
      </c>
      <c r="E461" s="49">
        <f>'№6'!F247</f>
        <v>114.6</v>
      </c>
    </row>
    <row r="462" spans="1:5" ht="16.5">
      <c r="A462" s="56" t="s">
        <v>579</v>
      </c>
      <c r="B462" s="56"/>
      <c r="C462" s="56"/>
      <c r="D462" s="48" t="s">
        <v>474</v>
      </c>
      <c r="E462" s="49">
        <f>E463</f>
        <v>15603.300000000001</v>
      </c>
    </row>
    <row r="463" spans="1:5" ht="16.5">
      <c r="A463" s="58" t="s">
        <v>579</v>
      </c>
      <c r="B463" s="56" t="s">
        <v>538</v>
      </c>
      <c r="C463" s="56"/>
      <c r="D463" s="48" t="s">
        <v>647</v>
      </c>
      <c r="E463" s="49">
        <f>E464+E468</f>
        <v>15603.300000000001</v>
      </c>
    </row>
    <row r="464" spans="1:5" ht="33">
      <c r="A464" s="58" t="s">
        <v>579</v>
      </c>
      <c r="B464" s="56" t="s">
        <v>410</v>
      </c>
      <c r="C464" s="56"/>
      <c r="D464" s="48" t="s">
        <v>411</v>
      </c>
      <c r="E464" s="49">
        <f>E465</f>
        <v>159</v>
      </c>
    </row>
    <row r="465" spans="1:5" ht="33">
      <c r="A465" s="58" t="s">
        <v>579</v>
      </c>
      <c r="B465" s="56" t="s">
        <v>410</v>
      </c>
      <c r="C465" s="56" t="s">
        <v>717</v>
      </c>
      <c r="D465" s="48" t="s">
        <v>718</v>
      </c>
      <c r="E465" s="49">
        <f>E466</f>
        <v>159</v>
      </c>
    </row>
    <row r="466" spans="1:5" ht="16.5">
      <c r="A466" s="58" t="s">
        <v>579</v>
      </c>
      <c r="B466" s="56" t="s">
        <v>410</v>
      </c>
      <c r="C466" s="56" t="s">
        <v>726</v>
      </c>
      <c r="D466" s="48" t="s">
        <v>727</v>
      </c>
      <c r="E466" s="49">
        <f>E467</f>
        <v>159</v>
      </c>
    </row>
    <row r="467" spans="1:5" ht="16.5">
      <c r="A467" s="58" t="s">
        <v>579</v>
      </c>
      <c r="B467" s="56" t="s">
        <v>410</v>
      </c>
      <c r="C467" s="56" t="s">
        <v>668</v>
      </c>
      <c r="D467" s="48" t="s">
        <v>669</v>
      </c>
      <c r="E467" s="49">
        <f>'№6'!F505</f>
        <v>159</v>
      </c>
    </row>
    <row r="468" spans="1:5" ht="33">
      <c r="A468" s="56" t="s">
        <v>579</v>
      </c>
      <c r="B468" s="56" t="s">
        <v>48</v>
      </c>
      <c r="C468" s="56"/>
      <c r="D468" s="48" t="s">
        <v>49</v>
      </c>
      <c r="E468" s="49">
        <f>E469+E478+E491</f>
        <v>15444.300000000001</v>
      </c>
    </row>
    <row r="469" spans="1:5" ht="16.5">
      <c r="A469" s="56" t="s">
        <v>579</v>
      </c>
      <c r="B469" s="56" t="s">
        <v>58</v>
      </c>
      <c r="C469" s="56"/>
      <c r="D469" s="48" t="s">
        <v>59</v>
      </c>
      <c r="E469" s="49">
        <f>E470+E474</f>
        <v>2085.2000000000003</v>
      </c>
    </row>
    <row r="470" spans="1:5" ht="49.5">
      <c r="A470" s="56" t="s">
        <v>579</v>
      </c>
      <c r="B470" s="56" t="s">
        <v>58</v>
      </c>
      <c r="C470" s="56" t="s">
        <v>691</v>
      </c>
      <c r="D470" s="48" t="s">
        <v>692</v>
      </c>
      <c r="E470" s="49">
        <f>E471</f>
        <v>2022.3000000000002</v>
      </c>
    </row>
    <row r="471" spans="1:5" ht="16.5">
      <c r="A471" s="56" t="s">
        <v>579</v>
      </c>
      <c r="B471" s="56" t="s">
        <v>58</v>
      </c>
      <c r="C471" s="56" t="s">
        <v>693</v>
      </c>
      <c r="D471" s="48" t="s">
        <v>694</v>
      </c>
      <c r="E471" s="49">
        <f>E472+E473</f>
        <v>2022.3000000000002</v>
      </c>
    </row>
    <row r="472" spans="1:5" ht="16.5">
      <c r="A472" s="56" t="s">
        <v>579</v>
      </c>
      <c r="B472" s="56" t="s">
        <v>58</v>
      </c>
      <c r="C472" s="56" t="s">
        <v>695</v>
      </c>
      <c r="D472" s="48" t="s">
        <v>696</v>
      </c>
      <c r="E472" s="49">
        <f>'№6'!F660</f>
        <v>1860.8000000000002</v>
      </c>
    </row>
    <row r="473" spans="1:5" ht="16.5">
      <c r="A473" s="56" t="s">
        <v>579</v>
      </c>
      <c r="B473" s="56" t="s">
        <v>58</v>
      </c>
      <c r="C473" s="56" t="s">
        <v>697</v>
      </c>
      <c r="D473" s="48" t="s">
        <v>698</v>
      </c>
      <c r="E473" s="49">
        <f>'№6'!F661</f>
        <v>161.5</v>
      </c>
    </row>
    <row r="474" spans="1:5" ht="16.5">
      <c r="A474" s="56" t="s">
        <v>579</v>
      </c>
      <c r="B474" s="56" t="s">
        <v>58</v>
      </c>
      <c r="C474" s="56" t="s">
        <v>699</v>
      </c>
      <c r="D474" s="48" t="s">
        <v>700</v>
      </c>
      <c r="E474" s="49">
        <f>E475</f>
        <v>62.89999999999999</v>
      </c>
    </row>
    <row r="475" spans="1:5" ht="16.5">
      <c r="A475" s="56" t="s">
        <v>579</v>
      </c>
      <c r="B475" s="56" t="s">
        <v>58</v>
      </c>
      <c r="C475" s="56" t="s">
        <v>701</v>
      </c>
      <c r="D475" s="48" t="s">
        <v>702</v>
      </c>
      <c r="E475" s="49">
        <f>E476+E477</f>
        <v>62.89999999999999</v>
      </c>
    </row>
    <row r="476" spans="1:5" ht="33">
      <c r="A476" s="56" t="s">
        <v>579</v>
      </c>
      <c r="B476" s="56" t="s">
        <v>58</v>
      </c>
      <c r="C476" s="56" t="s">
        <v>779</v>
      </c>
      <c r="D476" s="48" t="s">
        <v>780</v>
      </c>
      <c r="E476" s="49">
        <f>'№6'!F664</f>
        <v>16.4</v>
      </c>
    </row>
    <row r="477" spans="1:5" ht="33">
      <c r="A477" s="56" t="s">
        <v>579</v>
      </c>
      <c r="B477" s="56" t="s">
        <v>58</v>
      </c>
      <c r="C477" s="56" t="s">
        <v>652</v>
      </c>
      <c r="D477" s="48" t="s">
        <v>710</v>
      </c>
      <c r="E477" s="49">
        <f>'№6'!F665</f>
        <v>46.49999999999999</v>
      </c>
    </row>
    <row r="478" spans="1:5" ht="33">
      <c r="A478" s="56" t="s">
        <v>579</v>
      </c>
      <c r="B478" s="56" t="s">
        <v>60</v>
      </c>
      <c r="C478" s="56"/>
      <c r="D478" s="48" t="s">
        <v>676</v>
      </c>
      <c r="E478" s="49">
        <f>E479+E483+E487</f>
        <v>8650.1</v>
      </c>
    </row>
    <row r="479" spans="1:5" ht="49.5">
      <c r="A479" s="56" t="s">
        <v>579</v>
      </c>
      <c r="B479" s="56" t="s">
        <v>60</v>
      </c>
      <c r="C479" s="56" t="s">
        <v>691</v>
      </c>
      <c r="D479" s="48" t="s">
        <v>692</v>
      </c>
      <c r="E479" s="49">
        <f>E480</f>
        <v>6722.700000000001</v>
      </c>
    </row>
    <row r="480" spans="1:5" ht="16.5">
      <c r="A480" s="56" t="s">
        <v>579</v>
      </c>
      <c r="B480" s="56" t="s">
        <v>60</v>
      </c>
      <c r="C480" s="56" t="s">
        <v>728</v>
      </c>
      <c r="D480" s="48" t="s">
        <v>729</v>
      </c>
      <c r="E480" s="49">
        <f>E481+E482</f>
        <v>6722.700000000001</v>
      </c>
    </row>
    <row r="481" spans="1:5" ht="16.5">
      <c r="A481" s="56" t="s">
        <v>579</v>
      </c>
      <c r="B481" s="56" t="s">
        <v>60</v>
      </c>
      <c r="C481" s="56" t="s">
        <v>730</v>
      </c>
      <c r="D481" s="48" t="s">
        <v>696</v>
      </c>
      <c r="E481" s="49">
        <f>'№6'!F669</f>
        <v>6717.1</v>
      </c>
    </row>
    <row r="482" spans="1:5" ht="16.5">
      <c r="A482" s="56" t="s">
        <v>579</v>
      </c>
      <c r="B482" s="56" t="s">
        <v>60</v>
      </c>
      <c r="C482" s="56" t="s">
        <v>731</v>
      </c>
      <c r="D482" s="48" t="s">
        <v>698</v>
      </c>
      <c r="E482" s="49">
        <f>'№6'!F670</f>
        <v>5.6000000000000005</v>
      </c>
    </row>
    <row r="483" spans="1:5" ht="16.5">
      <c r="A483" s="56" t="s">
        <v>579</v>
      </c>
      <c r="B483" s="56" t="s">
        <v>60</v>
      </c>
      <c r="C483" s="56" t="s">
        <v>699</v>
      </c>
      <c r="D483" s="48" t="s">
        <v>700</v>
      </c>
      <c r="E483" s="49">
        <f>E484</f>
        <v>1697.9</v>
      </c>
    </row>
    <row r="484" spans="1:5" ht="16.5">
      <c r="A484" s="56" t="s">
        <v>579</v>
      </c>
      <c r="B484" s="56" t="s">
        <v>60</v>
      </c>
      <c r="C484" s="56" t="s">
        <v>701</v>
      </c>
      <c r="D484" s="48" t="s">
        <v>702</v>
      </c>
      <c r="E484" s="49">
        <f>E485+E486</f>
        <v>1697.9</v>
      </c>
    </row>
    <row r="485" spans="1:5" ht="33">
      <c r="A485" s="56" t="s">
        <v>579</v>
      </c>
      <c r="B485" s="56" t="s">
        <v>60</v>
      </c>
      <c r="C485" s="56" t="s">
        <v>779</v>
      </c>
      <c r="D485" s="48" t="s">
        <v>780</v>
      </c>
      <c r="E485" s="49">
        <f>'№6'!F673</f>
        <v>226.4</v>
      </c>
    </row>
    <row r="486" spans="1:5" ht="24" customHeight="1">
      <c r="A486" s="56" t="s">
        <v>579</v>
      </c>
      <c r="B486" s="56" t="s">
        <v>60</v>
      </c>
      <c r="C486" s="56" t="s">
        <v>652</v>
      </c>
      <c r="D486" s="48" t="s">
        <v>710</v>
      </c>
      <c r="E486" s="49">
        <f>'№6'!F674</f>
        <v>1471.5</v>
      </c>
    </row>
    <row r="487" spans="1:5" ht="16.5">
      <c r="A487" s="56" t="s">
        <v>579</v>
      </c>
      <c r="B487" s="56" t="s">
        <v>60</v>
      </c>
      <c r="C487" s="56" t="s">
        <v>711</v>
      </c>
      <c r="D487" s="48" t="s">
        <v>712</v>
      </c>
      <c r="E487" s="49">
        <f>E488</f>
        <v>229.5</v>
      </c>
    </row>
    <row r="488" spans="1:5" ht="16.5">
      <c r="A488" s="56" t="s">
        <v>579</v>
      </c>
      <c r="B488" s="56" t="s">
        <v>60</v>
      </c>
      <c r="C488" s="56" t="s">
        <v>713</v>
      </c>
      <c r="D488" s="48" t="s">
        <v>714</v>
      </c>
      <c r="E488" s="49">
        <f>E489+E490</f>
        <v>229.5</v>
      </c>
    </row>
    <row r="489" spans="1:5" ht="16.5">
      <c r="A489" s="56" t="s">
        <v>579</v>
      </c>
      <c r="B489" s="56" t="s">
        <v>60</v>
      </c>
      <c r="C489" s="56" t="s">
        <v>651</v>
      </c>
      <c r="D489" s="48" t="s">
        <v>608</v>
      </c>
      <c r="E489" s="49">
        <f>'№6'!F677</f>
        <v>109.5</v>
      </c>
    </row>
    <row r="490" spans="1:5" ht="16.5">
      <c r="A490" s="56" t="s">
        <v>579</v>
      </c>
      <c r="B490" s="56" t="s">
        <v>60</v>
      </c>
      <c r="C490" s="56" t="s">
        <v>715</v>
      </c>
      <c r="D490" s="48" t="s">
        <v>716</v>
      </c>
      <c r="E490" s="49">
        <f>'№6'!F678</f>
        <v>120</v>
      </c>
    </row>
    <row r="491" spans="1:5" ht="33">
      <c r="A491" s="56" t="s">
        <v>579</v>
      </c>
      <c r="B491" s="56" t="s">
        <v>61</v>
      </c>
      <c r="C491" s="56"/>
      <c r="D491" s="48" t="s">
        <v>744</v>
      </c>
      <c r="E491" s="49">
        <f>E492+E496</f>
        <v>4709</v>
      </c>
    </row>
    <row r="492" spans="1:5" ht="49.5">
      <c r="A492" s="56" t="s">
        <v>579</v>
      </c>
      <c r="B492" s="56" t="s">
        <v>61</v>
      </c>
      <c r="C492" s="56" t="s">
        <v>691</v>
      </c>
      <c r="D492" s="48" t="s">
        <v>692</v>
      </c>
      <c r="E492" s="49">
        <f>E493</f>
        <v>3900.3999999999996</v>
      </c>
    </row>
    <row r="493" spans="1:5" ht="16.5">
      <c r="A493" s="56" t="s">
        <v>579</v>
      </c>
      <c r="B493" s="56" t="s">
        <v>61</v>
      </c>
      <c r="C493" s="56" t="s">
        <v>728</v>
      </c>
      <c r="D493" s="48" t="s">
        <v>729</v>
      </c>
      <c r="E493" s="49">
        <f>E494+E495</f>
        <v>3900.3999999999996</v>
      </c>
    </row>
    <row r="494" spans="1:5" ht="16.5">
      <c r="A494" s="56" t="s">
        <v>579</v>
      </c>
      <c r="B494" s="56" t="s">
        <v>61</v>
      </c>
      <c r="C494" s="56" t="s">
        <v>730</v>
      </c>
      <c r="D494" s="48" t="s">
        <v>696</v>
      </c>
      <c r="E494" s="49">
        <f>'№6'!F682</f>
        <v>3899.2</v>
      </c>
    </row>
    <row r="495" spans="1:5" ht="16.5">
      <c r="A495" s="56" t="s">
        <v>579</v>
      </c>
      <c r="B495" s="56" t="s">
        <v>61</v>
      </c>
      <c r="C495" s="56" t="s">
        <v>731</v>
      </c>
      <c r="D495" s="48" t="s">
        <v>698</v>
      </c>
      <c r="E495" s="49">
        <f>'№6'!F683</f>
        <v>1.2</v>
      </c>
    </row>
    <row r="496" spans="1:5" ht="16.5">
      <c r="A496" s="56" t="s">
        <v>579</v>
      </c>
      <c r="B496" s="56" t="s">
        <v>61</v>
      </c>
      <c r="C496" s="56" t="s">
        <v>699</v>
      </c>
      <c r="D496" s="48" t="s">
        <v>700</v>
      </c>
      <c r="E496" s="49">
        <f>E497</f>
        <v>808.6000000000001</v>
      </c>
    </row>
    <row r="497" spans="1:5" ht="16.5">
      <c r="A497" s="56" t="s">
        <v>579</v>
      </c>
      <c r="B497" s="56" t="s">
        <v>61</v>
      </c>
      <c r="C497" s="56" t="s">
        <v>701</v>
      </c>
      <c r="D497" s="48" t="s">
        <v>702</v>
      </c>
      <c r="E497" s="49">
        <f>E498+E499</f>
        <v>808.6000000000001</v>
      </c>
    </row>
    <row r="498" spans="1:5" ht="33">
      <c r="A498" s="56" t="s">
        <v>579</v>
      </c>
      <c r="B498" s="56" t="s">
        <v>61</v>
      </c>
      <c r="C498" s="56" t="s">
        <v>779</v>
      </c>
      <c r="D498" s="48" t="s">
        <v>780</v>
      </c>
      <c r="E498" s="49">
        <f>'№6'!F686</f>
        <v>699.7</v>
      </c>
    </row>
    <row r="499" spans="1:5" ht="24" customHeight="1">
      <c r="A499" s="56" t="s">
        <v>579</v>
      </c>
      <c r="B499" s="56" t="s">
        <v>61</v>
      </c>
      <c r="C499" s="56" t="s">
        <v>652</v>
      </c>
      <c r="D499" s="48" t="s">
        <v>710</v>
      </c>
      <c r="E499" s="49">
        <f>'№6'!F687</f>
        <v>108.90000000000009</v>
      </c>
    </row>
    <row r="500" spans="1:5" s="47" customFormat="1" ht="16.5">
      <c r="A500" s="62" t="s">
        <v>563</v>
      </c>
      <c r="B500" s="62"/>
      <c r="C500" s="62"/>
      <c r="D500" s="63" t="s">
        <v>774</v>
      </c>
      <c r="E500" s="61">
        <f>E501</f>
        <v>20037.3</v>
      </c>
    </row>
    <row r="501" spans="1:5" ht="16.5">
      <c r="A501" s="56" t="s">
        <v>564</v>
      </c>
      <c r="B501" s="56"/>
      <c r="C501" s="56"/>
      <c r="D501" s="48" t="s">
        <v>475</v>
      </c>
      <c r="E501" s="49">
        <f>E502+E517+E535</f>
        <v>20037.3</v>
      </c>
    </row>
    <row r="502" spans="1:5" ht="16.5">
      <c r="A502" s="56" t="s">
        <v>564</v>
      </c>
      <c r="B502" s="56" t="s">
        <v>476</v>
      </c>
      <c r="C502" s="56" t="s">
        <v>636</v>
      </c>
      <c r="D502" s="48" t="s">
        <v>639</v>
      </c>
      <c r="E502" s="49">
        <f>E503+E512</f>
        <v>12000.199999999999</v>
      </c>
    </row>
    <row r="503" spans="1:5" ht="16.5">
      <c r="A503" s="58" t="s">
        <v>564</v>
      </c>
      <c r="B503" s="56" t="s">
        <v>640</v>
      </c>
      <c r="C503" s="56"/>
      <c r="D503" s="48" t="s">
        <v>641</v>
      </c>
      <c r="E503" s="49">
        <f>E504+E509+E507</f>
        <v>370.4</v>
      </c>
    </row>
    <row r="504" spans="1:5" ht="16.5">
      <c r="A504" s="58" t="s">
        <v>564</v>
      </c>
      <c r="B504" s="56" t="s">
        <v>640</v>
      </c>
      <c r="C504" s="56" t="s">
        <v>699</v>
      </c>
      <c r="D504" s="48" t="s">
        <v>700</v>
      </c>
      <c r="E504" s="49">
        <f>E505</f>
        <v>276.4</v>
      </c>
    </row>
    <row r="505" spans="1:5" ht="16.5">
      <c r="A505" s="58" t="s">
        <v>564</v>
      </c>
      <c r="B505" s="56" t="s">
        <v>640</v>
      </c>
      <c r="C505" s="56" t="s">
        <v>701</v>
      </c>
      <c r="D505" s="48" t="s">
        <v>702</v>
      </c>
      <c r="E505" s="49">
        <f>E506</f>
        <v>276.4</v>
      </c>
    </row>
    <row r="506" spans="1:5" ht="16.5">
      <c r="A506" s="58" t="s">
        <v>564</v>
      </c>
      <c r="B506" s="56" t="s">
        <v>640</v>
      </c>
      <c r="C506" s="66" t="s">
        <v>652</v>
      </c>
      <c r="D506" s="48" t="s">
        <v>653</v>
      </c>
      <c r="E506" s="49">
        <f>'№6'!F254</f>
        <v>276.4</v>
      </c>
    </row>
    <row r="507" spans="1:5" ht="16.5">
      <c r="A507" s="58" t="s">
        <v>564</v>
      </c>
      <c r="B507" s="56" t="s">
        <v>640</v>
      </c>
      <c r="C507" s="66" t="s">
        <v>732</v>
      </c>
      <c r="D507" s="48" t="s">
        <v>733</v>
      </c>
      <c r="E507" s="49">
        <f>E508</f>
        <v>41</v>
      </c>
    </row>
    <row r="508" spans="1:5" ht="16.5">
      <c r="A508" s="58" t="s">
        <v>564</v>
      </c>
      <c r="B508" s="56" t="s">
        <v>640</v>
      </c>
      <c r="C508" s="66" t="s">
        <v>742</v>
      </c>
      <c r="D508" s="48" t="s">
        <v>743</v>
      </c>
      <c r="E508" s="49">
        <f>'№6'!F256</f>
        <v>41</v>
      </c>
    </row>
    <row r="509" spans="1:5" ht="33">
      <c r="A509" s="58" t="s">
        <v>564</v>
      </c>
      <c r="B509" s="56" t="s">
        <v>640</v>
      </c>
      <c r="C509" s="56" t="s">
        <v>717</v>
      </c>
      <c r="D509" s="48" t="s">
        <v>718</v>
      </c>
      <c r="E509" s="49">
        <f>E510</f>
        <v>53</v>
      </c>
    </row>
    <row r="510" spans="1:5" ht="16.5">
      <c r="A510" s="58" t="s">
        <v>564</v>
      </c>
      <c r="B510" s="56" t="s">
        <v>640</v>
      </c>
      <c r="C510" s="56" t="s">
        <v>726</v>
      </c>
      <c r="D510" s="48" t="s">
        <v>727</v>
      </c>
      <c r="E510" s="49">
        <f>E511</f>
        <v>53</v>
      </c>
    </row>
    <row r="511" spans="1:5" ht="16.5">
      <c r="A511" s="58" t="s">
        <v>564</v>
      </c>
      <c r="B511" s="56" t="s">
        <v>640</v>
      </c>
      <c r="C511" s="56" t="s">
        <v>668</v>
      </c>
      <c r="D511" s="48" t="s">
        <v>669</v>
      </c>
      <c r="E511" s="49">
        <f>'№6'!F259</f>
        <v>53</v>
      </c>
    </row>
    <row r="512" spans="1:5" ht="21.75" customHeight="1">
      <c r="A512" s="58" t="s">
        <v>564</v>
      </c>
      <c r="B512" s="58" t="s">
        <v>477</v>
      </c>
      <c r="C512" s="56" t="s">
        <v>636</v>
      </c>
      <c r="D512" s="48" t="s">
        <v>648</v>
      </c>
      <c r="E512" s="49">
        <f>E513</f>
        <v>11629.8</v>
      </c>
    </row>
    <row r="513" spans="1:5" ht="33">
      <c r="A513" s="58" t="s">
        <v>564</v>
      </c>
      <c r="B513" s="58" t="s">
        <v>477</v>
      </c>
      <c r="C513" s="56" t="s">
        <v>717</v>
      </c>
      <c r="D513" s="48" t="s">
        <v>718</v>
      </c>
      <c r="E513" s="49">
        <f>E514</f>
        <v>11629.8</v>
      </c>
    </row>
    <row r="514" spans="1:5" ht="24" customHeight="1">
      <c r="A514" s="58" t="s">
        <v>564</v>
      </c>
      <c r="B514" s="58" t="s">
        <v>477</v>
      </c>
      <c r="C514" s="56" t="s">
        <v>726</v>
      </c>
      <c r="D514" s="48" t="s">
        <v>727</v>
      </c>
      <c r="E514" s="49">
        <f>E515+E516</f>
        <v>11629.8</v>
      </c>
    </row>
    <row r="515" spans="1:5" ht="49.5">
      <c r="A515" s="58" t="s">
        <v>564</v>
      </c>
      <c r="B515" s="58" t="s">
        <v>477</v>
      </c>
      <c r="C515" s="56" t="s">
        <v>649</v>
      </c>
      <c r="D515" s="48" t="s">
        <v>650</v>
      </c>
      <c r="E515" s="49">
        <f>'№6'!F263</f>
        <v>11252</v>
      </c>
    </row>
    <row r="516" spans="1:5" ht="21.75" customHeight="1">
      <c r="A516" s="58" t="s">
        <v>564</v>
      </c>
      <c r="B516" s="58" t="s">
        <v>477</v>
      </c>
      <c r="C516" s="56" t="s">
        <v>668</v>
      </c>
      <c r="D516" s="48" t="s">
        <v>669</v>
      </c>
      <c r="E516" s="49">
        <f>'№6'!F264</f>
        <v>377.8</v>
      </c>
    </row>
    <row r="517" spans="1:5" ht="16.5">
      <c r="A517" s="58" t="s">
        <v>564</v>
      </c>
      <c r="B517" s="58">
        <v>4420000</v>
      </c>
      <c r="C517" s="56"/>
      <c r="D517" s="48" t="s">
        <v>683</v>
      </c>
      <c r="E517" s="49">
        <f>E518+E531</f>
        <v>7957.1</v>
      </c>
    </row>
    <row r="518" spans="1:5" ht="16.5">
      <c r="A518" s="67" t="s">
        <v>564</v>
      </c>
      <c r="B518" s="58">
        <v>4429900</v>
      </c>
      <c r="C518" s="56"/>
      <c r="D518" s="48" t="s">
        <v>684</v>
      </c>
      <c r="E518" s="49">
        <f>E519+E523+E527</f>
        <v>7677.1</v>
      </c>
    </row>
    <row r="519" spans="1:5" ht="49.5">
      <c r="A519" s="67" t="s">
        <v>564</v>
      </c>
      <c r="B519" s="58">
        <v>4429900</v>
      </c>
      <c r="C519" s="56" t="s">
        <v>691</v>
      </c>
      <c r="D519" s="48" t="s">
        <v>692</v>
      </c>
      <c r="E519" s="49">
        <f>E520</f>
        <v>6208.8</v>
      </c>
    </row>
    <row r="520" spans="1:5" ht="16.5">
      <c r="A520" s="67" t="s">
        <v>564</v>
      </c>
      <c r="B520" s="58">
        <v>4429900</v>
      </c>
      <c r="C520" s="56" t="s">
        <v>728</v>
      </c>
      <c r="D520" s="48" t="s">
        <v>729</v>
      </c>
      <c r="E520" s="49">
        <f>E521+E522</f>
        <v>6208.8</v>
      </c>
    </row>
    <row r="521" spans="1:5" ht="16.5">
      <c r="A521" s="67" t="s">
        <v>564</v>
      </c>
      <c r="B521" s="58">
        <v>4429900</v>
      </c>
      <c r="C521" s="56" t="s">
        <v>730</v>
      </c>
      <c r="D521" s="48" t="s">
        <v>696</v>
      </c>
      <c r="E521" s="49">
        <f>'№6'!F269</f>
        <v>6207</v>
      </c>
    </row>
    <row r="522" spans="1:5" ht="16.5">
      <c r="A522" s="67" t="s">
        <v>564</v>
      </c>
      <c r="B522" s="58">
        <v>4429900</v>
      </c>
      <c r="C522" s="56" t="s">
        <v>731</v>
      </c>
      <c r="D522" s="48" t="s">
        <v>698</v>
      </c>
      <c r="E522" s="49">
        <f>'№6'!F270</f>
        <v>1.8</v>
      </c>
    </row>
    <row r="523" spans="1:5" ht="16.5">
      <c r="A523" s="67" t="s">
        <v>564</v>
      </c>
      <c r="B523" s="58">
        <v>4429900</v>
      </c>
      <c r="C523" s="56" t="s">
        <v>699</v>
      </c>
      <c r="D523" s="48" t="s">
        <v>700</v>
      </c>
      <c r="E523" s="49">
        <f>E524</f>
        <v>1315.9</v>
      </c>
    </row>
    <row r="524" spans="1:5" ht="16.5">
      <c r="A524" s="67" t="s">
        <v>564</v>
      </c>
      <c r="B524" s="58">
        <v>4429900</v>
      </c>
      <c r="C524" s="56" t="s">
        <v>701</v>
      </c>
      <c r="D524" s="48" t="s">
        <v>702</v>
      </c>
      <c r="E524" s="49">
        <f>E526+E525</f>
        <v>1315.9</v>
      </c>
    </row>
    <row r="525" spans="1:5" ht="33">
      <c r="A525" s="67" t="s">
        <v>564</v>
      </c>
      <c r="B525" s="58">
        <v>4429900</v>
      </c>
      <c r="C525" s="56" t="s">
        <v>779</v>
      </c>
      <c r="D525" s="48" t="s">
        <v>780</v>
      </c>
      <c r="E525" s="49">
        <f>'№6'!F273</f>
        <v>313.3</v>
      </c>
    </row>
    <row r="526" spans="1:5" ht="19.5" customHeight="1">
      <c r="A526" s="67" t="s">
        <v>564</v>
      </c>
      <c r="B526" s="58">
        <v>4429900</v>
      </c>
      <c r="C526" s="56" t="s">
        <v>652</v>
      </c>
      <c r="D526" s="48" t="s">
        <v>710</v>
      </c>
      <c r="E526" s="49">
        <f>'№6'!F274</f>
        <v>1002.6000000000001</v>
      </c>
    </row>
    <row r="527" spans="1:5" ht="16.5">
      <c r="A527" s="67" t="s">
        <v>564</v>
      </c>
      <c r="B527" s="58">
        <v>4429900</v>
      </c>
      <c r="C527" s="56" t="s">
        <v>711</v>
      </c>
      <c r="D527" s="48" t="s">
        <v>712</v>
      </c>
      <c r="E527" s="49">
        <f>E528</f>
        <v>152.4</v>
      </c>
    </row>
    <row r="528" spans="1:5" ht="16.5">
      <c r="A528" s="67" t="s">
        <v>564</v>
      </c>
      <c r="B528" s="58">
        <v>4429900</v>
      </c>
      <c r="C528" s="56" t="s">
        <v>713</v>
      </c>
      <c r="D528" s="48" t="s">
        <v>714</v>
      </c>
      <c r="E528" s="49">
        <f>E529+E530</f>
        <v>152.4</v>
      </c>
    </row>
    <row r="529" spans="1:5" ht="16.5">
      <c r="A529" s="67" t="s">
        <v>564</v>
      </c>
      <c r="B529" s="58">
        <v>4429900</v>
      </c>
      <c r="C529" s="56" t="s">
        <v>651</v>
      </c>
      <c r="D529" s="48" t="s">
        <v>608</v>
      </c>
      <c r="E529" s="49">
        <f>'№6'!F277</f>
        <v>138.4</v>
      </c>
    </row>
    <row r="530" spans="1:5" ht="16.5">
      <c r="A530" s="67" t="s">
        <v>564</v>
      </c>
      <c r="B530" s="58">
        <v>4429900</v>
      </c>
      <c r="C530" s="56" t="s">
        <v>715</v>
      </c>
      <c r="D530" s="48" t="s">
        <v>716</v>
      </c>
      <c r="E530" s="49">
        <f>'№6'!F278</f>
        <v>14</v>
      </c>
    </row>
    <row r="531" spans="1:5" ht="18.75" customHeight="1">
      <c r="A531" s="67" t="s">
        <v>564</v>
      </c>
      <c r="B531" s="58" t="s">
        <v>781</v>
      </c>
      <c r="C531" s="56"/>
      <c r="D531" s="48" t="s">
        <v>782</v>
      </c>
      <c r="E531" s="49">
        <f>E532</f>
        <v>280</v>
      </c>
    </row>
    <row r="532" spans="1:5" ht="18.75" customHeight="1">
      <c r="A532" s="67" t="s">
        <v>564</v>
      </c>
      <c r="B532" s="58" t="s">
        <v>781</v>
      </c>
      <c r="C532" s="56" t="s">
        <v>699</v>
      </c>
      <c r="D532" s="48" t="s">
        <v>700</v>
      </c>
      <c r="E532" s="49">
        <f>E533</f>
        <v>280</v>
      </c>
    </row>
    <row r="533" spans="1:5" ht="21.75" customHeight="1">
      <c r="A533" s="67" t="s">
        <v>564</v>
      </c>
      <c r="B533" s="58" t="s">
        <v>781</v>
      </c>
      <c r="C533" s="56" t="s">
        <v>701</v>
      </c>
      <c r="D533" s="48" t="s">
        <v>702</v>
      </c>
      <c r="E533" s="49">
        <f>E534</f>
        <v>280</v>
      </c>
    </row>
    <row r="534" spans="1:5" ht="22.5" customHeight="1">
      <c r="A534" s="67" t="s">
        <v>564</v>
      </c>
      <c r="B534" s="58" t="s">
        <v>781</v>
      </c>
      <c r="C534" s="56" t="s">
        <v>652</v>
      </c>
      <c r="D534" s="48" t="s">
        <v>710</v>
      </c>
      <c r="E534" s="49">
        <f>'№6'!F282</f>
        <v>280</v>
      </c>
    </row>
    <row r="535" spans="1:5" ht="16.5">
      <c r="A535" s="67" t="s">
        <v>564</v>
      </c>
      <c r="B535" s="56" t="s">
        <v>382</v>
      </c>
      <c r="C535" s="56"/>
      <c r="D535" s="48" t="s">
        <v>381</v>
      </c>
      <c r="E535" s="49">
        <f>E536</f>
        <v>80</v>
      </c>
    </row>
    <row r="536" spans="1:5" ht="33">
      <c r="A536" s="67" t="s">
        <v>564</v>
      </c>
      <c r="B536" s="56" t="s">
        <v>384</v>
      </c>
      <c r="C536" s="56"/>
      <c r="D536" s="48" t="s">
        <v>383</v>
      </c>
      <c r="E536" s="49">
        <f>E540+E537</f>
        <v>80</v>
      </c>
    </row>
    <row r="537" spans="1:5" ht="16.5">
      <c r="A537" s="67" t="s">
        <v>564</v>
      </c>
      <c r="B537" s="56" t="s">
        <v>384</v>
      </c>
      <c r="C537" s="56" t="s">
        <v>699</v>
      </c>
      <c r="D537" s="48" t="s">
        <v>700</v>
      </c>
      <c r="E537" s="49">
        <f>E538</f>
        <v>50</v>
      </c>
    </row>
    <row r="538" spans="1:5" ht="16.5">
      <c r="A538" s="67" t="s">
        <v>564</v>
      </c>
      <c r="B538" s="56" t="s">
        <v>384</v>
      </c>
      <c r="C538" s="56" t="s">
        <v>701</v>
      </c>
      <c r="D538" s="48" t="s">
        <v>702</v>
      </c>
      <c r="E538" s="49">
        <f>E539</f>
        <v>50</v>
      </c>
    </row>
    <row r="539" spans="1:5" ht="33">
      <c r="A539" s="67" t="s">
        <v>564</v>
      </c>
      <c r="B539" s="56" t="s">
        <v>384</v>
      </c>
      <c r="C539" s="56" t="s">
        <v>652</v>
      </c>
      <c r="D539" s="48" t="s">
        <v>710</v>
      </c>
      <c r="E539" s="49">
        <f>'№6'!F287</f>
        <v>50</v>
      </c>
    </row>
    <row r="540" spans="1:5" ht="33">
      <c r="A540" s="67" t="s">
        <v>564</v>
      </c>
      <c r="B540" s="56" t="s">
        <v>384</v>
      </c>
      <c r="C540" s="56" t="s">
        <v>717</v>
      </c>
      <c r="D540" s="48" t="s">
        <v>718</v>
      </c>
      <c r="E540" s="49">
        <f>E541</f>
        <v>30</v>
      </c>
    </row>
    <row r="541" spans="1:5" ht="16.5">
      <c r="A541" s="67" t="s">
        <v>564</v>
      </c>
      <c r="B541" s="56" t="s">
        <v>384</v>
      </c>
      <c r="C541" s="56" t="s">
        <v>726</v>
      </c>
      <c r="D541" s="48" t="s">
        <v>727</v>
      </c>
      <c r="E541" s="49">
        <f>E542</f>
        <v>30</v>
      </c>
    </row>
    <row r="542" spans="1:5" ht="16.5">
      <c r="A542" s="67" t="s">
        <v>564</v>
      </c>
      <c r="B542" s="56" t="s">
        <v>384</v>
      </c>
      <c r="C542" s="11" t="s">
        <v>668</v>
      </c>
      <c r="D542" s="12" t="s">
        <v>669</v>
      </c>
      <c r="E542" s="49">
        <f>'№6'!F290</f>
        <v>30</v>
      </c>
    </row>
    <row r="543" spans="1:5" s="47" customFormat="1" ht="16.5">
      <c r="A543" s="68" t="s">
        <v>561</v>
      </c>
      <c r="B543" s="68"/>
      <c r="C543" s="62"/>
      <c r="D543" s="63" t="s">
        <v>550</v>
      </c>
      <c r="E543" s="61">
        <f>E544+E551+E596</f>
        <v>15566.1</v>
      </c>
    </row>
    <row r="544" spans="1:5" ht="16.5">
      <c r="A544" s="58" t="s">
        <v>580</v>
      </c>
      <c r="B544" s="58"/>
      <c r="C544" s="58"/>
      <c r="D544" s="48" t="s">
        <v>551</v>
      </c>
      <c r="E544" s="49">
        <f aca="true" t="shared" si="2" ref="E544:E549">E545</f>
        <v>1949.7</v>
      </c>
    </row>
    <row r="545" spans="1:5" ht="16.5">
      <c r="A545" s="58" t="s">
        <v>580</v>
      </c>
      <c r="B545" s="56" t="s">
        <v>552</v>
      </c>
      <c r="C545" s="58"/>
      <c r="D545" s="48" t="s">
        <v>553</v>
      </c>
      <c r="E545" s="49">
        <f t="shared" si="2"/>
        <v>1949.7</v>
      </c>
    </row>
    <row r="546" spans="1:5" ht="49.5">
      <c r="A546" s="58" t="s">
        <v>580</v>
      </c>
      <c r="B546" s="56" t="s">
        <v>554</v>
      </c>
      <c r="C546" s="58"/>
      <c r="D546" s="50" t="s">
        <v>685</v>
      </c>
      <c r="E546" s="49">
        <f t="shared" si="2"/>
        <v>1949.7</v>
      </c>
    </row>
    <row r="547" spans="1:5" ht="66">
      <c r="A547" s="58" t="s">
        <v>580</v>
      </c>
      <c r="B547" s="56" t="s">
        <v>765</v>
      </c>
      <c r="C547" s="58"/>
      <c r="D547" s="50" t="s">
        <v>770</v>
      </c>
      <c r="E547" s="49">
        <f t="shared" si="2"/>
        <v>1949.7</v>
      </c>
    </row>
    <row r="548" spans="1:5" ht="16.5">
      <c r="A548" s="58" t="s">
        <v>580</v>
      </c>
      <c r="B548" s="56" t="s">
        <v>765</v>
      </c>
      <c r="C548" s="56" t="s">
        <v>732</v>
      </c>
      <c r="D548" s="48" t="s">
        <v>733</v>
      </c>
      <c r="E548" s="49">
        <f t="shared" si="2"/>
        <v>1949.7</v>
      </c>
    </row>
    <row r="549" spans="1:5" ht="16.5">
      <c r="A549" s="58" t="s">
        <v>580</v>
      </c>
      <c r="B549" s="56" t="s">
        <v>765</v>
      </c>
      <c r="C549" s="56" t="s">
        <v>734</v>
      </c>
      <c r="D549" s="48" t="s">
        <v>735</v>
      </c>
      <c r="E549" s="49">
        <f t="shared" si="2"/>
        <v>1949.7</v>
      </c>
    </row>
    <row r="550" spans="1:5" ht="16.5">
      <c r="A550" s="58" t="s">
        <v>580</v>
      </c>
      <c r="B550" s="56" t="s">
        <v>765</v>
      </c>
      <c r="C550" s="56" t="s">
        <v>671</v>
      </c>
      <c r="D550" s="48" t="s">
        <v>672</v>
      </c>
      <c r="E550" s="49">
        <f>'№6'!F298</f>
        <v>1949.7</v>
      </c>
    </row>
    <row r="551" spans="1:5" ht="16.5">
      <c r="A551" s="56" t="s">
        <v>562</v>
      </c>
      <c r="B551" s="56"/>
      <c r="C551" s="56"/>
      <c r="D551" s="48" t="s">
        <v>556</v>
      </c>
      <c r="E551" s="49">
        <f>E572+E583+E552+E558+E565</f>
        <v>5754.700000000001</v>
      </c>
    </row>
    <row r="552" spans="1:5" ht="16.5">
      <c r="A552" s="56" t="s">
        <v>562</v>
      </c>
      <c r="B552" s="56" t="s">
        <v>62</v>
      </c>
      <c r="C552" s="56"/>
      <c r="D552" s="48" t="s">
        <v>63</v>
      </c>
      <c r="E552" s="49">
        <f>E553</f>
        <v>1175.3</v>
      </c>
    </row>
    <row r="553" spans="1:5" ht="16.5">
      <c r="A553" s="56" t="s">
        <v>562</v>
      </c>
      <c r="B553" s="56" t="s">
        <v>64</v>
      </c>
      <c r="C553" s="56"/>
      <c r="D553" s="48" t="s">
        <v>65</v>
      </c>
      <c r="E553" s="49">
        <f>E554</f>
        <v>1175.3</v>
      </c>
    </row>
    <row r="554" spans="1:5" ht="16.5">
      <c r="A554" s="56" t="s">
        <v>562</v>
      </c>
      <c r="B554" s="56" t="s">
        <v>31</v>
      </c>
      <c r="C554" s="56"/>
      <c r="D554" s="48" t="s">
        <v>66</v>
      </c>
      <c r="E554" s="49">
        <f>E555</f>
        <v>1175.3</v>
      </c>
    </row>
    <row r="555" spans="1:5" ht="16.5">
      <c r="A555" s="56" t="s">
        <v>562</v>
      </c>
      <c r="B555" s="56" t="s">
        <v>31</v>
      </c>
      <c r="C555" s="56" t="s">
        <v>732</v>
      </c>
      <c r="D555" s="48" t="s">
        <v>733</v>
      </c>
      <c r="E555" s="49">
        <f>E556</f>
        <v>1175.3</v>
      </c>
    </row>
    <row r="556" spans="1:5" ht="21.75" customHeight="1">
      <c r="A556" s="56" t="s">
        <v>562</v>
      </c>
      <c r="B556" s="56" t="s">
        <v>31</v>
      </c>
      <c r="C556" s="56" t="s">
        <v>736</v>
      </c>
      <c r="D556" s="48" t="s">
        <v>737</v>
      </c>
      <c r="E556" s="49">
        <f>E557</f>
        <v>1175.3</v>
      </c>
    </row>
    <row r="557" spans="1:5" ht="16.5">
      <c r="A557" s="56" t="s">
        <v>562</v>
      </c>
      <c r="B557" s="56" t="s">
        <v>31</v>
      </c>
      <c r="C557" s="56" t="s">
        <v>664</v>
      </c>
      <c r="D557" s="48" t="s">
        <v>665</v>
      </c>
      <c r="E557" s="49">
        <f>'№6'!F513</f>
        <v>1175.3</v>
      </c>
    </row>
    <row r="558" spans="1:5" ht="33">
      <c r="A558" s="56" t="s">
        <v>562</v>
      </c>
      <c r="B558" s="56" t="s">
        <v>68</v>
      </c>
      <c r="C558" s="56"/>
      <c r="D558" s="48" t="s">
        <v>67</v>
      </c>
      <c r="E558" s="49">
        <f aca="true" t="shared" si="3" ref="E558:E563">E559</f>
        <v>1322.1</v>
      </c>
    </row>
    <row r="559" spans="1:5" ht="16.5">
      <c r="A559" s="56" t="s">
        <v>562</v>
      </c>
      <c r="B559" s="56" t="s">
        <v>87</v>
      </c>
      <c r="C559" s="56"/>
      <c r="D559" s="48" t="s">
        <v>86</v>
      </c>
      <c r="E559" s="49">
        <f t="shared" si="3"/>
        <v>1322.1</v>
      </c>
    </row>
    <row r="560" spans="1:5" ht="49.5">
      <c r="A560" s="56" t="s">
        <v>562</v>
      </c>
      <c r="B560" s="56" t="s">
        <v>88</v>
      </c>
      <c r="C560" s="56"/>
      <c r="D560" s="48" t="s">
        <v>0</v>
      </c>
      <c r="E560" s="49">
        <f t="shared" si="3"/>
        <v>1322.1</v>
      </c>
    </row>
    <row r="561" spans="1:5" ht="16.5">
      <c r="A561" s="56" t="s">
        <v>562</v>
      </c>
      <c r="B561" s="56" t="s">
        <v>90</v>
      </c>
      <c r="C561" s="56"/>
      <c r="D561" s="48" t="s">
        <v>89</v>
      </c>
      <c r="E561" s="49">
        <f t="shared" si="3"/>
        <v>1322.1</v>
      </c>
    </row>
    <row r="562" spans="1:5" ht="16.5">
      <c r="A562" s="56" t="s">
        <v>562</v>
      </c>
      <c r="B562" s="56" t="s">
        <v>90</v>
      </c>
      <c r="C562" s="56" t="s">
        <v>732</v>
      </c>
      <c r="D562" s="48" t="s">
        <v>733</v>
      </c>
      <c r="E562" s="49">
        <f t="shared" si="3"/>
        <v>1322.1</v>
      </c>
    </row>
    <row r="563" spans="1:5" ht="26.25" customHeight="1">
      <c r="A563" s="56" t="s">
        <v>562</v>
      </c>
      <c r="B563" s="56" t="s">
        <v>90</v>
      </c>
      <c r="C563" s="56" t="s">
        <v>736</v>
      </c>
      <c r="D563" s="48" t="s">
        <v>737</v>
      </c>
      <c r="E563" s="49">
        <f t="shared" si="3"/>
        <v>1322.1</v>
      </c>
    </row>
    <row r="564" spans="1:5" ht="16.5">
      <c r="A564" s="56" t="s">
        <v>562</v>
      </c>
      <c r="B564" s="56" t="s">
        <v>90</v>
      </c>
      <c r="C564" s="56" t="s">
        <v>664</v>
      </c>
      <c r="D564" s="48" t="s">
        <v>665</v>
      </c>
      <c r="E564" s="49">
        <f>'№6'!F520</f>
        <v>1322.1</v>
      </c>
    </row>
    <row r="565" spans="1:5" ht="33">
      <c r="A565" s="66" t="s">
        <v>562</v>
      </c>
      <c r="B565" s="56" t="s">
        <v>789</v>
      </c>
      <c r="C565" s="56"/>
      <c r="D565" s="48" t="s">
        <v>793</v>
      </c>
      <c r="E565" s="49">
        <f aca="true" t="shared" si="4" ref="E565:E570">E566</f>
        <v>94</v>
      </c>
    </row>
    <row r="566" spans="1:5" ht="16.5">
      <c r="A566" s="56" t="s">
        <v>562</v>
      </c>
      <c r="B566" s="56" t="s">
        <v>117</v>
      </c>
      <c r="C566" s="56"/>
      <c r="D566" s="48" t="s">
        <v>116</v>
      </c>
      <c r="E566" s="49">
        <f t="shared" si="4"/>
        <v>94</v>
      </c>
    </row>
    <row r="567" spans="1:5" ht="49.5">
      <c r="A567" s="56" t="s">
        <v>562</v>
      </c>
      <c r="B567" s="56" t="s">
        <v>118</v>
      </c>
      <c r="C567" s="56"/>
      <c r="D567" s="48" t="s">
        <v>0</v>
      </c>
      <c r="E567" s="49">
        <f t="shared" si="4"/>
        <v>94</v>
      </c>
    </row>
    <row r="568" spans="1:5" ht="115.5">
      <c r="A568" s="56" t="s">
        <v>562</v>
      </c>
      <c r="B568" s="56" t="s">
        <v>120</v>
      </c>
      <c r="C568" s="56"/>
      <c r="D568" s="82" t="s">
        <v>119</v>
      </c>
      <c r="E568" s="49">
        <f t="shared" si="4"/>
        <v>94</v>
      </c>
    </row>
    <row r="569" spans="1:5" ht="16.5">
      <c r="A569" s="56" t="s">
        <v>562</v>
      </c>
      <c r="B569" s="56" t="s">
        <v>120</v>
      </c>
      <c r="C569" s="56" t="s">
        <v>732</v>
      </c>
      <c r="D569" s="48" t="s">
        <v>733</v>
      </c>
      <c r="E569" s="49">
        <f t="shared" si="4"/>
        <v>94</v>
      </c>
    </row>
    <row r="570" spans="1:5" ht="27.75" customHeight="1">
      <c r="A570" s="56" t="s">
        <v>562</v>
      </c>
      <c r="B570" s="56" t="s">
        <v>120</v>
      </c>
      <c r="C570" s="56" t="s">
        <v>736</v>
      </c>
      <c r="D570" s="48" t="s">
        <v>737</v>
      </c>
      <c r="E570" s="49">
        <f t="shared" si="4"/>
        <v>94</v>
      </c>
    </row>
    <row r="571" spans="1:5" ht="16.5">
      <c r="A571" s="56" t="s">
        <v>562</v>
      </c>
      <c r="B571" s="56" t="s">
        <v>120</v>
      </c>
      <c r="C571" s="56" t="s">
        <v>662</v>
      </c>
      <c r="D571" s="48" t="s">
        <v>663</v>
      </c>
      <c r="E571" s="49">
        <f>'№6'!F702</f>
        <v>94</v>
      </c>
    </row>
    <row r="572" spans="1:5" ht="16.5">
      <c r="A572" s="56" t="s">
        <v>562</v>
      </c>
      <c r="B572" s="56" t="s">
        <v>486</v>
      </c>
      <c r="C572" s="56"/>
      <c r="D572" s="48" t="s">
        <v>485</v>
      </c>
      <c r="E572" s="49">
        <f>E573+E578</f>
        <v>412.20000000000005</v>
      </c>
    </row>
    <row r="573" spans="1:5" ht="33">
      <c r="A573" s="56" t="s">
        <v>562</v>
      </c>
      <c r="B573" s="56" t="s">
        <v>785</v>
      </c>
      <c r="C573" s="56"/>
      <c r="D573" s="48" t="s">
        <v>766</v>
      </c>
      <c r="E573" s="49">
        <f>E574</f>
        <v>143.6</v>
      </c>
    </row>
    <row r="574" spans="1:5" ht="33">
      <c r="A574" s="56" t="s">
        <v>562</v>
      </c>
      <c r="B574" s="56" t="s">
        <v>786</v>
      </c>
      <c r="C574" s="56"/>
      <c r="D574" s="48" t="s">
        <v>767</v>
      </c>
      <c r="E574" s="49">
        <f>E575</f>
        <v>143.6</v>
      </c>
    </row>
    <row r="575" spans="1:5" ht="16.5">
      <c r="A575" s="56" t="s">
        <v>562</v>
      </c>
      <c r="B575" s="56" t="s">
        <v>786</v>
      </c>
      <c r="C575" s="56" t="s">
        <v>732</v>
      </c>
      <c r="D575" s="48" t="s">
        <v>733</v>
      </c>
      <c r="E575" s="49">
        <f>E576</f>
        <v>143.6</v>
      </c>
    </row>
    <row r="576" spans="1:5" ht="16.5">
      <c r="A576" s="56" t="s">
        <v>562</v>
      </c>
      <c r="B576" s="56" t="s">
        <v>786</v>
      </c>
      <c r="C576" s="56" t="s">
        <v>734</v>
      </c>
      <c r="D576" s="48" t="s">
        <v>735</v>
      </c>
      <c r="E576" s="49">
        <f>E577</f>
        <v>143.6</v>
      </c>
    </row>
    <row r="577" spans="1:5" ht="16.5">
      <c r="A577" s="56" t="s">
        <v>562</v>
      </c>
      <c r="B577" s="56" t="s">
        <v>786</v>
      </c>
      <c r="C577" s="56" t="s">
        <v>654</v>
      </c>
      <c r="D577" s="48" t="s">
        <v>655</v>
      </c>
      <c r="E577" s="49">
        <f>'№6'!F305</f>
        <v>143.6</v>
      </c>
    </row>
    <row r="578" spans="1:5" ht="21.75" customHeight="1">
      <c r="A578" s="66" t="s">
        <v>562</v>
      </c>
      <c r="B578" s="66" t="s">
        <v>489</v>
      </c>
      <c r="C578" s="66"/>
      <c r="D578" s="48" t="s">
        <v>484</v>
      </c>
      <c r="E578" s="49">
        <f>E579</f>
        <v>268.6</v>
      </c>
    </row>
    <row r="579" spans="1:5" ht="49.5">
      <c r="A579" s="56" t="s">
        <v>562</v>
      </c>
      <c r="B579" s="56" t="s">
        <v>493</v>
      </c>
      <c r="C579" s="56"/>
      <c r="D579" s="48" t="s">
        <v>623</v>
      </c>
      <c r="E579" s="49">
        <f>E580</f>
        <v>268.6</v>
      </c>
    </row>
    <row r="580" spans="1:5" ht="16.5">
      <c r="A580" s="56" t="s">
        <v>562</v>
      </c>
      <c r="B580" s="56" t="s">
        <v>493</v>
      </c>
      <c r="C580" s="56" t="s">
        <v>732</v>
      </c>
      <c r="D580" s="48" t="s">
        <v>733</v>
      </c>
      <c r="E580" s="49">
        <f>E581</f>
        <v>268.6</v>
      </c>
    </row>
    <row r="581" spans="1:5" ht="20.25" customHeight="1">
      <c r="A581" s="56" t="s">
        <v>562</v>
      </c>
      <c r="B581" s="56" t="s">
        <v>493</v>
      </c>
      <c r="C581" s="56" t="s">
        <v>736</v>
      </c>
      <c r="D581" s="48" t="s">
        <v>737</v>
      </c>
      <c r="E581" s="49">
        <f>E582</f>
        <v>268.6</v>
      </c>
    </row>
    <row r="582" spans="1:5" ht="16.5">
      <c r="A582" s="56" t="s">
        <v>562</v>
      </c>
      <c r="B582" s="56" t="s">
        <v>493</v>
      </c>
      <c r="C582" s="56" t="s">
        <v>662</v>
      </c>
      <c r="D582" s="48" t="s">
        <v>663</v>
      </c>
      <c r="E582" s="49">
        <f>'№6'!F695</f>
        <v>268.6</v>
      </c>
    </row>
    <row r="583" spans="1:5" ht="16.5">
      <c r="A583" s="56" t="s">
        <v>562</v>
      </c>
      <c r="B583" s="56" t="s">
        <v>538</v>
      </c>
      <c r="C583" s="56"/>
      <c r="D583" s="48" t="s">
        <v>647</v>
      </c>
      <c r="E583" s="49">
        <f>E588+E593+E584</f>
        <v>2751.1</v>
      </c>
    </row>
    <row r="584" spans="1:5" ht="16.5">
      <c r="A584" s="56" t="s">
        <v>562</v>
      </c>
      <c r="B584" s="56" t="s">
        <v>645</v>
      </c>
      <c r="C584" s="56"/>
      <c r="D584" s="48" t="s">
        <v>644</v>
      </c>
      <c r="E584" s="49">
        <f>E585</f>
        <v>1735.5</v>
      </c>
    </row>
    <row r="585" spans="1:5" ht="16.5">
      <c r="A585" s="56" t="s">
        <v>562</v>
      </c>
      <c r="B585" s="56" t="s">
        <v>645</v>
      </c>
      <c r="C585" s="56" t="s">
        <v>732</v>
      </c>
      <c r="D585" s="48" t="s">
        <v>733</v>
      </c>
      <c r="E585" s="49">
        <f>E586</f>
        <v>1735.5</v>
      </c>
    </row>
    <row r="586" spans="1:5" ht="22.5" customHeight="1">
      <c r="A586" s="56" t="s">
        <v>562</v>
      </c>
      <c r="B586" s="56" t="s">
        <v>645</v>
      </c>
      <c r="C586" s="56" t="s">
        <v>736</v>
      </c>
      <c r="D586" s="48" t="s">
        <v>737</v>
      </c>
      <c r="E586" s="49">
        <f>E587</f>
        <v>1735.5</v>
      </c>
    </row>
    <row r="587" spans="1:5" ht="16.5">
      <c r="A587" s="56" t="s">
        <v>562</v>
      </c>
      <c r="B587" s="56" t="s">
        <v>645</v>
      </c>
      <c r="C587" s="56" t="s">
        <v>664</v>
      </c>
      <c r="D587" s="48" t="s">
        <v>665</v>
      </c>
      <c r="E587" s="49">
        <f>'№6'!F525</f>
        <v>1735.5</v>
      </c>
    </row>
    <row r="588" spans="1:5" ht="16.5">
      <c r="A588" s="56" t="s">
        <v>562</v>
      </c>
      <c r="B588" s="56" t="s">
        <v>763</v>
      </c>
      <c r="C588" s="56"/>
      <c r="D588" s="48" t="s">
        <v>764</v>
      </c>
      <c r="E588" s="49">
        <f>E589</f>
        <v>815.6</v>
      </c>
    </row>
    <row r="589" spans="1:5" ht="16.5">
      <c r="A589" s="56" t="s">
        <v>562</v>
      </c>
      <c r="B589" s="56" t="s">
        <v>763</v>
      </c>
      <c r="C589" s="56" t="s">
        <v>732</v>
      </c>
      <c r="D589" s="48" t="s">
        <v>733</v>
      </c>
      <c r="E589" s="49">
        <f>E590</f>
        <v>815.6</v>
      </c>
    </row>
    <row r="590" spans="1:5" ht="24.75" customHeight="1">
      <c r="A590" s="56" t="s">
        <v>562</v>
      </c>
      <c r="B590" s="56" t="s">
        <v>763</v>
      </c>
      <c r="C590" s="56" t="s">
        <v>736</v>
      </c>
      <c r="D590" s="48" t="s">
        <v>737</v>
      </c>
      <c r="E590" s="49">
        <f>E591+E592</f>
        <v>815.6</v>
      </c>
    </row>
    <row r="591" spans="1:5" ht="33">
      <c r="A591" s="56" t="s">
        <v>562</v>
      </c>
      <c r="B591" s="56" t="s">
        <v>763</v>
      </c>
      <c r="C591" s="56" t="s">
        <v>656</v>
      </c>
      <c r="D591" s="48" t="s">
        <v>657</v>
      </c>
      <c r="E591" s="49">
        <f>'№6'!F310</f>
        <v>462</v>
      </c>
    </row>
    <row r="592" spans="1:5" ht="16.5">
      <c r="A592" s="56" t="s">
        <v>562</v>
      </c>
      <c r="B592" s="56" t="s">
        <v>763</v>
      </c>
      <c r="C592" s="56" t="s">
        <v>662</v>
      </c>
      <c r="D592" s="48" t="s">
        <v>663</v>
      </c>
      <c r="E592" s="49">
        <f>'№6'!F311</f>
        <v>353.6</v>
      </c>
    </row>
    <row r="593" spans="1:5" ht="33">
      <c r="A593" s="56" t="s">
        <v>562</v>
      </c>
      <c r="B593" s="56" t="s">
        <v>762</v>
      </c>
      <c r="C593" s="56"/>
      <c r="D593" s="48" t="s">
        <v>761</v>
      </c>
      <c r="E593" s="49">
        <f>E594</f>
        <v>200</v>
      </c>
    </row>
    <row r="594" spans="1:5" ht="33">
      <c r="A594" s="56" t="s">
        <v>562</v>
      </c>
      <c r="B594" s="56" t="s">
        <v>762</v>
      </c>
      <c r="C594" s="56" t="s">
        <v>717</v>
      </c>
      <c r="D594" s="48" t="s">
        <v>718</v>
      </c>
      <c r="E594" s="49">
        <f>E595</f>
        <v>200</v>
      </c>
    </row>
    <row r="595" spans="1:5" ht="33">
      <c r="A595" s="56" t="s">
        <v>562</v>
      </c>
      <c r="B595" s="56" t="s">
        <v>762</v>
      </c>
      <c r="C595" s="56" t="s">
        <v>673</v>
      </c>
      <c r="D595" s="48" t="s">
        <v>674</v>
      </c>
      <c r="E595" s="49">
        <f>'№6'!F314</f>
        <v>200</v>
      </c>
    </row>
    <row r="596" spans="1:5" ht="16.5">
      <c r="A596" s="56" t="s">
        <v>787</v>
      </c>
      <c r="B596" s="56" t="s">
        <v>636</v>
      </c>
      <c r="C596" s="56" t="s">
        <v>636</v>
      </c>
      <c r="D596" s="48" t="s">
        <v>788</v>
      </c>
      <c r="E596" s="49">
        <f>E604+E597</f>
        <v>7861.7</v>
      </c>
    </row>
    <row r="597" spans="1:5" ht="33">
      <c r="A597" s="56" t="s">
        <v>787</v>
      </c>
      <c r="B597" s="11" t="s">
        <v>11</v>
      </c>
      <c r="C597" s="56"/>
      <c r="D597" s="48" t="s">
        <v>10</v>
      </c>
      <c r="E597" s="49">
        <f aca="true" t="shared" si="5" ref="E597:E602">E598</f>
        <v>3681.2</v>
      </c>
    </row>
    <row r="598" spans="1:5" ht="33">
      <c r="A598" s="56" t="s">
        <v>787</v>
      </c>
      <c r="B598" s="11" t="s">
        <v>13</v>
      </c>
      <c r="C598" s="56" t="s">
        <v>636</v>
      </c>
      <c r="D598" s="48" t="s">
        <v>12</v>
      </c>
      <c r="E598" s="49">
        <f t="shared" si="5"/>
        <v>3681.2</v>
      </c>
    </row>
    <row r="599" spans="1:5" ht="49.5">
      <c r="A599" s="56" t="s">
        <v>787</v>
      </c>
      <c r="B599" s="11" t="s">
        <v>14</v>
      </c>
      <c r="C599" s="56"/>
      <c r="D599" s="48" t="s">
        <v>0</v>
      </c>
      <c r="E599" s="49">
        <f t="shared" si="5"/>
        <v>3681.2</v>
      </c>
    </row>
    <row r="600" spans="1:5" ht="49.5">
      <c r="A600" s="56" t="s">
        <v>787</v>
      </c>
      <c r="B600" s="11" t="s">
        <v>22</v>
      </c>
      <c r="C600" s="56"/>
      <c r="D600" s="48" t="s">
        <v>21</v>
      </c>
      <c r="E600" s="49">
        <f t="shared" si="5"/>
        <v>3681.2</v>
      </c>
    </row>
    <row r="601" spans="1:5" ht="16.5">
      <c r="A601" s="56" t="s">
        <v>787</v>
      </c>
      <c r="B601" s="11" t="s">
        <v>22</v>
      </c>
      <c r="C601" s="56" t="s">
        <v>732</v>
      </c>
      <c r="D601" s="48" t="s">
        <v>733</v>
      </c>
      <c r="E601" s="49">
        <f t="shared" si="5"/>
        <v>3681.2</v>
      </c>
    </row>
    <row r="602" spans="1:5" ht="16.5">
      <c r="A602" s="56" t="s">
        <v>787</v>
      </c>
      <c r="B602" s="11" t="s">
        <v>22</v>
      </c>
      <c r="C602" s="56" t="s">
        <v>734</v>
      </c>
      <c r="D602" s="48" t="s">
        <v>735</v>
      </c>
      <c r="E602" s="49">
        <f t="shared" si="5"/>
        <v>3681.2</v>
      </c>
    </row>
    <row r="603" spans="1:5" ht="16.5">
      <c r="A603" s="56" t="s">
        <v>787</v>
      </c>
      <c r="B603" s="11" t="s">
        <v>22</v>
      </c>
      <c r="C603" s="15" t="s">
        <v>654</v>
      </c>
      <c r="D603" s="74" t="s">
        <v>655</v>
      </c>
      <c r="E603" s="49">
        <f>'№6'!F710</f>
        <v>3681.2</v>
      </c>
    </row>
    <row r="604" spans="1:5" ht="33">
      <c r="A604" s="56" t="s">
        <v>787</v>
      </c>
      <c r="B604" s="56" t="s">
        <v>789</v>
      </c>
      <c r="C604" s="56"/>
      <c r="D604" s="48" t="s">
        <v>793</v>
      </c>
      <c r="E604" s="49">
        <f aca="true" t="shared" si="6" ref="E604:E609">E605</f>
        <v>4180.5</v>
      </c>
    </row>
    <row r="605" spans="1:5" ht="16.5">
      <c r="A605" s="56" t="s">
        <v>787</v>
      </c>
      <c r="B605" s="56" t="s">
        <v>794</v>
      </c>
      <c r="C605" s="56"/>
      <c r="D605" s="48" t="s">
        <v>795</v>
      </c>
      <c r="E605" s="49">
        <f t="shared" si="6"/>
        <v>4180.5</v>
      </c>
    </row>
    <row r="606" spans="1:5" ht="49.5">
      <c r="A606" s="56" t="s">
        <v>787</v>
      </c>
      <c r="B606" s="56" t="s">
        <v>796</v>
      </c>
      <c r="C606" s="56"/>
      <c r="D606" s="48" t="s">
        <v>0</v>
      </c>
      <c r="E606" s="49">
        <f t="shared" si="6"/>
        <v>4180.5</v>
      </c>
    </row>
    <row r="607" spans="1:5" ht="49.5">
      <c r="A607" s="56" t="s">
        <v>787</v>
      </c>
      <c r="B607" s="56" t="s">
        <v>1</v>
      </c>
      <c r="C607" s="56"/>
      <c r="D607" s="48" t="s">
        <v>2</v>
      </c>
      <c r="E607" s="49">
        <f t="shared" si="6"/>
        <v>4180.5</v>
      </c>
    </row>
    <row r="608" spans="1:5" ht="16.5">
      <c r="A608" s="56" t="s">
        <v>787</v>
      </c>
      <c r="B608" s="56" t="s">
        <v>1</v>
      </c>
      <c r="C608" s="56" t="s">
        <v>732</v>
      </c>
      <c r="D608" s="48" t="s">
        <v>733</v>
      </c>
      <c r="E608" s="49">
        <f t="shared" si="6"/>
        <v>4180.5</v>
      </c>
    </row>
    <row r="609" spans="1:5" ht="21" customHeight="1">
      <c r="A609" s="56" t="s">
        <v>787</v>
      </c>
      <c r="B609" s="56" t="s">
        <v>1</v>
      </c>
      <c r="C609" s="56" t="s">
        <v>736</v>
      </c>
      <c r="D609" s="48" t="s">
        <v>737</v>
      </c>
      <c r="E609" s="49">
        <f t="shared" si="6"/>
        <v>4180.5</v>
      </c>
    </row>
    <row r="610" spans="1:5" ht="16.5">
      <c r="A610" s="56" t="s">
        <v>787</v>
      </c>
      <c r="B610" s="56" t="s">
        <v>1</v>
      </c>
      <c r="C610" s="56" t="s">
        <v>662</v>
      </c>
      <c r="D610" s="48" t="s">
        <v>663</v>
      </c>
      <c r="E610" s="49">
        <f>'№6'!F430</f>
        <v>4180.5</v>
      </c>
    </row>
    <row r="611" spans="1:5" s="47" customFormat="1" ht="16.5">
      <c r="A611" s="68" t="s">
        <v>591</v>
      </c>
      <c r="B611" s="62"/>
      <c r="C611" s="62"/>
      <c r="D611" s="63" t="s">
        <v>549</v>
      </c>
      <c r="E611" s="61">
        <f>E612</f>
        <v>14832.8</v>
      </c>
    </row>
    <row r="612" spans="1:5" ht="16.5">
      <c r="A612" s="58" t="s">
        <v>603</v>
      </c>
      <c r="B612" s="56"/>
      <c r="C612" s="56"/>
      <c r="D612" s="52" t="s">
        <v>592</v>
      </c>
      <c r="E612" s="49">
        <f>E627+E633+E613</f>
        <v>14832.8</v>
      </c>
    </row>
    <row r="613" spans="1:5" ht="33" customHeight="1">
      <c r="A613" s="56" t="s">
        <v>603</v>
      </c>
      <c r="B613" s="56" t="s">
        <v>504</v>
      </c>
      <c r="C613" s="56"/>
      <c r="D613" s="48" t="s">
        <v>528</v>
      </c>
      <c r="E613" s="49">
        <f>E614</f>
        <v>2235.3</v>
      </c>
    </row>
    <row r="614" spans="1:5" ht="16.5">
      <c r="A614" s="56" t="s">
        <v>603</v>
      </c>
      <c r="B614" s="56" t="s">
        <v>532</v>
      </c>
      <c r="C614" s="56"/>
      <c r="D614" s="48" t="s">
        <v>533</v>
      </c>
      <c r="E614" s="49">
        <f>E615</f>
        <v>2235.3</v>
      </c>
    </row>
    <row r="615" spans="1:5" ht="49.5">
      <c r="A615" s="56" t="s">
        <v>603</v>
      </c>
      <c r="B615" s="56" t="s">
        <v>609</v>
      </c>
      <c r="C615" s="56"/>
      <c r="D615" s="48" t="s">
        <v>757</v>
      </c>
      <c r="E615" s="49">
        <f>E616+E620+E624</f>
        <v>2235.3</v>
      </c>
    </row>
    <row r="616" spans="1:5" ht="49.5">
      <c r="A616" s="58" t="s">
        <v>603</v>
      </c>
      <c r="B616" s="56" t="s">
        <v>609</v>
      </c>
      <c r="C616" s="56" t="s">
        <v>691</v>
      </c>
      <c r="D616" s="48" t="s">
        <v>692</v>
      </c>
      <c r="E616" s="49">
        <f>E617</f>
        <v>1912.4</v>
      </c>
    </row>
    <row r="617" spans="1:5" ht="16.5">
      <c r="A617" s="56" t="s">
        <v>603</v>
      </c>
      <c r="B617" s="56" t="s">
        <v>609</v>
      </c>
      <c r="C617" s="56" t="s">
        <v>693</v>
      </c>
      <c r="D617" s="48" t="s">
        <v>694</v>
      </c>
      <c r="E617" s="49">
        <f>E618+E619</f>
        <v>1912.4</v>
      </c>
    </row>
    <row r="618" spans="1:5" ht="16.5">
      <c r="A618" s="56" t="s">
        <v>603</v>
      </c>
      <c r="B618" s="56" t="s">
        <v>609</v>
      </c>
      <c r="C618" s="56" t="s">
        <v>695</v>
      </c>
      <c r="D618" s="48" t="s">
        <v>696</v>
      </c>
      <c r="E618" s="49">
        <f>'№6'!F533</f>
        <v>1750.7</v>
      </c>
    </row>
    <row r="619" spans="1:5" ht="16.5">
      <c r="A619" s="56" t="s">
        <v>603</v>
      </c>
      <c r="B619" s="56" t="s">
        <v>609</v>
      </c>
      <c r="C619" s="56" t="s">
        <v>697</v>
      </c>
      <c r="D619" s="48" t="s">
        <v>698</v>
      </c>
      <c r="E619" s="49">
        <f>'№6'!F534</f>
        <v>161.70000000000002</v>
      </c>
    </row>
    <row r="620" spans="1:5" ht="16.5">
      <c r="A620" s="56" t="s">
        <v>603</v>
      </c>
      <c r="B620" s="56" t="s">
        <v>609</v>
      </c>
      <c r="C620" s="56" t="s">
        <v>699</v>
      </c>
      <c r="D620" s="48" t="s">
        <v>700</v>
      </c>
      <c r="E620" s="49">
        <f>E621</f>
        <v>320.90000000000003</v>
      </c>
    </row>
    <row r="621" spans="1:5" ht="16.5">
      <c r="A621" s="56" t="s">
        <v>603</v>
      </c>
      <c r="B621" s="56" t="s">
        <v>609</v>
      </c>
      <c r="C621" s="56" t="s">
        <v>701</v>
      </c>
      <c r="D621" s="48" t="s">
        <v>702</v>
      </c>
      <c r="E621" s="49">
        <f>E623+E622</f>
        <v>320.90000000000003</v>
      </c>
    </row>
    <row r="622" spans="1:5" ht="33">
      <c r="A622" s="56" t="s">
        <v>603</v>
      </c>
      <c r="B622" s="56" t="s">
        <v>609</v>
      </c>
      <c r="C622" s="56" t="s">
        <v>779</v>
      </c>
      <c r="D622" s="48" t="s">
        <v>780</v>
      </c>
      <c r="E622" s="49">
        <f>'№6'!F537</f>
        <v>40.6</v>
      </c>
    </row>
    <row r="623" spans="1:5" ht="24.75" customHeight="1">
      <c r="A623" s="56" t="s">
        <v>603</v>
      </c>
      <c r="B623" s="56" t="s">
        <v>609</v>
      </c>
      <c r="C623" s="56" t="s">
        <v>652</v>
      </c>
      <c r="D623" s="48" t="s">
        <v>710</v>
      </c>
      <c r="E623" s="49">
        <f>'№6'!F538</f>
        <v>280.3</v>
      </c>
    </row>
    <row r="624" spans="1:5" ht="16.5">
      <c r="A624" s="56" t="s">
        <v>603</v>
      </c>
      <c r="B624" s="56" t="s">
        <v>609</v>
      </c>
      <c r="C624" s="56" t="s">
        <v>711</v>
      </c>
      <c r="D624" s="48" t="s">
        <v>712</v>
      </c>
      <c r="E624" s="49">
        <f>E625</f>
        <v>2</v>
      </c>
    </row>
    <row r="625" spans="1:5" ht="16.5">
      <c r="A625" s="56" t="s">
        <v>603</v>
      </c>
      <c r="B625" s="56" t="s">
        <v>609</v>
      </c>
      <c r="C625" s="56" t="s">
        <v>713</v>
      </c>
      <c r="D625" s="48" t="s">
        <v>714</v>
      </c>
      <c r="E625" s="49">
        <f>E626</f>
        <v>2</v>
      </c>
    </row>
    <row r="626" spans="1:5" ht="16.5">
      <c r="A626" s="56" t="s">
        <v>603</v>
      </c>
      <c r="B626" s="56" t="s">
        <v>609</v>
      </c>
      <c r="C626" s="56" t="s">
        <v>715</v>
      </c>
      <c r="D626" s="48" t="s">
        <v>716</v>
      </c>
      <c r="E626" s="49">
        <f>'№6'!F541</f>
        <v>2</v>
      </c>
    </row>
    <row r="627" spans="1:5" ht="33">
      <c r="A627" s="56" t="s">
        <v>603</v>
      </c>
      <c r="B627" s="56" t="s">
        <v>619</v>
      </c>
      <c r="C627" s="56"/>
      <c r="D627" s="48" t="s">
        <v>620</v>
      </c>
      <c r="E627" s="49">
        <f>E628</f>
        <v>9466.8</v>
      </c>
    </row>
    <row r="628" spans="1:5" ht="16.5">
      <c r="A628" s="56" t="s">
        <v>603</v>
      </c>
      <c r="B628" s="56" t="s">
        <v>621</v>
      </c>
      <c r="C628" s="56" t="s">
        <v>636</v>
      </c>
      <c r="D628" s="48" t="s">
        <v>648</v>
      </c>
      <c r="E628" s="49">
        <f>E629</f>
        <v>9466.8</v>
      </c>
    </row>
    <row r="629" spans="1:5" ht="33">
      <c r="A629" s="56" t="s">
        <v>603</v>
      </c>
      <c r="B629" s="56" t="s">
        <v>678</v>
      </c>
      <c r="C629" s="56"/>
      <c r="D629" s="48" t="s">
        <v>676</v>
      </c>
      <c r="E629" s="49">
        <f>E630</f>
        <v>9466.8</v>
      </c>
    </row>
    <row r="630" spans="1:5" ht="33">
      <c r="A630" s="56" t="s">
        <v>603</v>
      </c>
      <c r="B630" s="56" t="s">
        <v>678</v>
      </c>
      <c r="C630" s="56" t="s">
        <v>717</v>
      </c>
      <c r="D630" s="48" t="s">
        <v>718</v>
      </c>
      <c r="E630" s="49">
        <f>E631</f>
        <v>9466.8</v>
      </c>
    </row>
    <row r="631" spans="1:5" ht="16.5">
      <c r="A631" s="56" t="s">
        <v>603</v>
      </c>
      <c r="B631" s="56" t="s">
        <v>678</v>
      </c>
      <c r="C631" s="56" t="s">
        <v>726</v>
      </c>
      <c r="D631" s="48" t="s">
        <v>727</v>
      </c>
      <c r="E631" s="49">
        <f>E632</f>
        <v>9466.8</v>
      </c>
    </row>
    <row r="632" spans="1:5" ht="49.5">
      <c r="A632" s="56" t="s">
        <v>603</v>
      </c>
      <c r="B632" s="56" t="s">
        <v>678</v>
      </c>
      <c r="C632" s="56" t="s">
        <v>649</v>
      </c>
      <c r="D632" s="48" t="s">
        <v>650</v>
      </c>
      <c r="E632" s="49">
        <f>'№6'!F547</f>
        <v>9466.8</v>
      </c>
    </row>
    <row r="633" spans="1:5" ht="16.5">
      <c r="A633" s="58" t="s">
        <v>603</v>
      </c>
      <c r="B633" s="56" t="s">
        <v>635</v>
      </c>
      <c r="C633" s="56" t="s">
        <v>636</v>
      </c>
      <c r="D633" s="52" t="s">
        <v>637</v>
      </c>
      <c r="E633" s="49">
        <f>E634</f>
        <v>3130.7</v>
      </c>
    </row>
    <row r="634" spans="1:5" ht="16.5">
      <c r="A634" s="58" t="s">
        <v>603</v>
      </c>
      <c r="B634" s="56" t="s">
        <v>638</v>
      </c>
      <c r="C634" s="56" t="s">
        <v>636</v>
      </c>
      <c r="D634" s="52" t="s">
        <v>604</v>
      </c>
      <c r="E634" s="49">
        <f>E635+E638</f>
        <v>3130.7</v>
      </c>
    </row>
    <row r="635" spans="1:5" ht="16.5">
      <c r="A635" s="58" t="s">
        <v>603</v>
      </c>
      <c r="B635" s="56" t="s">
        <v>638</v>
      </c>
      <c r="C635" s="56" t="s">
        <v>699</v>
      </c>
      <c r="D635" s="48" t="s">
        <v>700</v>
      </c>
      <c r="E635" s="49">
        <f>E636</f>
        <v>2855.2</v>
      </c>
    </row>
    <row r="636" spans="1:5" ht="16.5">
      <c r="A636" s="58" t="s">
        <v>603</v>
      </c>
      <c r="B636" s="56" t="s">
        <v>638</v>
      </c>
      <c r="C636" s="56" t="s">
        <v>701</v>
      </c>
      <c r="D636" s="48" t="s">
        <v>702</v>
      </c>
      <c r="E636" s="49">
        <f>E637</f>
        <v>2855.2</v>
      </c>
    </row>
    <row r="637" spans="1:5" ht="16.5">
      <c r="A637" s="58" t="s">
        <v>603</v>
      </c>
      <c r="B637" s="56" t="s">
        <v>638</v>
      </c>
      <c r="C637" s="56" t="s">
        <v>652</v>
      </c>
      <c r="D637" s="48" t="s">
        <v>653</v>
      </c>
      <c r="E637" s="49">
        <f>'№6'!F552</f>
        <v>2855.2</v>
      </c>
    </row>
    <row r="638" spans="1:5" ht="33">
      <c r="A638" s="58" t="s">
        <v>603</v>
      </c>
      <c r="B638" s="56" t="s">
        <v>638</v>
      </c>
      <c r="C638" s="56" t="s">
        <v>717</v>
      </c>
      <c r="D638" s="48" t="s">
        <v>718</v>
      </c>
      <c r="E638" s="49">
        <f>E639</f>
        <v>275.5</v>
      </c>
    </row>
    <row r="639" spans="1:5" ht="16.5">
      <c r="A639" s="58" t="s">
        <v>603</v>
      </c>
      <c r="B639" s="56" t="s">
        <v>638</v>
      </c>
      <c r="C639" s="56" t="s">
        <v>726</v>
      </c>
      <c r="D639" s="48" t="s">
        <v>727</v>
      </c>
      <c r="E639" s="49">
        <f>E640</f>
        <v>275.5</v>
      </c>
    </row>
    <row r="640" spans="1:5" ht="16.5">
      <c r="A640" s="58" t="s">
        <v>603</v>
      </c>
      <c r="B640" s="56" t="s">
        <v>638</v>
      </c>
      <c r="C640" s="56" t="s">
        <v>668</v>
      </c>
      <c r="D640" s="48" t="s">
        <v>669</v>
      </c>
      <c r="E640" s="49">
        <f>'№6'!F555</f>
        <v>275.5</v>
      </c>
    </row>
    <row r="641" spans="1:5" s="47" customFormat="1" ht="16.5">
      <c r="A641" s="62" t="s">
        <v>605</v>
      </c>
      <c r="B641" s="62"/>
      <c r="C641" s="62"/>
      <c r="D641" s="63" t="s">
        <v>593</v>
      </c>
      <c r="E641" s="61">
        <f>E642+E647</f>
        <v>2201</v>
      </c>
    </row>
    <row r="642" spans="1:5" ht="16.5">
      <c r="A642" s="58" t="s">
        <v>606</v>
      </c>
      <c r="B642" s="56"/>
      <c r="C642" s="56"/>
      <c r="D642" s="52" t="s">
        <v>462</v>
      </c>
      <c r="E642" s="49">
        <f>E643</f>
        <v>770</v>
      </c>
    </row>
    <row r="643" spans="1:5" ht="16.5">
      <c r="A643" s="58" t="s">
        <v>606</v>
      </c>
      <c r="B643" s="56" t="s">
        <v>463</v>
      </c>
      <c r="C643" s="56"/>
      <c r="D643" s="48" t="s">
        <v>466</v>
      </c>
      <c r="E643" s="49">
        <f>E644</f>
        <v>770</v>
      </c>
    </row>
    <row r="644" spans="1:5" ht="16.5">
      <c r="A644" s="58" t="s">
        <v>606</v>
      </c>
      <c r="B644" s="56" t="s">
        <v>464</v>
      </c>
      <c r="C644" s="56"/>
      <c r="D644" s="48" t="s">
        <v>465</v>
      </c>
      <c r="E644" s="49">
        <f>E645</f>
        <v>770</v>
      </c>
    </row>
    <row r="645" spans="1:5" ht="16.5">
      <c r="A645" s="58" t="s">
        <v>606</v>
      </c>
      <c r="B645" s="56" t="s">
        <v>463</v>
      </c>
      <c r="C645" s="56" t="s">
        <v>711</v>
      </c>
      <c r="D645" s="48" t="s">
        <v>712</v>
      </c>
      <c r="E645" s="49">
        <f>E646</f>
        <v>770</v>
      </c>
    </row>
    <row r="646" spans="1:5" ht="33">
      <c r="A646" s="58" t="s">
        <v>606</v>
      </c>
      <c r="B646" s="56" t="s">
        <v>464</v>
      </c>
      <c r="C646" s="56" t="s">
        <v>658</v>
      </c>
      <c r="D646" s="48" t="s">
        <v>659</v>
      </c>
      <c r="E646" s="49">
        <f>'№6'!F320</f>
        <v>770</v>
      </c>
    </row>
    <row r="647" spans="1:5" ht="16.5">
      <c r="A647" s="58" t="s">
        <v>629</v>
      </c>
      <c r="B647" s="58"/>
      <c r="C647" s="56"/>
      <c r="D647" s="48" t="s">
        <v>630</v>
      </c>
      <c r="E647" s="49">
        <f>E648+E653+E657</f>
        <v>1431</v>
      </c>
    </row>
    <row r="648" spans="1:5" ht="21" customHeight="1">
      <c r="A648" s="58" t="s">
        <v>629</v>
      </c>
      <c r="B648" s="58" t="s">
        <v>631</v>
      </c>
      <c r="C648" s="56"/>
      <c r="D648" s="48" t="s">
        <v>593</v>
      </c>
      <c r="E648" s="49">
        <f>E649</f>
        <v>400</v>
      </c>
    </row>
    <row r="649" spans="1:5" ht="24" customHeight="1">
      <c r="A649" s="58" t="s">
        <v>629</v>
      </c>
      <c r="B649" s="58" t="s">
        <v>632</v>
      </c>
      <c r="C649" s="56"/>
      <c r="D649" s="48" t="s">
        <v>633</v>
      </c>
      <c r="E649" s="49">
        <f>E650</f>
        <v>400</v>
      </c>
    </row>
    <row r="650" spans="1:5" ht="24.75" customHeight="1">
      <c r="A650" s="58" t="s">
        <v>629</v>
      </c>
      <c r="B650" s="58" t="s">
        <v>632</v>
      </c>
      <c r="C650" s="56" t="s">
        <v>699</v>
      </c>
      <c r="D650" s="48" t="s">
        <v>700</v>
      </c>
      <c r="E650" s="49">
        <f>E651</f>
        <v>400</v>
      </c>
    </row>
    <row r="651" spans="1:5" ht="24" customHeight="1">
      <c r="A651" s="58" t="s">
        <v>629</v>
      </c>
      <c r="B651" s="58" t="s">
        <v>632</v>
      </c>
      <c r="C651" s="56" t="s">
        <v>701</v>
      </c>
      <c r="D651" s="48" t="s">
        <v>702</v>
      </c>
      <c r="E651" s="49">
        <f>E652</f>
        <v>400</v>
      </c>
    </row>
    <row r="652" spans="1:5" ht="21" customHeight="1">
      <c r="A652" s="58" t="s">
        <v>629</v>
      </c>
      <c r="B652" s="58" t="s">
        <v>632</v>
      </c>
      <c r="C652" s="56" t="s">
        <v>652</v>
      </c>
      <c r="D652" s="48" t="s">
        <v>653</v>
      </c>
      <c r="E652" s="49">
        <f>'№6'!F326</f>
        <v>400</v>
      </c>
    </row>
    <row r="653" spans="1:5" ht="16.5">
      <c r="A653" s="58" t="s">
        <v>629</v>
      </c>
      <c r="B653" s="56" t="s">
        <v>538</v>
      </c>
      <c r="C653" s="56"/>
      <c r="D653" s="48" t="s">
        <v>647</v>
      </c>
      <c r="E653" s="49">
        <f>E654</f>
        <v>500</v>
      </c>
    </row>
    <row r="654" spans="1:5" ht="18" customHeight="1">
      <c r="A654" s="58" t="s">
        <v>629</v>
      </c>
      <c r="B654" s="58" t="s">
        <v>618</v>
      </c>
      <c r="C654" s="56"/>
      <c r="D654" s="48" t="s">
        <v>667</v>
      </c>
      <c r="E654" s="49">
        <f>E655</f>
        <v>500</v>
      </c>
    </row>
    <row r="655" spans="1:5" ht="23.25" customHeight="1">
      <c r="A655" s="58" t="s">
        <v>629</v>
      </c>
      <c r="B655" s="58" t="s">
        <v>618</v>
      </c>
      <c r="C655" s="56" t="s">
        <v>711</v>
      </c>
      <c r="D655" s="48" t="s">
        <v>712</v>
      </c>
      <c r="E655" s="49">
        <f>E656</f>
        <v>500</v>
      </c>
    </row>
    <row r="656" spans="1:5" ht="33">
      <c r="A656" s="58" t="s">
        <v>629</v>
      </c>
      <c r="B656" s="58" t="s">
        <v>618</v>
      </c>
      <c r="C656" s="56" t="s">
        <v>658</v>
      </c>
      <c r="D656" s="48" t="s">
        <v>659</v>
      </c>
      <c r="E656" s="49">
        <f>'№6'!F330</f>
        <v>500</v>
      </c>
    </row>
    <row r="657" spans="1:5" ht="33">
      <c r="A657" s="58" t="s">
        <v>629</v>
      </c>
      <c r="B657" s="58" t="s">
        <v>596</v>
      </c>
      <c r="C657" s="56"/>
      <c r="D657" s="48" t="s">
        <v>595</v>
      </c>
      <c r="E657" s="49">
        <f>E658</f>
        <v>531</v>
      </c>
    </row>
    <row r="658" spans="1:5" ht="42.75" customHeight="1">
      <c r="A658" s="58" t="s">
        <v>629</v>
      </c>
      <c r="B658" s="58" t="s">
        <v>598</v>
      </c>
      <c r="C658" s="56"/>
      <c r="D658" s="48" t="s">
        <v>597</v>
      </c>
      <c r="E658" s="49">
        <f>E659</f>
        <v>531</v>
      </c>
    </row>
    <row r="659" spans="1:5" ht="49.5">
      <c r="A659" s="58" t="s">
        <v>629</v>
      </c>
      <c r="B659" s="58" t="s">
        <v>599</v>
      </c>
      <c r="C659" s="56"/>
      <c r="D659" s="48" t="s">
        <v>0</v>
      </c>
      <c r="E659" s="49">
        <f>E660</f>
        <v>531</v>
      </c>
    </row>
    <row r="660" spans="1:5" ht="16.5">
      <c r="A660" s="58" t="s">
        <v>629</v>
      </c>
      <c r="B660" s="58" t="s">
        <v>600</v>
      </c>
      <c r="C660" s="56"/>
      <c r="D660" s="48" t="s">
        <v>601</v>
      </c>
      <c r="E660" s="49">
        <f>E661</f>
        <v>531</v>
      </c>
    </row>
    <row r="661" spans="1:5" ht="16.5">
      <c r="A661" s="58" t="s">
        <v>629</v>
      </c>
      <c r="B661" s="58" t="s">
        <v>600</v>
      </c>
      <c r="C661" s="56" t="s">
        <v>711</v>
      </c>
      <c r="D661" s="48" t="s">
        <v>712</v>
      </c>
      <c r="E661" s="49">
        <f>E662</f>
        <v>531</v>
      </c>
    </row>
    <row r="662" spans="1:5" ht="33">
      <c r="A662" s="58" t="s">
        <v>629</v>
      </c>
      <c r="B662" s="58" t="s">
        <v>600</v>
      </c>
      <c r="C662" s="56" t="s">
        <v>658</v>
      </c>
      <c r="D662" s="48" t="s">
        <v>659</v>
      </c>
      <c r="E662" s="49">
        <f>'№6'!F336</f>
        <v>531</v>
      </c>
    </row>
    <row r="663" spans="1:5" s="47" customFormat="1" ht="16.5">
      <c r="A663" s="62" t="s">
        <v>594</v>
      </c>
      <c r="B663" s="62"/>
      <c r="C663" s="62"/>
      <c r="D663" s="63" t="s">
        <v>435</v>
      </c>
      <c r="E663" s="61">
        <f>E664</f>
        <v>1416</v>
      </c>
    </row>
    <row r="664" spans="1:5" ht="16.5">
      <c r="A664" s="56" t="s">
        <v>622</v>
      </c>
      <c r="B664" s="56"/>
      <c r="C664" s="56"/>
      <c r="D664" s="48" t="s">
        <v>602</v>
      </c>
      <c r="E664" s="49">
        <f>E665</f>
        <v>1416</v>
      </c>
    </row>
    <row r="665" spans="1:5" ht="16.5">
      <c r="A665" s="56" t="s">
        <v>622</v>
      </c>
      <c r="B665" s="56" t="s">
        <v>436</v>
      </c>
      <c r="C665" s="56"/>
      <c r="D665" s="48" t="s">
        <v>437</v>
      </c>
      <c r="E665" s="49">
        <f>E666</f>
        <v>1416</v>
      </c>
    </row>
    <row r="666" spans="1:5" ht="16.5">
      <c r="A666" s="56" t="s">
        <v>622</v>
      </c>
      <c r="B666" s="56" t="s">
        <v>438</v>
      </c>
      <c r="C666" s="56"/>
      <c r="D666" s="48" t="s">
        <v>439</v>
      </c>
      <c r="E666" s="49">
        <f>E667</f>
        <v>1416</v>
      </c>
    </row>
    <row r="667" spans="1:5" ht="16.5">
      <c r="A667" s="56" t="s">
        <v>622</v>
      </c>
      <c r="B667" s="56" t="s">
        <v>438</v>
      </c>
      <c r="C667" s="56" t="s">
        <v>738</v>
      </c>
      <c r="D667" s="48" t="s">
        <v>739</v>
      </c>
      <c r="E667" s="49">
        <f>E668</f>
        <v>1416</v>
      </c>
    </row>
    <row r="668" spans="1:5" ht="16.5">
      <c r="A668" s="56" t="s">
        <v>622</v>
      </c>
      <c r="B668" s="56" t="s">
        <v>438</v>
      </c>
      <c r="C668" s="56" t="s">
        <v>660</v>
      </c>
      <c r="D668" s="48" t="s">
        <v>661</v>
      </c>
      <c r="E668" s="49">
        <f>'№6'!F365</f>
        <v>1416</v>
      </c>
    </row>
  </sheetData>
  <mergeCells count="8">
    <mergeCell ref="A8:E8"/>
    <mergeCell ref="A5:E5"/>
    <mergeCell ref="A6:E6"/>
    <mergeCell ref="A7:E7"/>
    <mergeCell ref="D1:E1"/>
    <mergeCell ref="D2:E2"/>
    <mergeCell ref="D3:E3"/>
    <mergeCell ref="A4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H477"/>
  <sheetViews>
    <sheetView zoomScale="75" zoomScaleNormal="75" workbookViewId="0" topLeftCell="A1">
      <selection activeCell="F17" sqref="F17"/>
    </sheetView>
  </sheetViews>
  <sheetFormatPr defaultColWidth="9.00390625" defaultRowHeight="12.75"/>
  <cols>
    <col min="1" max="1" width="7.125" style="42" customWidth="1"/>
    <col min="2" max="2" width="11.75390625" style="42" customWidth="1"/>
    <col min="3" max="3" width="6.00390625" style="42" customWidth="1"/>
    <col min="4" max="4" width="100.375" style="43" customWidth="1"/>
    <col min="5" max="5" width="11.375" style="51" customWidth="1"/>
    <col min="6" max="6" width="12.375" style="43" customWidth="1"/>
    <col min="7" max="7" width="10.875" style="43" bestFit="1" customWidth="1"/>
    <col min="8" max="16384" width="9.125" style="43" customWidth="1"/>
  </cols>
  <sheetData>
    <row r="1" spans="1:6" s="55" customFormat="1" ht="16.5">
      <c r="A1" s="57"/>
      <c r="B1" s="170"/>
      <c r="C1" s="57"/>
      <c r="D1" s="198" t="s">
        <v>208</v>
      </c>
      <c r="E1" s="198"/>
      <c r="F1" s="198"/>
    </row>
    <row r="2" spans="1:6" s="55" customFormat="1" ht="16.5">
      <c r="A2" s="57"/>
      <c r="B2" s="170"/>
      <c r="C2" s="57"/>
      <c r="D2" s="198" t="s">
        <v>496</v>
      </c>
      <c r="E2" s="198"/>
      <c r="F2" s="198"/>
    </row>
    <row r="3" spans="1:6" ht="16.5">
      <c r="A3" s="57"/>
      <c r="B3" s="170"/>
      <c r="C3" s="57"/>
      <c r="D3" s="198" t="s">
        <v>247</v>
      </c>
      <c r="E3" s="198"/>
      <c r="F3" s="198"/>
    </row>
    <row r="4" spans="1:5" ht="16.5">
      <c r="A4" s="205"/>
      <c r="B4" s="205"/>
      <c r="C4" s="205"/>
      <c r="D4" s="206"/>
      <c r="E4" s="205"/>
    </row>
    <row r="5" spans="1:6" ht="16.5">
      <c r="A5" s="207" t="s">
        <v>469</v>
      </c>
      <c r="B5" s="207"/>
      <c r="C5" s="207"/>
      <c r="D5" s="207"/>
      <c r="E5" s="207"/>
      <c r="F5" s="207"/>
    </row>
    <row r="6" spans="1:6" ht="16.5">
      <c r="A6" s="207" t="s">
        <v>470</v>
      </c>
      <c r="B6" s="207"/>
      <c r="C6" s="207"/>
      <c r="D6" s="207"/>
      <c r="E6" s="207"/>
      <c r="F6" s="207"/>
    </row>
    <row r="7" spans="1:6" ht="16.5">
      <c r="A7" s="207" t="s">
        <v>202</v>
      </c>
      <c r="B7" s="207"/>
      <c r="C7" s="207"/>
      <c r="D7" s="207"/>
      <c r="E7" s="207"/>
      <c r="F7" s="207"/>
    </row>
    <row r="8" spans="1:7" ht="16.5">
      <c r="A8" s="205"/>
      <c r="B8" s="205"/>
      <c r="C8" s="205"/>
      <c r="D8" s="206"/>
      <c r="E8" s="205"/>
      <c r="G8" s="44"/>
    </row>
    <row r="9" spans="1:8" ht="16.5">
      <c r="A9" s="201" t="s">
        <v>558</v>
      </c>
      <c r="B9" s="201" t="s">
        <v>499</v>
      </c>
      <c r="C9" s="201" t="s">
        <v>500</v>
      </c>
      <c r="D9" s="201" t="s">
        <v>501</v>
      </c>
      <c r="E9" s="203" t="s">
        <v>586</v>
      </c>
      <c r="F9" s="204"/>
      <c r="G9" s="44"/>
      <c r="H9" s="44"/>
    </row>
    <row r="10" spans="1:6" ht="16.5">
      <c r="A10" s="202"/>
      <c r="B10" s="202"/>
      <c r="C10" s="202"/>
      <c r="D10" s="202"/>
      <c r="E10" s="40">
        <v>2014</v>
      </c>
      <c r="F10" s="40">
        <v>2015</v>
      </c>
    </row>
    <row r="11" spans="1:6" ht="16.5">
      <c r="A11" s="54">
        <v>1</v>
      </c>
      <c r="B11" s="54">
        <v>2</v>
      </c>
      <c r="C11" s="54">
        <v>3</v>
      </c>
      <c r="D11" s="53">
        <v>4</v>
      </c>
      <c r="E11" s="46">
        <v>5</v>
      </c>
      <c r="F11" s="165">
        <v>6</v>
      </c>
    </row>
    <row r="12" spans="1:7" s="47" customFormat="1" ht="16.5">
      <c r="A12" s="59"/>
      <c r="B12" s="171"/>
      <c r="C12" s="59"/>
      <c r="D12" s="60" t="s">
        <v>585</v>
      </c>
      <c r="E12" s="61">
        <f>E13+E140+E166+E194+E241+E348+E376+E430+E460+E472</f>
        <v>512533.69999999995</v>
      </c>
      <c r="F12" s="61">
        <f>F13+F140+F166+F194+F241+F348+F376+F430+F460+F472</f>
        <v>560503.5999999999</v>
      </c>
      <c r="G12" s="70"/>
    </row>
    <row r="13" spans="1:6" s="47" customFormat="1" ht="16.5">
      <c r="A13" s="62" t="s">
        <v>581</v>
      </c>
      <c r="B13" s="172"/>
      <c r="C13" s="62"/>
      <c r="D13" s="63" t="s">
        <v>503</v>
      </c>
      <c r="E13" s="61">
        <f>E14+E21+E43+E74+E95+E100+E90</f>
        <v>60480.90000000001</v>
      </c>
      <c r="F13" s="61">
        <f>F14+F21+F43+F74+F95+F100+F90</f>
        <v>63390.8</v>
      </c>
    </row>
    <row r="14" spans="1:6" ht="33">
      <c r="A14" s="56" t="s">
        <v>568</v>
      </c>
      <c r="B14" s="95"/>
      <c r="C14" s="56"/>
      <c r="D14" s="48" t="s">
        <v>589</v>
      </c>
      <c r="E14" s="49">
        <f aca="true" t="shared" si="0" ref="E14:F17">E15</f>
        <v>1401.8</v>
      </c>
      <c r="F14" s="49">
        <f t="shared" si="0"/>
        <v>1401.8</v>
      </c>
    </row>
    <row r="15" spans="1:6" ht="33">
      <c r="A15" s="56" t="s">
        <v>568</v>
      </c>
      <c r="B15" s="95" t="s">
        <v>504</v>
      </c>
      <c r="C15" s="56"/>
      <c r="D15" s="48" t="s">
        <v>528</v>
      </c>
      <c r="E15" s="49">
        <f t="shared" si="0"/>
        <v>1401.8</v>
      </c>
      <c r="F15" s="49">
        <f t="shared" si="0"/>
        <v>1401.8</v>
      </c>
    </row>
    <row r="16" spans="1:6" ht="16.5">
      <c r="A16" s="56" t="s">
        <v>568</v>
      </c>
      <c r="B16" s="95" t="s">
        <v>529</v>
      </c>
      <c r="C16" s="56"/>
      <c r="D16" s="48" t="s">
        <v>530</v>
      </c>
      <c r="E16" s="49">
        <f t="shared" si="0"/>
        <v>1401.8</v>
      </c>
      <c r="F16" s="49">
        <f t="shared" si="0"/>
        <v>1401.8</v>
      </c>
    </row>
    <row r="17" spans="1:6" ht="49.5">
      <c r="A17" s="56" t="s">
        <v>568</v>
      </c>
      <c r="B17" s="95" t="s">
        <v>529</v>
      </c>
      <c r="C17" s="56" t="s">
        <v>691</v>
      </c>
      <c r="D17" s="48" t="s">
        <v>692</v>
      </c>
      <c r="E17" s="49">
        <f t="shared" si="0"/>
        <v>1401.8</v>
      </c>
      <c r="F17" s="49">
        <f t="shared" si="0"/>
        <v>1401.8</v>
      </c>
    </row>
    <row r="18" spans="1:6" ht="16.5">
      <c r="A18" s="56" t="s">
        <v>568</v>
      </c>
      <c r="B18" s="95" t="s">
        <v>529</v>
      </c>
      <c r="C18" s="56" t="s">
        <v>693</v>
      </c>
      <c r="D18" s="48" t="s">
        <v>694</v>
      </c>
      <c r="E18" s="49">
        <f>E19+E20</f>
        <v>1401.8</v>
      </c>
      <c r="F18" s="49">
        <f>F19+F20</f>
        <v>1401.8</v>
      </c>
    </row>
    <row r="19" spans="1:6" ht="16.5">
      <c r="A19" s="56" t="s">
        <v>568</v>
      </c>
      <c r="B19" s="95" t="s">
        <v>529</v>
      </c>
      <c r="C19" s="56" t="s">
        <v>695</v>
      </c>
      <c r="D19" s="48" t="s">
        <v>696</v>
      </c>
      <c r="E19" s="49">
        <f>'[1]№9'!F17</f>
        <v>1295</v>
      </c>
      <c r="F19" s="49">
        <f>'[1]№9'!G17</f>
        <v>1295</v>
      </c>
    </row>
    <row r="20" spans="1:6" ht="16.5">
      <c r="A20" s="56" t="s">
        <v>568</v>
      </c>
      <c r="B20" s="95" t="s">
        <v>529</v>
      </c>
      <c r="C20" s="56" t="s">
        <v>697</v>
      </c>
      <c r="D20" s="48" t="s">
        <v>698</v>
      </c>
      <c r="E20" s="49">
        <f>'[1]№9'!F18</f>
        <v>106.8</v>
      </c>
      <c r="F20" s="49">
        <f>'[1]№9'!G18</f>
        <v>106.8</v>
      </c>
    </row>
    <row r="21" spans="1:6" ht="33">
      <c r="A21" s="56" t="s">
        <v>569</v>
      </c>
      <c r="B21" s="95"/>
      <c r="C21" s="56"/>
      <c r="D21" s="48" t="s">
        <v>531</v>
      </c>
      <c r="E21" s="49">
        <f>E22</f>
        <v>4344.1</v>
      </c>
      <c r="F21" s="49">
        <f>F22</f>
        <v>4558.1</v>
      </c>
    </row>
    <row r="22" spans="1:6" ht="33">
      <c r="A22" s="56" t="s">
        <v>569</v>
      </c>
      <c r="B22" s="95" t="s">
        <v>504</v>
      </c>
      <c r="C22" s="56"/>
      <c r="D22" s="48" t="s">
        <v>528</v>
      </c>
      <c r="E22" s="49">
        <f>E23+E33+E38</f>
        <v>4344.1</v>
      </c>
      <c r="F22" s="49">
        <f>F23+F33+F38</f>
        <v>4558.1</v>
      </c>
    </row>
    <row r="23" spans="1:6" ht="16.5">
      <c r="A23" s="56" t="s">
        <v>569</v>
      </c>
      <c r="B23" s="95" t="s">
        <v>532</v>
      </c>
      <c r="C23" s="56"/>
      <c r="D23" s="48" t="s">
        <v>533</v>
      </c>
      <c r="E23" s="49">
        <f>E24</f>
        <v>2742.8</v>
      </c>
      <c r="F23" s="49">
        <f>F24</f>
        <v>2956.8</v>
      </c>
    </row>
    <row r="24" spans="1:6" ht="49.5">
      <c r="A24" s="56" t="s">
        <v>569</v>
      </c>
      <c r="B24" s="95" t="s">
        <v>609</v>
      </c>
      <c r="C24" s="56"/>
      <c r="D24" s="48" t="s">
        <v>757</v>
      </c>
      <c r="E24" s="49">
        <f>E25+E29</f>
        <v>2742.8</v>
      </c>
      <c r="F24" s="49">
        <f>F25+F29</f>
        <v>2956.8</v>
      </c>
    </row>
    <row r="25" spans="1:6" ht="49.5">
      <c r="A25" s="56" t="s">
        <v>569</v>
      </c>
      <c r="B25" s="95" t="s">
        <v>609</v>
      </c>
      <c r="C25" s="56" t="s">
        <v>691</v>
      </c>
      <c r="D25" s="48" t="s">
        <v>692</v>
      </c>
      <c r="E25" s="49">
        <f>E26</f>
        <v>1743.6000000000001</v>
      </c>
      <c r="F25" s="49">
        <f>F26</f>
        <v>1743.6000000000001</v>
      </c>
    </row>
    <row r="26" spans="1:6" ht="16.5">
      <c r="A26" s="56" t="s">
        <v>569</v>
      </c>
      <c r="B26" s="95" t="s">
        <v>609</v>
      </c>
      <c r="C26" s="56" t="s">
        <v>693</v>
      </c>
      <c r="D26" s="48" t="s">
        <v>694</v>
      </c>
      <c r="E26" s="49">
        <f>E27+E28</f>
        <v>1743.6000000000001</v>
      </c>
      <c r="F26" s="49">
        <f>F27+F28</f>
        <v>1743.6000000000001</v>
      </c>
    </row>
    <row r="27" spans="1:6" ht="16.5">
      <c r="A27" s="56" t="s">
        <v>569</v>
      </c>
      <c r="B27" s="95" t="s">
        <v>609</v>
      </c>
      <c r="C27" s="56" t="s">
        <v>695</v>
      </c>
      <c r="D27" s="48" t="s">
        <v>696</v>
      </c>
      <c r="E27" s="49">
        <f>'[1]№9'!F323</f>
        <v>1603.7</v>
      </c>
      <c r="F27" s="49">
        <f>'[1]№9'!G323</f>
        <v>1603.7</v>
      </c>
    </row>
    <row r="28" spans="1:6" ht="16.5">
      <c r="A28" s="56" t="s">
        <v>569</v>
      </c>
      <c r="B28" s="95" t="s">
        <v>609</v>
      </c>
      <c r="C28" s="56" t="s">
        <v>697</v>
      </c>
      <c r="D28" s="48" t="s">
        <v>698</v>
      </c>
      <c r="E28" s="49">
        <f>'[1]№9'!F324</f>
        <v>139.9</v>
      </c>
      <c r="F28" s="49">
        <f>'[1]№9'!G324</f>
        <v>139.9</v>
      </c>
    </row>
    <row r="29" spans="1:6" ht="16.5">
      <c r="A29" s="56" t="s">
        <v>569</v>
      </c>
      <c r="B29" s="95" t="s">
        <v>609</v>
      </c>
      <c r="C29" s="56" t="s">
        <v>699</v>
      </c>
      <c r="D29" s="48" t="s">
        <v>700</v>
      </c>
      <c r="E29" s="49">
        <f>E30</f>
        <v>999.2</v>
      </c>
      <c r="F29" s="49">
        <f>F30</f>
        <v>1213.2</v>
      </c>
    </row>
    <row r="30" spans="1:6" ht="16.5">
      <c r="A30" s="56" t="s">
        <v>569</v>
      </c>
      <c r="B30" s="95" t="s">
        <v>609</v>
      </c>
      <c r="C30" s="56" t="s">
        <v>701</v>
      </c>
      <c r="D30" s="48" t="s">
        <v>702</v>
      </c>
      <c r="E30" s="49">
        <f>E32+E31</f>
        <v>999.2</v>
      </c>
      <c r="F30" s="49">
        <f>F32+F31</f>
        <v>1213.2</v>
      </c>
    </row>
    <row r="31" spans="1:6" ht="16.5">
      <c r="A31" s="56" t="s">
        <v>569</v>
      </c>
      <c r="B31" s="95" t="s">
        <v>609</v>
      </c>
      <c r="C31" s="56" t="s">
        <v>779</v>
      </c>
      <c r="D31" s="48" t="s">
        <v>780</v>
      </c>
      <c r="E31" s="49">
        <f>'[1]№9'!F327</f>
        <v>128.7</v>
      </c>
      <c r="F31" s="49">
        <f>'[1]№9'!G327</f>
        <v>128.7</v>
      </c>
    </row>
    <row r="32" spans="1:6" ht="16.5">
      <c r="A32" s="56" t="s">
        <v>569</v>
      </c>
      <c r="B32" s="95" t="s">
        <v>609</v>
      </c>
      <c r="C32" s="56" t="s">
        <v>652</v>
      </c>
      <c r="D32" s="48" t="s">
        <v>710</v>
      </c>
      <c r="E32" s="49">
        <f>'[1]№9'!F328</f>
        <v>870.5</v>
      </c>
      <c r="F32" s="49">
        <f>'[1]№9'!G328</f>
        <v>1084.5</v>
      </c>
    </row>
    <row r="33" spans="1:6" ht="16.5">
      <c r="A33" s="56" t="s">
        <v>569</v>
      </c>
      <c r="B33" s="95" t="s">
        <v>494</v>
      </c>
      <c r="C33" s="56"/>
      <c r="D33" s="48" t="s">
        <v>495</v>
      </c>
      <c r="E33" s="49">
        <f>E34</f>
        <v>1166.7</v>
      </c>
      <c r="F33" s="49">
        <f>F34</f>
        <v>1166.7</v>
      </c>
    </row>
    <row r="34" spans="1:6" ht="49.5">
      <c r="A34" s="56" t="s">
        <v>569</v>
      </c>
      <c r="B34" s="95" t="s">
        <v>494</v>
      </c>
      <c r="C34" s="56" t="s">
        <v>691</v>
      </c>
      <c r="D34" s="48" t="s">
        <v>692</v>
      </c>
      <c r="E34" s="49">
        <f>E35</f>
        <v>1166.7</v>
      </c>
      <c r="F34" s="49">
        <f>F35</f>
        <v>1166.7</v>
      </c>
    </row>
    <row r="35" spans="1:6" ht="16.5">
      <c r="A35" s="56" t="s">
        <v>569</v>
      </c>
      <c r="B35" s="95" t="s">
        <v>494</v>
      </c>
      <c r="C35" s="56" t="s">
        <v>693</v>
      </c>
      <c r="D35" s="48" t="s">
        <v>694</v>
      </c>
      <c r="E35" s="49">
        <f>E36+E37</f>
        <v>1166.7</v>
      </c>
      <c r="F35" s="49">
        <f>F36+F37</f>
        <v>1166.7</v>
      </c>
    </row>
    <row r="36" spans="1:6" ht="16.5">
      <c r="A36" s="56" t="s">
        <v>569</v>
      </c>
      <c r="B36" s="95" t="s">
        <v>494</v>
      </c>
      <c r="C36" s="56" t="s">
        <v>695</v>
      </c>
      <c r="D36" s="48" t="s">
        <v>696</v>
      </c>
      <c r="E36" s="49">
        <f>'[1]№9'!F332</f>
        <v>1059.9</v>
      </c>
      <c r="F36" s="49">
        <f>'[1]№9'!G332</f>
        <v>1059.9</v>
      </c>
    </row>
    <row r="37" spans="1:6" ht="16.5">
      <c r="A37" s="56" t="s">
        <v>569</v>
      </c>
      <c r="B37" s="95" t="s">
        <v>494</v>
      </c>
      <c r="C37" s="56" t="s">
        <v>697</v>
      </c>
      <c r="D37" s="48" t="s">
        <v>698</v>
      </c>
      <c r="E37" s="49">
        <f>'[1]№9'!F333</f>
        <v>106.8</v>
      </c>
      <c r="F37" s="49">
        <f>'[1]№9'!G333</f>
        <v>106.8</v>
      </c>
    </row>
    <row r="38" spans="1:6" ht="16.5">
      <c r="A38" s="56" t="s">
        <v>569</v>
      </c>
      <c r="B38" s="95" t="s">
        <v>627</v>
      </c>
      <c r="C38" s="56"/>
      <c r="D38" s="48" t="s">
        <v>628</v>
      </c>
      <c r="E38" s="49">
        <f>E39</f>
        <v>434.6</v>
      </c>
      <c r="F38" s="49">
        <f>F39</f>
        <v>434.6</v>
      </c>
    </row>
    <row r="39" spans="1:6" ht="49.5">
      <c r="A39" s="56" t="s">
        <v>569</v>
      </c>
      <c r="B39" s="95" t="s">
        <v>627</v>
      </c>
      <c r="C39" s="56" t="s">
        <v>691</v>
      </c>
      <c r="D39" s="48" t="s">
        <v>692</v>
      </c>
      <c r="E39" s="49">
        <f>E40</f>
        <v>434.6</v>
      </c>
      <c r="F39" s="49">
        <f>F40</f>
        <v>434.6</v>
      </c>
    </row>
    <row r="40" spans="1:6" ht="16.5">
      <c r="A40" s="56" t="s">
        <v>569</v>
      </c>
      <c r="B40" s="95" t="s">
        <v>627</v>
      </c>
      <c r="C40" s="56" t="s">
        <v>693</v>
      </c>
      <c r="D40" s="48" t="s">
        <v>694</v>
      </c>
      <c r="E40" s="49">
        <f>E41+E42</f>
        <v>434.6</v>
      </c>
      <c r="F40" s="49">
        <f>F41+F42</f>
        <v>434.6</v>
      </c>
    </row>
    <row r="41" spans="1:6" ht="16.5">
      <c r="A41" s="56" t="s">
        <v>569</v>
      </c>
      <c r="B41" s="95" t="s">
        <v>627</v>
      </c>
      <c r="C41" s="56" t="s">
        <v>695</v>
      </c>
      <c r="D41" s="48" t="s">
        <v>696</v>
      </c>
      <c r="E41" s="49">
        <f>'[1]№9'!F337</f>
        <v>386.5</v>
      </c>
      <c r="F41" s="49">
        <f>'[1]№9'!G337</f>
        <v>386.5</v>
      </c>
    </row>
    <row r="42" spans="1:6" ht="16.5">
      <c r="A42" s="56" t="s">
        <v>569</v>
      </c>
      <c r="B42" s="95" t="s">
        <v>627</v>
      </c>
      <c r="C42" s="56" t="s">
        <v>697</v>
      </c>
      <c r="D42" s="48" t="s">
        <v>698</v>
      </c>
      <c r="E42" s="49">
        <f>'[1]№9'!F338</f>
        <v>48.1</v>
      </c>
      <c r="F42" s="49">
        <f>'[1]№9'!G338</f>
        <v>48.1</v>
      </c>
    </row>
    <row r="43" spans="1:6" ht="33">
      <c r="A43" s="56" t="s">
        <v>570</v>
      </c>
      <c r="B43" s="95"/>
      <c r="C43" s="56"/>
      <c r="D43" s="48" t="s">
        <v>534</v>
      </c>
      <c r="E43" s="49">
        <f>E44+E63</f>
        <v>36903.200000000004</v>
      </c>
      <c r="F43" s="49">
        <f>F44+F63</f>
        <v>38347.200000000004</v>
      </c>
    </row>
    <row r="44" spans="1:6" ht="33">
      <c r="A44" s="56" t="s">
        <v>570</v>
      </c>
      <c r="B44" s="95" t="s">
        <v>504</v>
      </c>
      <c r="C44" s="56"/>
      <c r="D44" s="48" t="s">
        <v>528</v>
      </c>
      <c r="E44" s="49">
        <f>E45</f>
        <v>36271.200000000004</v>
      </c>
      <c r="F44" s="49">
        <f>F45</f>
        <v>37715.200000000004</v>
      </c>
    </row>
    <row r="45" spans="1:6" ht="16.5">
      <c r="A45" s="56" t="s">
        <v>570</v>
      </c>
      <c r="B45" s="95" t="s">
        <v>532</v>
      </c>
      <c r="C45" s="56"/>
      <c r="D45" s="48" t="s">
        <v>533</v>
      </c>
      <c r="E45" s="49">
        <f>E46+E59</f>
        <v>36271.200000000004</v>
      </c>
      <c r="F45" s="49">
        <f>F46+F59</f>
        <v>37715.200000000004</v>
      </c>
    </row>
    <row r="46" spans="1:6" ht="49.5">
      <c r="A46" s="56" t="s">
        <v>570</v>
      </c>
      <c r="B46" s="95" t="s">
        <v>609</v>
      </c>
      <c r="C46" s="56"/>
      <c r="D46" s="48" t="s">
        <v>757</v>
      </c>
      <c r="E46" s="49">
        <f>E47+E51+E55</f>
        <v>36192.700000000004</v>
      </c>
      <c r="F46" s="49">
        <f>F47+F51+F55</f>
        <v>37636.700000000004</v>
      </c>
    </row>
    <row r="47" spans="1:6" ht="49.5">
      <c r="A47" s="56" t="s">
        <v>570</v>
      </c>
      <c r="B47" s="95" t="s">
        <v>609</v>
      </c>
      <c r="C47" s="56" t="s">
        <v>691</v>
      </c>
      <c r="D47" s="48" t="s">
        <v>692</v>
      </c>
      <c r="E47" s="49">
        <f>E48</f>
        <v>29435.8</v>
      </c>
      <c r="F47" s="49">
        <f>F48</f>
        <v>29435.8</v>
      </c>
    </row>
    <row r="48" spans="1:6" ht="16.5">
      <c r="A48" s="56" t="s">
        <v>570</v>
      </c>
      <c r="B48" s="95" t="s">
        <v>609</v>
      </c>
      <c r="C48" s="56" t="s">
        <v>693</v>
      </c>
      <c r="D48" s="48" t="s">
        <v>694</v>
      </c>
      <c r="E48" s="49">
        <f>E49+E50</f>
        <v>29435.8</v>
      </c>
      <c r="F48" s="49">
        <f>F49+F50</f>
        <v>29435.8</v>
      </c>
    </row>
    <row r="49" spans="1:6" ht="16.5">
      <c r="A49" s="56" t="s">
        <v>570</v>
      </c>
      <c r="B49" s="95" t="s">
        <v>609</v>
      </c>
      <c r="C49" s="56" t="s">
        <v>695</v>
      </c>
      <c r="D49" s="48" t="s">
        <v>696</v>
      </c>
      <c r="E49" s="49">
        <f>'[1]№9'!F25</f>
        <v>27139.7</v>
      </c>
      <c r="F49" s="49">
        <f>'[1]№9'!G25</f>
        <v>27139.7</v>
      </c>
    </row>
    <row r="50" spans="1:6" ht="16.5">
      <c r="A50" s="56" t="s">
        <v>570</v>
      </c>
      <c r="B50" s="95" t="s">
        <v>609</v>
      </c>
      <c r="C50" s="56" t="s">
        <v>697</v>
      </c>
      <c r="D50" s="48" t="s">
        <v>698</v>
      </c>
      <c r="E50" s="49">
        <f>'[1]№9'!F26</f>
        <v>2296.1</v>
      </c>
      <c r="F50" s="49">
        <f>'[1]№9'!G26</f>
        <v>2296.1</v>
      </c>
    </row>
    <row r="51" spans="1:6" ht="16.5">
      <c r="A51" s="56" t="s">
        <v>570</v>
      </c>
      <c r="B51" s="95" t="s">
        <v>609</v>
      </c>
      <c r="C51" s="56" t="s">
        <v>699</v>
      </c>
      <c r="D51" s="48" t="s">
        <v>700</v>
      </c>
      <c r="E51" s="49">
        <f>E52</f>
        <v>6509</v>
      </c>
      <c r="F51" s="49">
        <f>F52</f>
        <v>7953</v>
      </c>
    </row>
    <row r="52" spans="1:6" ht="16.5">
      <c r="A52" s="56" t="s">
        <v>570</v>
      </c>
      <c r="B52" s="95" t="s">
        <v>609</v>
      </c>
      <c r="C52" s="56" t="s">
        <v>701</v>
      </c>
      <c r="D52" s="48" t="s">
        <v>702</v>
      </c>
      <c r="E52" s="49">
        <f>E54+E53</f>
        <v>6509</v>
      </c>
      <c r="F52" s="49">
        <f>F54+F53</f>
        <v>7953</v>
      </c>
    </row>
    <row r="53" spans="1:6" ht="16.5">
      <c r="A53" s="56" t="s">
        <v>570</v>
      </c>
      <c r="B53" s="95" t="s">
        <v>609</v>
      </c>
      <c r="C53" s="56" t="s">
        <v>779</v>
      </c>
      <c r="D53" s="48" t="s">
        <v>780</v>
      </c>
      <c r="E53" s="49">
        <f>'[1]№9'!F29</f>
        <v>2198.1</v>
      </c>
      <c r="F53" s="49">
        <f>'[1]№9'!G29</f>
        <v>2198.1</v>
      </c>
    </row>
    <row r="54" spans="1:6" ht="16.5">
      <c r="A54" s="56" t="s">
        <v>570</v>
      </c>
      <c r="B54" s="95" t="s">
        <v>609</v>
      </c>
      <c r="C54" s="56" t="s">
        <v>652</v>
      </c>
      <c r="D54" s="48" t="s">
        <v>710</v>
      </c>
      <c r="E54" s="49">
        <f>'[1]№9'!F30</f>
        <v>4310.9</v>
      </c>
      <c r="F54" s="49">
        <f>'[1]№9'!G30</f>
        <v>5754.9</v>
      </c>
    </row>
    <row r="55" spans="1:6" ht="16.5">
      <c r="A55" s="56" t="s">
        <v>570</v>
      </c>
      <c r="B55" s="95" t="s">
        <v>609</v>
      </c>
      <c r="C55" s="56" t="s">
        <v>711</v>
      </c>
      <c r="D55" s="48" t="s">
        <v>712</v>
      </c>
      <c r="E55" s="49">
        <f>E56</f>
        <v>247.9</v>
      </c>
      <c r="F55" s="49">
        <f>F56</f>
        <v>247.9</v>
      </c>
    </row>
    <row r="56" spans="1:6" ht="16.5">
      <c r="A56" s="56" t="s">
        <v>570</v>
      </c>
      <c r="B56" s="95" t="s">
        <v>609</v>
      </c>
      <c r="C56" s="56" t="s">
        <v>713</v>
      </c>
      <c r="D56" s="48" t="s">
        <v>714</v>
      </c>
      <c r="E56" s="49">
        <f>E57+E58</f>
        <v>247.9</v>
      </c>
      <c r="F56" s="49">
        <f>F57+F58</f>
        <v>247.9</v>
      </c>
    </row>
    <row r="57" spans="1:6" ht="16.5">
      <c r="A57" s="56" t="s">
        <v>570</v>
      </c>
      <c r="B57" s="95" t="s">
        <v>609</v>
      </c>
      <c r="C57" s="56" t="s">
        <v>651</v>
      </c>
      <c r="D57" s="48" t="s">
        <v>608</v>
      </c>
      <c r="E57" s="49">
        <f>'[1]№9'!F33</f>
        <v>225.6</v>
      </c>
      <c r="F57" s="49">
        <f>'[1]№9'!G33</f>
        <v>225.6</v>
      </c>
    </row>
    <row r="58" spans="1:6" ht="16.5">
      <c r="A58" s="56" t="s">
        <v>570</v>
      </c>
      <c r="B58" s="95" t="s">
        <v>609</v>
      </c>
      <c r="C58" s="56" t="s">
        <v>715</v>
      </c>
      <c r="D58" s="48" t="s">
        <v>716</v>
      </c>
      <c r="E58" s="49">
        <f>'[1]№9'!F34</f>
        <v>22.3</v>
      </c>
      <c r="F58" s="49">
        <f>'[1]№9'!G34</f>
        <v>22.3</v>
      </c>
    </row>
    <row r="59" spans="1:6" ht="33">
      <c r="A59" s="56" t="s">
        <v>570</v>
      </c>
      <c r="B59" s="95" t="s">
        <v>646</v>
      </c>
      <c r="C59" s="56"/>
      <c r="D59" s="12" t="s">
        <v>758</v>
      </c>
      <c r="E59" s="49">
        <f aca="true" t="shared" si="1" ref="E59:F61">E60</f>
        <v>78.5</v>
      </c>
      <c r="F59" s="49">
        <f t="shared" si="1"/>
        <v>78.5</v>
      </c>
    </row>
    <row r="60" spans="1:6" ht="49.5">
      <c r="A60" s="56" t="s">
        <v>570</v>
      </c>
      <c r="B60" s="95" t="s">
        <v>646</v>
      </c>
      <c r="C60" s="56" t="s">
        <v>691</v>
      </c>
      <c r="D60" s="48" t="s">
        <v>692</v>
      </c>
      <c r="E60" s="49">
        <f t="shared" si="1"/>
        <v>78.5</v>
      </c>
      <c r="F60" s="49">
        <f t="shared" si="1"/>
        <v>78.5</v>
      </c>
    </row>
    <row r="61" spans="1:6" ht="16.5">
      <c r="A61" s="56" t="s">
        <v>570</v>
      </c>
      <c r="B61" s="95" t="s">
        <v>646</v>
      </c>
      <c r="C61" s="56" t="s">
        <v>693</v>
      </c>
      <c r="D61" s="48" t="s">
        <v>694</v>
      </c>
      <c r="E61" s="49">
        <f t="shared" si="1"/>
        <v>78.5</v>
      </c>
      <c r="F61" s="49">
        <f t="shared" si="1"/>
        <v>78.5</v>
      </c>
    </row>
    <row r="62" spans="1:6" ht="16.5">
      <c r="A62" s="56" t="s">
        <v>570</v>
      </c>
      <c r="B62" s="95" t="s">
        <v>646</v>
      </c>
      <c r="C62" s="56" t="s">
        <v>697</v>
      </c>
      <c r="D62" s="48" t="s">
        <v>698</v>
      </c>
      <c r="E62" s="49">
        <f>'[1]№9'!F38</f>
        <v>78.5</v>
      </c>
      <c r="F62" s="49">
        <f>'[1]№9'!G38</f>
        <v>78.5</v>
      </c>
    </row>
    <row r="63" spans="1:6" ht="33">
      <c r="A63" s="56" t="s">
        <v>570</v>
      </c>
      <c r="B63" s="11" t="s">
        <v>11</v>
      </c>
      <c r="C63" s="56"/>
      <c r="D63" s="48" t="s">
        <v>10</v>
      </c>
      <c r="E63" s="49">
        <f aca="true" t="shared" si="2" ref="E63:F65">E64</f>
        <v>632</v>
      </c>
      <c r="F63" s="49">
        <f t="shared" si="2"/>
        <v>632</v>
      </c>
    </row>
    <row r="64" spans="1:6" ht="33">
      <c r="A64" s="56" t="s">
        <v>570</v>
      </c>
      <c r="B64" s="11" t="s">
        <v>13</v>
      </c>
      <c r="C64" s="56" t="s">
        <v>636</v>
      </c>
      <c r="D64" s="48" t="s">
        <v>12</v>
      </c>
      <c r="E64" s="49">
        <f t="shared" si="2"/>
        <v>632</v>
      </c>
      <c r="F64" s="49">
        <f t="shared" si="2"/>
        <v>632</v>
      </c>
    </row>
    <row r="65" spans="1:6" ht="49.5">
      <c r="A65" s="56" t="s">
        <v>570</v>
      </c>
      <c r="B65" s="11" t="s">
        <v>14</v>
      </c>
      <c r="C65" s="56"/>
      <c r="D65" s="48" t="s">
        <v>0</v>
      </c>
      <c r="E65" s="49">
        <f t="shared" si="2"/>
        <v>632</v>
      </c>
      <c r="F65" s="49">
        <f t="shared" si="2"/>
        <v>632</v>
      </c>
    </row>
    <row r="66" spans="1:6" ht="33">
      <c r="A66" s="56" t="s">
        <v>570</v>
      </c>
      <c r="B66" s="11" t="s">
        <v>27</v>
      </c>
      <c r="C66" s="56"/>
      <c r="D66" s="48" t="s">
        <v>28</v>
      </c>
      <c r="E66" s="49">
        <f>E67+E70</f>
        <v>632</v>
      </c>
      <c r="F66" s="49">
        <f>F67+F70</f>
        <v>632</v>
      </c>
    </row>
    <row r="67" spans="1:6" ht="49.5">
      <c r="A67" s="56" t="s">
        <v>570</v>
      </c>
      <c r="B67" s="11" t="s">
        <v>27</v>
      </c>
      <c r="C67" s="56" t="s">
        <v>691</v>
      </c>
      <c r="D67" s="48" t="s">
        <v>692</v>
      </c>
      <c r="E67" s="49">
        <f>E68</f>
        <v>570</v>
      </c>
      <c r="F67" s="49">
        <f>F68</f>
        <v>570</v>
      </c>
    </row>
    <row r="68" spans="1:6" ht="16.5">
      <c r="A68" s="56" t="s">
        <v>570</v>
      </c>
      <c r="B68" s="11" t="s">
        <v>27</v>
      </c>
      <c r="C68" s="56" t="s">
        <v>693</v>
      </c>
      <c r="D68" s="48" t="s">
        <v>694</v>
      </c>
      <c r="E68" s="49">
        <f>E69</f>
        <v>570</v>
      </c>
      <c r="F68" s="49">
        <f>F69</f>
        <v>570</v>
      </c>
    </row>
    <row r="69" spans="1:6" ht="16.5">
      <c r="A69" s="56" t="s">
        <v>570</v>
      </c>
      <c r="B69" s="11" t="s">
        <v>27</v>
      </c>
      <c r="C69" s="56" t="s">
        <v>695</v>
      </c>
      <c r="D69" s="48" t="s">
        <v>696</v>
      </c>
      <c r="E69" s="49">
        <f>'[1]№9'!F45</f>
        <v>570</v>
      </c>
      <c r="F69" s="49">
        <f>'[1]№9'!G45</f>
        <v>570</v>
      </c>
    </row>
    <row r="70" spans="1:6" ht="16.5">
      <c r="A70" s="56" t="s">
        <v>570</v>
      </c>
      <c r="B70" s="11" t="s">
        <v>27</v>
      </c>
      <c r="C70" s="56" t="s">
        <v>699</v>
      </c>
      <c r="D70" s="48" t="s">
        <v>700</v>
      </c>
      <c r="E70" s="49">
        <f>E71</f>
        <v>62</v>
      </c>
      <c r="F70" s="49">
        <f>F71</f>
        <v>62</v>
      </c>
    </row>
    <row r="71" spans="1:6" ht="16.5">
      <c r="A71" s="56" t="s">
        <v>570</v>
      </c>
      <c r="B71" s="11" t="s">
        <v>27</v>
      </c>
      <c r="C71" s="56" t="s">
        <v>701</v>
      </c>
      <c r="D71" s="48" t="s">
        <v>702</v>
      </c>
      <c r="E71" s="49">
        <f>E72+E73</f>
        <v>62</v>
      </c>
      <c r="F71" s="49">
        <f>F72+F73</f>
        <v>62</v>
      </c>
    </row>
    <row r="72" spans="1:6" ht="16.5">
      <c r="A72" s="56" t="s">
        <v>570</v>
      </c>
      <c r="B72" s="11" t="s">
        <v>27</v>
      </c>
      <c r="C72" s="56" t="s">
        <v>779</v>
      </c>
      <c r="D72" s="48" t="s">
        <v>780</v>
      </c>
      <c r="E72" s="49">
        <f>'[1]№9'!F48</f>
        <v>4.8</v>
      </c>
      <c r="F72" s="49">
        <f>'[1]№9'!G48</f>
        <v>4.8</v>
      </c>
    </row>
    <row r="73" spans="1:6" ht="16.5">
      <c r="A73" s="56" t="s">
        <v>570</v>
      </c>
      <c r="B73" s="11" t="s">
        <v>27</v>
      </c>
      <c r="C73" s="56" t="s">
        <v>652</v>
      </c>
      <c r="D73" s="48" t="s">
        <v>710</v>
      </c>
      <c r="E73" s="49">
        <f>'[1]№9'!F49</f>
        <v>57.2</v>
      </c>
      <c r="F73" s="49">
        <f>'[1]№9'!G49</f>
        <v>57.2</v>
      </c>
    </row>
    <row r="74" spans="1:6" ht="33">
      <c r="A74" s="56" t="s">
        <v>571</v>
      </c>
      <c r="B74" s="95"/>
      <c r="C74" s="56"/>
      <c r="D74" s="48" t="s">
        <v>426</v>
      </c>
      <c r="E74" s="49">
        <f aca="true" t="shared" si="3" ref="E74:F76">E75</f>
        <v>8808.300000000001</v>
      </c>
      <c r="F74" s="49">
        <f t="shared" si="3"/>
        <v>9129.7</v>
      </c>
    </row>
    <row r="75" spans="1:6" ht="33">
      <c r="A75" s="56" t="s">
        <v>571</v>
      </c>
      <c r="B75" s="95" t="s">
        <v>504</v>
      </c>
      <c r="C75" s="56"/>
      <c r="D75" s="48" t="s">
        <v>528</v>
      </c>
      <c r="E75" s="49">
        <f t="shared" si="3"/>
        <v>8808.300000000001</v>
      </c>
      <c r="F75" s="49">
        <f t="shared" si="3"/>
        <v>9129.7</v>
      </c>
    </row>
    <row r="76" spans="1:6" ht="16.5">
      <c r="A76" s="56" t="s">
        <v>571</v>
      </c>
      <c r="B76" s="95" t="s">
        <v>532</v>
      </c>
      <c r="C76" s="56"/>
      <c r="D76" s="48" t="s">
        <v>533</v>
      </c>
      <c r="E76" s="49">
        <f t="shared" si="3"/>
        <v>8808.300000000001</v>
      </c>
      <c r="F76" s="49">
        <f t="shared" si="3"/>
        <v>9129.7</v>
      </c>
    </row>
    <row r="77" spans="1:6" ht="49.5">
      <c r="A77" s="56" t="s">
        <v>571</v>
      </c>
      <c r="B77" s="95" t="s">
        <v>609</v>
      </c>
      <c r="C77" s="56"/>
      <c r="D77" s="48" t="s">
        <v>757</v>
      </c>
      <c r="E77" s="49">
        <f>E78+E82+E86</f>
        <v>8808.300000000001</v>
      </c>
      <c r="F77" s="49">
        <f>F78+F82+F86</f>
        <v>9129.7</v>
      </c>
    </row>
    <row r="78" spans="1:6" ht="49.5">
      <c r="A78" s="56" t="s">
        <v>571</v>
      </c>
      <c r="B78" s="95" t="s">
        <v>609</v>
      </c>
      <c r="C78" s="56" t="s">
        <v>691</v>
      </c>
      <c r="D78" s="48" t="s">
        <v>692</v>
      </c>
      <c r="E78" s="49">
        <f>E79</f>
        <v>7061.6</v>
      </c>
      <c r="F78" s="49">
        <f>F79</f>
        <v>7061.6</v>
      </c>
    </row>
    <row r="79" spans="1:6" ht="16.5">
      <c r="A79" s="56" t="s">
        <v>571</v>
      </c>
      <c r="B79" s="95" t="s">
        <v>609</v>
      </c>
      <c r="C79" s="56" t="s">
        <v>693</v>
      </c>
      <c r="D79" s="48" t="s">
        <v>694</v>
      </c>
      <c r="E79" s="49">
        <f>E80+E81</f>
        <v>7061.6</v>
      </c>
      <c r="F79" s="49">
        <f>F80+F81</f>
        <v>7061.6</v>
      </c>
    </row>
    <row r="80" spans="1:6" ht="16.5">
      <c r="A80" s="56" t="s">
        <v>571</v>
      </c>
      <c r="B80" s="95" t="s">
        <v>609</v>
      </c>
      <c r="C80" s="56" t="s">
        <v>695</v>
      </c>
      <c r="D80" s="48" t="s">
        <v>696</v>
      </c>
      <c r="E80" s="49">
        <f>'[1]№9'!F230</f>
        <v>6449.3</v>
      </c>
      <c r="F80" s="49">
        <f>'[1]№9'!G230</f>
        <v>6449.3</v>
      </c>
    </row>
    <row r="81" spans="1:6" ht="16.5">
      <c r="A81" s="56" t="s">
        <v>571</v>
      </c>
      <c r="B81" s="95" t="s">
        <v>609</v>
      </c>
      <c r="C81" s="56" t="s">
        <v>697</v>
      </c>
      <c r="D81" s="48" t="s">
        <v>698</v>
      </c>
      <c r="E81" s="49">
        <f>'[1]№9'!F231</f>
        <v>612.3</v>
      </c>
      <c r="F81" s="49">
        <f>'[1]№9'!G231</f>
        <v>612.3</v>
      </c>
    </row>
    <row r="82" spans="1:6" ht="16.5">
      <c r="A82" s="56" t="s">
        <v>571</v>
      </c>
      <c r="B82" s="95" t="s">
        <v>609</v>
      </c>
      <c r="C82" s="56" t="s">
        <v>699</v>
      </c>
      <c r="D82" s="48" t="s">
        <v>700</v>
      </c>
      <c r="E82" s="49">
        <f>E83</f>
        <v>1569.7</v>
      </c>
      <c r="F82" s="49">
        <f>F83</f>
        <v>1891.1</v>
      </c>
    </row>
    <row r="83" spans="1:6" ht="16.5">
      <c r="A83" s="56" t="s">
        <v>571</v>
      </c>
      <c r="B83" s="95" t="s">
        <v>609</v>
      </c>
      <c r="C83" s="56" t="s">
        <v>701</v>
      </c>
      <c r="D83" s="48" t="s">
        <v>702</v>
      </c>
      <c r="E83" s="49">
        <f>E85+E84</f>
        <v>1569.7</v>
      </c>
      <c r="F83" s="49">
        <f>F85+F84</f>
        <v>1891.1</v>
      </c>
    </row>
    <row r="84" spans="1:6" ht="16.5">
      <c r="A84" s="56" t="s">
        <v>571</v>
      </c>
      <c r="B84" s="95" t="s">
        <v>609</v>
      </c>
      <c r="C84" s="56" t="s">
        <v>779</v>
      </c>
      <c r="D84" s="48" t="s">
        <v>780</v>
      </c>
      <c r="E84" s="49">
        <f>'[1]№9'!F234</f>
        <v>651.1</v>
      </c>
      <c r="F84" s="49">
        <f>'[1]№9'!G234</f>
        <v>651.1</v>
      </c>
    </row>
    <row r="85" spans="1:6" ht="16.5">
      <c r="A85" s="56" t="s">
        <v>571</v>
      </c>
      <c r="B85" s="95" t="s">
        <v>609</v>
      </c>
      <c r="C85" s="56" t="s">
        <v>652</v>
      </c>
      <c r="D85" s="48" t="s">
        <v>710</v>
      </c>
      <c r="E85" s="49">
        <f>'[1]№9'!F235</f>
        <v>918.6</v>
      </c>
      <c r="F85" s="49">
        <f>'[1]№9'!G235</f>
        <v>1240</v>
      </c>
    </row>
    <row r="86" spans="1:6" ht="16.5">
      <c r="A86" s="56" t="s">
        <v>571</v>
      </c>
      <c r="B86" s="95" t="s">
        <v>609</v>
      </c>
      <c r="C86" s="56" t="s">
        <v>711</v>
      </c>
      <c r="D86" s="48" t="s">
        <v>712</v>
      </c>
      <c r="E86" s="49">
        <f>E87</f>
        <v>177</v>
      </c>
      <c r="F86" s="49">
        <f>F87</f>
        <v>177</v>
      </c>
    </row>
    <row r="87" spans="1:6" ht="16.5">
      <c r="A87" s="56" t="s">
        <v>571</v>
      </c>
      <c r="B87" s="95" t="s">
        <v>609</v>
      </c>
      <c r="C87" s="56" t="s">
        <v>713</v>
      </c>
      <c r="D87" s="48" t="s">
        <v>714</v>
      </c>
      <c r="E87" s="49">
        <f>E88+E89</f>
        <v>177</v>
      </c>
      <c r="F87" s="49">
        <f>F88+F89</f>
        <v>177</v>
      </c>
    </row>
    <row r="88" spans="1:6" ht="16.5">
      <c r="A88" s="56" t="s">
        <v>571</v>
      </c>
      <c r="B88" s="95" t="s">
        <v>609</v>
      </c>
      <c r="C88" s="56" t="s">
        <v>651</v>
      </c>
      <c r="D88" s="48" t="s">
        <v>608</v>
      </c>
      <c r="E88" s="49">
        <f>'[1]№9'!F238</f>
        <v>168.2</v>
      </c>
      <c r="F88" s="49">
        <f>'[1]№9'!G238</f>
        <v>168.2</v>
      </c>
    </row>
    <row r="89" spans="1:6" ht="16.5">
      <c r="A89" s="56" t="s">
        <v>571</v>
      </c>
      <c r="B89" s="95" t="s">
        <v>609</v>
      </c>
      <c r="C89" s="56" t="s">
        <v>715</v>
      </c>
      <c r="D89" s="48" t="s">
        <v>716</v>
      </c>
      <c r="E89" s="49">
        <f>'[1]№9'!F239</f>
        <v>8.8</v>
      </c>
      <c r="F89" s="49">
        <f>'[1]№9'!G239</f>
        <v>8.8</v>
      </c>
    </row>
    <row r="90" spans="1:6" ht="16.5">
      <c r="A90" s="11" t="s">
        <v>177</v>
      </c>
      <c r="B90" s="11"/>
      <c r="C90" s="11"/>
      <c r="D90" s="12" t="s">
        <v>178</v>
      </c>
      <c r="E90" s="49">
        <f aca="true" t="shared" si="4" ref="E90:F93">E91</f>
        <v>0</v>
      </c>
      <c r="F90" s="49">
        <f t="shared" si="4"/>
        <v>1000</v>
      </c>
    </row>
    <row r="91" spans="1:6" ht="16.5">
      <c r="A91" s="11" t="s">
        <v>177</v>
      </c>
      <c r="B91" s="11" t="s">
        <v>187</v>
      </c>
      <c r="C91" s="11"/>
      <c r="D91" s="12" t="s">
        <v>188</v>
      </c>
      <c r="E91" s="49">
        <f t="shared" si="4"/>
        <v>0</v>
      </c>
      <c r="F91" s="49">
        <f t="shared" si="4"/>
        <v>1000</v>
      </c>
    </row>
    <row r="92" spans="1:6" ht="16.5">
      <c r="A92" s="11" t="s">
        <v>177</v>
      </c>
      <c r="B92" s="11" t="s">
        <v>189</v>
      </c>
      <c r="C92" s="11"/>
      <c r="D92" s="12" t="s">
        <v>190</v>
      </c>
      <c r="E92" s="49">
        <f t="shared" si="4"/>
        <v>0</v>
      </c>
      <c r="F92" s="49">
        <f t="shared" si="4"/>
        <v>1000</v>
      </c>
    </row>
    <row r="93" spans="1:6" ht="16.5">
      <c r="A93" s="11" t="s">
        <v>177</v>
      </c>
      <c r="B93" s="11" t="s">
        <v>189</v>
      </c>
      <c r="C93" s="56" t="s">
        <v>711</v>
      </c>
      <c r="D93" s="48" t="s">
        <v>712</v>
      </c>
      <c r="E93" s="49">
        <f t="shared" si="4"/>
        <v>0</v>
      </c>
      <c r="F93" s="49">
        <f t="shared" si="4"/>
        <v>1000</v>
      </c>
    </row>
    <row r="94" spans="1:6" ht="16.5">
      <c r="A94" s="11" t="s">
        <v>177</v>
      </c>
      <c r="B94" s="11" t="s">
        <v>189</v>
      </c>
      <c r="C94" s="56" t="s">
        <v>413</v>
      </c>
      <c r="D94" s="48" t="s">
        <v>414</v>
      </c>
      <c r="E94" s="49">
        <f>'[1]№9'!F257</f>
        <v>0</v>
      </c>
      <c r="F94" s="49">
        <f>'[1]№9'!G257</f>
        <v>1000</v>
      </c>
    </row>
    <row r="95" spans="1:6" ht="16.5">
      <c r="A95" s="56" t="s">
        <v>572</v>
      </c>
      <c r="B95" s="95"/>
      <c r="C95" s="56"/>
      <c r="D95" s="48" t="s">
        <v>440</v>
      </c>
      <c r="E95" s="49">
        <f aca="true" t="shared" si="5" ref="E95:F98">E96</f>
        <v>3000</v>
      </c>
      <c r="F95" s="49">
        <f t="shared" si="5"/>
        <v>3000</v>
      </c>
    </row>
    <row r="96" spans="1:6" ht="16.5">
      <c r="A96" s="56" t="s">
        <v>572</v>
      </c>
      <c r="B96" s="95" t="s">
        <v>441</v>
      </c>
      <c r="C96" s="56"/>
      <c r="D96" s="48" t="s">
        <v>440</v>
      </c>
      <c r="E96" s="49">
        <f t="shared" si="5"/>
        <v>3000</v>
      </c>
      <c r="F96" s="49">
        <f t="shared" si="5"/>
        <v>3000</v>
      </c>
    </row>
    <row r="97" spans="1:6" ht="16.5">
      <c r="A97" s="56" t="s">
        <v>572</v>
      </c>
      <c r="B97" s="95" t="s">
        <v>442</v>
      </c>
      <c r="C97" s="56"/>
      <c r="D97" s="48" t="s">
        <v>443</v>
      </c>
      <c r="E97" s="49">
        <f t="shared" si="5"/>
        <v>3000</v>
      </c>
      <c r="F97" s="49">
        <f t="shared" si="5"/>
        <v>3000</v>
      </c>
    </row>
    <row r="98" spans="1:6" ht="16.5">
      <c r="A98" s="56" t="s">
        <v>572</v>
      </c>
      <c r="B98" s="95" t="s">
        <v>442</v>
      </c>
      <c r="C98" s="56" t="s">
        <v>711</v>
      </c>
      <c r="D98" s="48" t="s">
        <v>712</v>
      </c>
      <c r="E98" s="49">
        <f t="shared" si="5"/>
        <v>3000</v>
      </c>
      <c r="F98" s="49">
        <f t="shared" si="5"/>
        <v>3000</v>
      </c>
    </row>
    <row r="99" spans="1:6" ht="16.5">
      <c r="A99" s="56" t="s">
        <v>572</v>
      </c>
      <c r="B99" s="95" t="s">
        <v>442</v>
      </c>
      <c r="C99" s="56" t="s">
        <v>413</v>
      </c>
      <c r="D99" s="48" t="s">
        <v>414</v>
      </c>
      <c r="E99" s="49">
        <f>'[1]№9'!F244</f>
        <v>3000</v>
      </c>
      <c r="F99" s="49">
        <f>'[1]№9'!G244</f>
        <v>3000</v>
      </c>
    </row>
    <row r="100" spans="1:6" ht="16.5">
      <c r="A100" s="56" t="s">
        <v>590</v>
      </c>
      <c r="B100" s="95"/>
      <c r="C100" s="56"/>
      <c r="D100" s="48" t="s">
        <v>535</v>
      </c>
      <c r="E100" s="49">
        <f>E124+E101+E119+E129</f>
        <v>6023.5</v>
      </c>
      <c r="F100" s="49">
        <f>F124+F101+F119+F129</f>
        <v>5954</v>
      </c>
    </row>
    <row r="101" spans="1:6" ht="33">
      <c r="A101" s="56" t="s">
        <v>590</v>
      </c>
      <c r="B101" s="95" t="s">
        <v>504</v>
      </c>
      <c r="C101" s="56"/>
      <c r="D101" s="48" t="s">
        <v>528</v>
      </c>
      <c r="E101" s="49">
        <f>E102</f>
        <v>4864</v>
      </c>
      <c r="F101" s="49">
        <f>F102</f>
        <v>4924.5</v>
      </c>
    </row>
    <row r="102" spans="1:6" ht="16.5">
      <c r="A102" s="56" t="s">
        <v>590</v>
      </c>
      <c r="B102" s="95" t="s">
        <v>532</v>
      </c>
      <c r="C102" s="56"/>
      <c r="D102" s="48" t="s">
        <v>533</v>
      </c>
      <c r="E102" s="49">
        <f>E115+E103</f>
        <v>4864</v>
      </c>
      <c r="F102" s="49">
        <f>F115+F103</f>
        <v>4924.5</v>
      </c>
    </row>
    <row r="103" spans="1:6" ht="49.5">
      <c r="A103" s="56" t="s">
        <v>590</v>
      </c>
      <c r="B103" s="95" t="s">
        <v>609</v>
      </c>
      <c r="C103" s="56"/>
      <c r="D103" s="48" t="s">
        <v>757</v>
      </c>
      <c r="E103" s="49">
        <f>E104+E108+E112</f>
        <v>4829</v>
      </c>
      <c r="F103" s="49">
        <f>F104+F108+F112</f>
        <v>4889.5</v>
      </c>
    </row>
    <row r="104" spans="1:6" ht="49.5">
      <c r="A104" s="56" t="s">
        <v>590</v>
      </c>
      <c r="B104" s="95" t="s">
        <v>609</v>
      </c>
      <c r="C104" s="56" t="s">
        <v>691</v>
      </c>
      <c r="D104" s="48" t="s">
        <v>692</v>
      </c>
      <c r="E104" s="49">
        <f>E105</f>
        <v>4576</v>
      </c>
      <c r="F104" s="49">
        <f>F105</f>
        <v>4576</v>
      </c>
    </row>
    <row r="105" spans="1:6" ht="16.5">
      <c r="A105" s="56" t="s">
        <v>590</v>
      </c>
      <c r="B105" s="95" t="s">
        <v>609</v>
      </c>
      <c r="C105" s="56" t="s">
        <v>693</v>
      </c>
      <c r="D105" s="48" t="s">
        <v>694</v>
      </c>
      <c r="E105" s="49">
        <f>E106+E107</f>
        <v>4576</v>
      </c>
      <c r="F105" s="49">
        <f>F106+F107</f>
        <v>4576</v>
      </c>
    </row>
    <row r="106" spans="1:6" ht="16.5">
      <c r="A106" s="56" t="s">
        <v>590</v>
      </c>
      <c r="B106" s="95" t="s">
        <v>609</v>
      </c>
      <c r="C106" s="56" t="s">
        <v>695</v>
      </c>
      <c r="D106" s="48" t="s">
        <v>696</v>
      </c>
      <c r="E106" s="49">
        <f>'[1]№9'!F266</f>
        <v>4105.7</v>
      </c>
      <c r="F106" s="49">
        <f>'[1]№9'!G266</f>
        <v>4105.7</v>
      </c>
    </row>
    <row r="107" spans="1:6" ht="16.5">
      <c r="A107" s="56" t="s">
        <v>590</v>
      </c>
      <c r="B107" s="95" t="s">
        <v>609</v>
      </c>
      <c r="C107" s="56" t="s">
        <v>697</v>
      </c>
      <c r="D107" s="48" t="s">
        <v>698</v>
      </c>
      <c r="E107" s="49">
        <f>'[1]№9'!F267</f>
        <v>470.3</v>
      </c>
      <c r="F107" s="49">
        <f>'[1]№9'!G267</f>
        <v>470.3</v>
      </c>
    </row>
    <row r="108" spans="1:6" ht="16.5">
      <c r="A108" s="56" t="s">
        <v>590</v>
      </c>
      <c r="B108" s="95" t="s">
        <v>609</v>
      </c>
      <c r="C108" s="56" t="s">
        <v>699</v>
      </c>
      <c r="D108" s="48" t="s">
        <v>700</v>
      </c>
      <c r="E108" s="49">
        <f>E109</f>
        <v>252</v>
      </c>
      <c r="F108" s="49">
        <f>F109</f>
        <v>312.5</v>
      </c>
    </row>
    <row r="109" spans="1:6" ht="16.5">
      <c r="A109" s="56" t="s">
        <v>590</v>
      </c>
      <c r="B109" s="95" t="s">
        <v>609</v>
      </c>
      <c r="C109" s="56" t="s">
        <v>701</v>
      </c>
      <c r="D109" s="48" t="s">
        <v>702</v>
      </c>
      <c r="E109" s="49">
        <f>E111+E110</f>
        <v>252</v>
      </c>
      <c r="F109" s="49">
        <f>F111+F110</f>
        <v>312.5</v>
      </c>
    </row>
    <row r="110" spans="1:6" ht="16.5">
      <c r="A110" s="56" t="s">
        <v>590</v>
      </c>
      <c r="B110" s="95" t="s">
        <v>609</v>
      </c>
      <c r="C110" s="56" t="s">
        <v>779</v>
      </c>
      <c r="D110" s="48" t="s">
        <v>780</v>
      </c>
      <c r="E110" s="49">
        <f>'[1]№9'!F270</f>
        <v>100</v>
      </c>
      <c r="F110" s="49">
        <f>'[1]№9'!G270</f>
        <v>100</v>
      </c>
    </row>
    <row r="111" spans="1:6" ht="16.5">
      <c r="A111" s="56" t="s">
        <v>590</v>
      </c>
      <c r="B111" s="95" t="s">
        <v>609</v>
      </c>
      <c r="C111" s="56" t="s">
        <v>652</v>
      </c>
      <c r="D111" s="48" t="s">
        <v>710</v>
      </c>
      <c r="E111" s="49">
        <f>'[1]№9'!F271</f>
        <v>152</v>
      </c>
      <c r="F111" s="49">
        <f>'[1]№9'!G271</f>
        <v>212.5</v>
      </c>
    </row>
    <row r="112" spans="1:6" ht="16.5">
      <c r="A112" s="56" t="s">
        <v>590</v>
      </c>
      <c r="B112" s="95" t="s">
        <v>609</v>
      </c>
      <c r="C112" s="56" t="s">
        <v>711</v>
      </c>
      <c r="D112" s="48" t="s">
        <v>712</v>
      </c>
      <c r="E112" s="49">
        <f>E113</f>
        <v>1</v>
      </c>
      <c r="F112" s="49">
        <f>F113</f>
        <v>1</v>
      </c>
    </row>
    <row r="113" spans="1:6" ht="16.5">
      <c r="A113" s="56" t="s">
        <v>590</v>
      </c>
      <c r="B113" s="95" t="s">
        <v>609</v>
      </c>
      <c r="C113" s="56" t="s">
        <v>713</v>
      </c>
      <c r="D113" s="48" t="s">
        <v>714</v>
      </c>
      <c r="E113" s="49">
        <f>E114</f>
        <v>1</v>
      </c>
      <c r="F113" s="49">
        <f>F114</f>
        <v>1</v>
      </c>
    </row>
    <row r="114" spans="1:6" ht="16.5">
      <c r="A114" s="56" t="s">
        <v>590</v>
      </c>
      <c r="B114" s="95" t="s">
        <v>609</v>
      </c>
      <c r="C114" s="56" t="s">
        <v>715</v>
      </c>
      <c r="D114" s="48" t="s">
        <v>716</v>
      </c>
      <c r="E114" s="49">
        <f>'[1]№9'!F274</f>
        <v>1</v>
      </c>
      <c r="F114" s="49">
        <f>'[1]№9'!G274</f>
        <v>1</v>
      </c>
    </row>
    <row r="115" spans="1:6" ht="33">
      <c r="A115" s="56" t="s">
        <v>590</v>
      </c>
      <c r="B115" s="95" t="s">
        <v>646</v>
      </c>
      <c r="C115" s="56"/>
      <c r="D115" s="12" t="s">
        <v>758</v>
      </c>
      <c r="E115" s="49">
        <f aca="true" t="shared" si="6" ref="E115:F117">E116</f>
        <v>35</v>
      </c>
      <c r="F115" s="49">
        <f t="shared" si="6"/>
        <v>35</v>
      </c>
    </row>
    <row r="116" spans="1:6" ht="49.5">
      <c r="A116" s="56" t="s">
        <v>590</v>
      </c>
      <c r="B116" s="95" t="s">
        <v>646</v>
      </c>
      <c r="C116" s="56" t="s">
        <v>691</v>
      </c>
      <c r="D116" s="48" t="s">
        <v>692</v>
      </c>
      <c r="E116" s="49">
        <f t="shared" si="6"/>
        <v>35</v>
      </c>
      <c r="F116" s="49">
        <f t="shared" si="6"/>
        <v>35</v>
      </c>
    </row>
    <row r="117" spans="1:6" ht="16.5">
      <c r="A117" s="56" t="s">
        <v>590</v>
      </c>
      <c r="B117" s="95" t="s">
        <v>646</v>
      </c>
      <c r="C117" s="56" t="s">
        <v>693</v>
      </c>
      <c r="D117" s="48" t="s">
        <v>694</v>
      </c>
      <c r="E117" s="49">
        <f t="shared" si="6"/>
        <v>35</v>
      </c>
      <c r="F117" s="49">
        <f t="shared" si="6"/>
        <v>35</v>
      </c>
    </row>
    <row r="118" spans="1:6" ht="16.5">
      <c r="A118" s="56" t="s">
        <v>590</v>
      </c>
      <c r="B118" s="95" t="s">
        <v>646</v>
      </c>
      <c r="C118" s="56" t="s">
        <v>697</v>
      </c>
      <c r="D118" s="48" t="s">
        <v>698</v>
      </c>
      <c r="E118" s="49">
        <f>'[1]№9'!F56</f>
        <v>35</v>
      </c>
      <c r="F118" s="49">
        <f>'[1]№9'!G56</f>
        <v>35</v>
      </c>
    </row>
    <row r="119" spans="1:6" ht="33">
      <c r="A119" s="56" t="s">
        <v>590</v>
      </c>
      <c r="B119" s="95" t="s">
        <v>444</v>
      </c>
      <c r="C119" s="56"/>
      <c r="D119" s="48" t="s">
        <v>445</v>
      </c>
      <c r="E119" s="49">
        <f aca="true" t="shared" si="7" ref="E119:F122">E120</f>
        <v>700</v>
      </c>
      <c r="F119" s="49">
        <f t="shared" si="7"/>
        <v>700</v>
      </c>
    </row>
    <row r="120" spans="1:6" ht="33">
      <c r="A120" s="56" t="s">
        <v>590</v>
      </c>
      <c r="B120" s="95" t="s">
        <v>446</v>
      </c>
      <c r="C120" s="56"/>
      <c r="D120" s="48" t="s">
        <v>447</v>
      </c>
      <c r="E120" s="49">
        <f t="shared" si="7"/>
        <v>700</v>
      </c>
      <c r="F120" s="49">
        <f t="shared" si="7"/>
        <v>700</v>
      </c>
    </row>
    <row r="121" spans="1:6" ht="16.5">
      <c r="A121" s="56" t="s">
        <v>590</v>
      </c>
      <c r="B121" s="95" t="s">
        <v>446</v>
      </c>
      <c r="C121" s="56" t="s">
        <v>699</v>
      </c>
      <c r="D121" s="48" t="s">
        <v>700</v>
      </c>
      <c r="E121" s="49">
        <f t="shared" si="7"/>
        <v>700</v>
      </c>
      <c r="F121" s="49">
        <f t="shared" si="7"/>
        <v>700</v>
      </c>
    </row>
    <row r="122" spans="1:6" ht="16.5">
      <c r="A122" s="56" t="s">
        <v>590</v>
      </c>
      <c r="B122" s="95" t="s">
        <v>446</v>
      </c>
      <c r="C122" s="56" t="s">
        <v>701</v>
      </c>
      <c r="D122" s="48" t="s">
        <v>702</v>
      </c>
      <c r="E122" s="49">
        <f t="shared" si="7"/>
        <v>700</v>
      </c>
      <c r="F122" s="49">
        <f t="shared" si="7"/>
        <v>700</v>
      </c>
    </row>
    <row r="123" spans="1:6" ht="16.5">
      <c r="A123" s="56" t="s">
        <v>590</v>
      </c>
      <c r="B123" s="95" t="s">
        <v>446</v>
      </c>
      <c r="C123" s="56" t="s">
        <v>652</v>
      </c>
      <c r="D123" s="48" t="s">
        <v>653</v>
      </c>
      <c r="E123" s="49">
        <f>'[1]№9'!F279</f>
        <v>700</v>
      </c>
      <c r="F123" s="49">
        <f>'[1]№9'!G279</f>
        <v>700</v>
      </c>
    </row>
    <row r="124" spans="1:6" ht="16.5">
      <c r="A124" s="56" t="s">
        <v>590</v>
      </c>
      <c r="B124" s="95" t="s">
        <v>538</v>
      </c>
      <c r="C124" s="56"/>
      <c r="D124" s="48" t="s">
        <v>647</v>
      </c>
      <c r="E124" s="49">
        <f aca="true" t="shared" si="8" ref="E124:F127">E125</f>
        <v>130</v>
      </c>
      <c r="F124" s="49">
        <f t="shared" si="8"/>
        <v>0</v>
      </c>
    </row>
    <row r="125" spans="1:6" ht="33">
      <c r="A125" s="56" t="s">
        <v>590</v>
      </c>
      <c r="B125" s="95" t="s">
        <v>410</v>
      </c>
      <c r="C125" s="56"/>
      <c r="D125" s="48" t="s">
        <v>411</v>
      </c>
      <c r="E125" s="49">
        <f t="shared" si="8"/>
        <v>130</v>
      </c>
      <c r="F125" s="49">
        <f t="shared" si="8"/>
        <v>0</v>
      </c>
    </row>
    <row r="126" spans="1:6" ht="16.5">
      <c r="A126" s="56" t="s">
        <v>590</v>
      </c>
      <c r="B126" s="95" t="s">
        <v>410</v>
      </c>
      <c r="C126" s="56" t="s">
        <v>699</v>
      </c>
      <c r="D126" s="48" t="s">
        <v>700</v>
      </c>
      <c r="E126" s="49">
        <f t="shared" si="8"/>
        <v>130</v>
      </c>
      <c r="F126" s="49">
        <f t="shared" si="8"/>
        <v>0</v>
      </c>
    </row>
    <row r="127" spans="1:6" ht="16.5">
      <c r="A127" s="56" t="s">
        <v>590</v>
      </c>
      <c r="B127" s="95" t="s">
        <v>410</v>
      </c>
      <c r="C127" s="56" t="s">
        <v>701</v>
      </c>
      <c r="D127" s="48" t="s">
        <v>702</v>
      </c>
      <c r="E127" s="49">
        <f t="shared" si="8"/>
        <v>130</v>
      </c>
      <c r="F127" s="49">
        <f t="shared" si="8"/>
        <v>0</v>
      </c>
    </row>
    <row r="128" spans="1:6" ht="16.5">
      <c r="A128" s="56" t="s">
        <v>590</v>
      </c>
      <c r="B128" s="95" t="s">
        <v>410</v>
      </c>
      <c r="C128" s="56" t="s">
        <v>652</v>
      </c>
      <c r="D128" s="48" t="s">
        <v>653</v>
      </c>
      <c r="E128" s="49">
        <f>'[1]№9'!F61</f>
        <v>130</v>
      </c>
      <c r="F128" s="49">
        <f>'[1]№9'!G61</f>
        <v>0</v>
      </c>
    </row>
    <row r="129" spans="1:6" ht="33">
      <c r="A129" s="56" t="s">
        <v>590</v>
      </c>
      <c r="B129" s="95" t="s">
        <v>3</v>
      </c>
      <c r="C129" s="56"/>
      <c r="D129" s="48" t="s">
        <v>4</v>
      </c>
      <c r="E129" s="49">
        <f aca="true" t="shared" si="9" ref="E129:F131">E130</f>
        <v>329.5</v>
      </c>
      <c r="F129" s="49">
        <f t="shared" si="9"/>
        <v>329.5</v>
      </c>
    </row>
    <row r="130" spans="1:6" ht="49.5">
      <c r="A130" s="56" t="s">
        <v>590</v>
      </c>
      <c r="B130" s="95" t="s">
        <v>5</v>
      </c>
      <c r="C130" s="56"/>
      <c r="D130" s="48" t="s">
        <v>6</v>
      </c>
      <c r="E130" s="49">
        <f t="shared" si="9"/>
        <v>329.5</v>
      </c>
      <c r="F130" s="49">
        <f t="shared" si="9"/>
        <v>329.5</v>
      </c>
    </row>
    <row r="131" spans="1:6" ht="49.5">
      <c r="A131" s="56" t="s">
        <v>590</v>
      </c>
      <c r="B131" s="95" t="s">
        <v>7</v>
      </c>
      <c r="C131" s="56"/>
      <c r="D131" s="48" t="s">
        <v>0</v>
      </c>
      <c r="E131" s="49">
        <f t="shared" si="9"/>
        <v>329.5</v>
      </c>
      <c r="F131" s="49">
        <f t="shared" si="9"/>
        <v>329.5</v>
      </c>
    </row>
    <row r="132" spans="1:6" ht="49.5">
      <c r="A132" s="56" t="s">
        <v>590</v>
      </c>
      <c r="B132" s="95" t="s">
        <v>8</v>
      </c>
      <c r="C132" s="56"/>
      <c r="D132" s="48" t="s">
        <v>9</v>
      </c>
      <c r="E132" s="49">
        <f>E133+E136</f>
        <v>329.5</v>
      </c>
      <c r="F132" s="49">
        <f>F133+F136</f>
        <v>329.5</v>
      </c>
    </row>
    <row r="133" spans="1:6" ht="49.5">
      <c r="A133" s="56" t="s">
        <v>590</v>
      </c>
      <c r="B133" s="95" t="s">
        <v>8</v>
      </c>
      <c r="C133" s="56" t="s">
        <v>691</v>
      </c>
      <c r="D133" s="48" t="s">
        <v>692</v>
      </c>
      <c r="E133" s="49">
        <f>E134</f>
        <v>242.9</v>
      </c>
      <c r="F133" s="49">
        <f>F134</f>
        <v>242.9</v>
      </c>
    </row>
    <row r="134" spans="1:6" ht="16.5">
      <c r="A134" s="56" t="s">
        <v>590</v>
      </c>
      <c r="B134" s="95" t="s">
        <v>8</v>
      </c>
      <c r="C134" s="56" t="s">
        <v>693</v>
      </c>
      <c r="D134" s="48" t="s">
        <v>694</v>
      </c>
      <c r="E134" s="49">
        <f>E135</f>
        <v>242.9</v>
      </c>
      <c r="F134" s="49">
        <f>F135</f>
        <v>242.9</v>
      </c>
    </row>
    <row r="135" spans="1:6" ht="16.5">
      <c r="A135" s="56" t="s">
        <v>590</v>
      </c>
      <c r="B135" s="95" t="s">
        <v>8</v>
      </c>
      <c r="C135" s="56" t="s">
        <v>695</v>
      </c>
      <c r="D135" s="48" t="s">
        <v>696</v>
      </c>
      <c r="E135" s="49">
        <f>'[1]№9'!F68</f>
        <v>242.9</v>
      </c>
      <c r="F135" s="49">
        <f>'[1]№9'!G68</f>
        <v>242.9</v>
      </c>
    </row>
    <row r="136" spans="1:6" ht="16.5">
      <c r="A136" s="56" t="s">
        <v>590</v>
      </c>
      <c r="B136" s="95" t="s">
        <v>8</v>
      </c>
      <c r="C136" s="56" t="s">
        <v>699</v>
      </c>
      <c r="D136" s="48" t="s">
        <v>700</v>
      </c>
      <c r="E136" s="49">
        <f>E137</f>
        <v>86.6</v>
      </c>
      <c r="F136" s="49">
        <f>F137</f>
        <v>86.6</v>
      </c>
    </row>
    <row r="137" spans="1:6" ht="16.5">
      <c r="A137" s="56" t="s">
        <v>590</v>
      </c>
      <c r="B137" s="95" t="s">
        <v>8</v>
      </c>
      <c r="C137" s="56" t="s">
        <v>701</v>
      </c>
      <c r="D137" s="48" t="s">
        <v>702</v>
      </c>
      <c r="E137" s="49">
        <f>E138+E139</f>
        <v>86.6</v>
      </c>
      <c r="F137" s="49">
        <f>F138+F139</f>
        <v>86.6</v>
      </c>
    </row>
    <row r="138" spans="1:6" ht="16.5">
      <c r="A138" s="56" t="s">
        <v>590</v>
      </c>
      <c r="B138" s="95" t="s">
        <v>8</v>
      </c>
      <c r="C138" s="56" t="s">
        <v>779</v>
      </c>
      <c r="D138" s="48" t="s">
        <v>780</v>
      </c>
      <c r="E138" s="49">
        <f>'[1]№9'!F71</f>
        <v>3</v>
      </c>
      <c r="F138" s="49">
        <f>'[1]№9'!G71</f>
        <v>3</v>
      </c>
    </row>
    <row r="139" spans="1:6" ht="16.5">
      <c r="A139" s="56" t="s">
        <v>590</v>
      </c>
      <c r="B139" s="95" t="s">
        <v>8</v>
      </c>
      <c r="C139" s="56" t="s">
        <v>652</v>
      </c>
      <c r="D139" s="48" t="s">
        <v>710</v>
      </c>
      <c r="E139" s="49">
        <f>'[1]№9'!F72</f>
        <v>83.6</v>
      </c>
      <c r="F139" s="49">
        <f>'[1]№9'!G72</f>
        <v>83.6</v>
      </c>
    </row>
    <row r="140" spans="1:6" s="47" customFormat="1" ht="16.5">
      <c r="A140" s="62" t="s">
        <v>582</v>
      </c>
      <c r="B140" s="172"/>
      <c r="C140" s="62"/>
      <c r="D140" s="63" t="s">
        <v>537</v>
      </c>
      <c r="E140" s="61">
        <f>E160+E141</f>
        <v>7878.7</v>
      </c>
      <c r="F140" s="61">
        <f>F160+F141</f>
        <v>8146.6</v>
      </c>
    </row>
    <row r="141" spans="1:6" ht="16.5">
      <c r="A141" s="11" t="s">
        <v>759</v>
      </c>
      <c r="B141" s="11" t="s">
        <v>636</v>
      </c>
      <c r="C141" s="11" t="s">
        <v>636</v>
      </c>
      <c r="D141" s="12" t="s">
        <v>760</v>
      </c>
      <c r="E141" s="49">
        <f>E154+E142</f>
        <v>1702.3</v>
      </c>
      <c r="F141" s="49">
        <f>F154+F142</f>
        <v>1706.1</v>
      </c>
    </row>
    <row r="142" spans="1:6" ht="16.5">
      <c r="A142" s="11" t="s">
        <v>759</v>
      </c>
      <c r="B142" s="11" t="s">
        <v>23</v>
      </c>
      <c r="C142" s="11" t="s">
        <v>636</v>
      </c>
      <c r="D142" s="12" t="s">
        <v>24</v>
      </c>
      <c r="E142" s="49">
        <f>E143</f>
        <v>1458.8</v>
      </c>
      <c r="F142" s="49">
        <f>F143</f>
        <v>1462.6</v>
      </c>
    </row>
    <row r="143" spans="1:6" ht="16.5">
      <c r="A143" s="11" t="s">
        <v>759</v>
      </c>
      <c r="B143" s="11" t="s">
        <v>25</v>
      </c>
      <c r="C143" s="11" t="s">
        <v>636</v>
      </c>
      <c r="D143" s="12" t="s">
        <v>26</v>
      </c>
      <c r="E143" s="49">
        <f>E144+E147+E151</f>
        <v>1458.8</v>
      </c>
      <c r="F143" s="49">
        <f>F144+F147+F151</f>
        <v>1462.6</v>
      </c>
    </row>
    <row r="144" spans="1:6" ht="49.5">
      <c r="A144" s="11" t="s">
        <v>759</v>
      </c>
      <c r="B144" s="11" t="s">
        <v>25</v>
      </c>
      <c r="C144" s="56" t="s">
        <v>691</v>
      </c>
      <c r="D144" s="48" t="s">
        <v>692</v>
      </c>
      <c r="E144" s="49">
        <f>E145</f>
        <v>1232.6</v>
      </c>
      <c r="F144" s="49">
        <f>F145</f>
        <v>1232.6</v>
      </c>
    </row>
    <row r="145" spans="1:6" ht="16.5">
      <c r="A145" s="11" t="s">
        <v>759</v>
      </c>
      <c r="B145" s="11" t="s">
        <v>25</v>
      </c>
      <c r="C145" s="56" t="s">
        <v>693</v>
      </c>
      <c r="D145" s="48" t="s">
        <v>694</v>
      </c>
      <c r="E145" s="49">
        <f>E146</f>
        <v>1232.6</v>
      </c>
      <c r="F145" s="49">
        <f>F146</f>
        <v>1232.6</v>
      </c>
    </row>
    <row r="146" spans="1:6" ht="16.5">
      <c r="A146" s="11" t="s">
        <v>759</v>
      </c>
      <c r="B146" s="11" t="s">
        <v>25</v>
      </c>
      <c r="C146" s="56" t="s">
        <v>695</v>
      </c>
      <c r="D146" s="48" t="s">
        <v>696</v>
      </c>
      <c r="E146" s="49">
        <f>'[1]№9'!F79</f>
        <v>1232.6</v>
      </c>
      <c r="F146" s="49">
        <f>'[1]№9'!G79</f>
        <v>1232.6</v>
      </c>
    </row>
    <row r="147" spans="1:6" ht="16.5">
      <c r="A147" s="11" t="s">
        <v>759</v>
      </c>
      <c r="B147" s="11" t="s">
        <v>25</v>
      </c>
      <c r="C147" s="56" t="s">
        <v>699</v>
      </c>
      <c r="D147" s="48" t="s">
        <v>700</v>
      </c>
      <c r="E147" s="49">
        <f>E148</f>
        <v>203.9</v>
      </c>
      <c r="F147" s="49">
        <f>F148</f>
        <v>207.7</v>
      </c>
    </row>
    <row r="148" spans="1:6" ht="16.5">
      <c r="A148" s="11" t="s">
        <v>759</v>
      </c>
      <c r="B148" s="11" t="s">
        <v>25</v>
      </c>
      <c r="C148" s="56" t="s">
        <v>701</v>
      </c>
      <c r="D148" s="48" t="s">
        <v>702</v>
      </c>
      <c r="E148" s="49">
        <f>E149+E150</f>
        <v>203.9</v>
      </c>
      <c r="F148" s="49">
        <f>F149+F150</f>
        <v>207.7</v>
      </c>
    </row>
    <row r="149" spans="1:6" ht="16.5">
      <c r="A149" s="11" t="s">
        <v>759</v>
      </c>
      <c r="B149" s="11" t="s">
        <v>25</v>
      </c>
      <c r="C149" s="56" t="s">
        <v>779</v>
      </c>
      <c r="D149" s="48" t="s">
        <v>780</v>
      </c>
      <c r="E149" s="49">
        <f>'[1]№9'!F82</f>
        <v>18</v>
      </c>
      <c r="F149" s="49">
        <f>'[1]№9'!G82</f>
        <v>18</v>
      </c>
    </row>
    <row r="150" spans="1:6" ht="16.5">
      <c r="A150" s="11" t="s">
        <v>759</v>
      </c>
      <c r="B150" s="11" t="s">
        <v>25</v>
      </c>
      <c r="C150" s="56" t="s">
        <v>652</v>
      </c>
      <c r="D150" s="48" t="s">
        <v>710</v>
      </c>
      <c r="E150" s="49">
        <f>'[1]№9'!F83</f>
        <v>185.9</v>
      </c>
      <c r="F150" s="49">
        <f>'[1]№9'!G83</f>
        <v>189.7</v>
      </c>
    </row>
    <row r="151" spans="1:6" ht="16.5">
      <c r="A151" s="11" t="s">
        <v>759</v>
      </c>
      <c r="B151" s="11" t="s">
        <v>25</v>
      </c>
      <c r="C151" s="56" t="s">
        <v>711</v>
      </c>
      <c r="D151" s="48" t="s">
        <v>712</v>
      </c>
      <c r="E151" s="49">
        <f>E152</f>
        <v>22.3</v>
      </c>
      <c r="F151" s="49">
        <f>F152</f>
        <v>22.3</v>
      </c>
    </row>
    <row r="152" spans="1:6" ht="16.5">
      <c r="A152" s="11" t="s">
        <v>759</v>
      </c>
      <c r="B152" s="11" t="s">
        <v>25</v>
      </c>
      <c r="C152" s="56" t="s">
        <v>713</v>
      </c>
      <c r="D152" s="48" t="s">
        <v>714</v>
      </c>
      <c r="E152" s="49">
        <f>E153</f>
        <v>22.3</v>
      </c>
      <c r="F152" s="49">
        <f>F153</f>
        <v>22.3</v>
      </c>
    </row>
    <row r="153" spans="1:6" ht="16.5">
      <c r="A153" s="11" t="s">
        <v>759</v>
      </c>
      <c r="B153" s="11" t="s">
        <v>25</v>
      </c>
      <c r="C153" s="56" t="s">
        <v>651</v>
      </c>
      <c r="D153" s="48" t="s">
        <v>608</v>
      </c>
      <c r="E153" s="49">
        <f>'[1]№9'!F86</f>
        <v>22.3</v>
      </c>
      <c r="F153" s="49">
        <f>'[1]№9'!G86</f>
        <v>22.3</v>
      </c>
    </row>
    <row r="154" spans="1:6" ht="33">
      <c r="A154" s="56" t="s">
        <v>759</v>
      </c>
      <c r="B154" s="95" t="s">
        <v>504</v>
      </c>
      <c r="C154" s="56"/>
      <c r="D154" s="48" t="s">
        <v>528</v>
      </c>
      <c r="E154" s="49">
        <f aca="true" t="shared" si="10" ref="E154:F156">E155</f>
        <v>243.5</v>
      </c>
      <c r="F154" s="49">
        <f t="shared" si="10"/>
        <v>243.5</v>
      </c>
    </row>
    <row r="155" spans="1:6" ht="16.5">
      <c r="A155" s="56" t="s">
        <v>759</v>
      </c>
      <c r="B155" s="95" t="s">
        <v>532</v>
      </c>
      <c r="C155" s="56"/>
      <c r="D155" s="48" t="s">
        <v>533</v>
      </c>
      <c r="E155" s="49">
        <f t="shared" si="10"/>
        <v>243.5</v>
      </c>
      <c r="F155" s="49">
        <f t="shared" si="10"/>
        <v>243.5</v>
      </c>
    </row>
    <row r="156" spans="1:6" ht="49.5">
      <c r="A156" s="56" t="s">
        <v>759</v>
      </c>
      <c r="B156" s="95" t="s">
        <v>646</v>
      </c>
      <c r="C156" s="56" t="s">
        <v>691</v>
      </c>
      <c r="D156" s="48" t="s">
        <v>692</v>
      </c>
      <c r="E156" s="49">
        <f t="shared" si="10"/>
        <v>243.5</v>
      </c>
      <c r="F156" s="49">
        <f t="shared" si="10"/>
        <v>243.5</v>
      </c>
    </row>
    <row r="157" spans="1:6" ht="16.5">
      <c r="A157" s="11" t="s">
        <v>759</v>
      </c>
      <c r="B157" s="95" t="s">
        <v>646</v>
      </c>
      <c r="C157" s="56" t="s">
        <v>693</v>
      </c>
      <c r="D157" s="48" t="s">
        <v>694</v>
      </c>
      <c r="E157" s="49">
        <f>E158+E159</f>
        <v>243.5</v>
      </c>
      <c r="F157" s="49">
        <f>F158+F159</f>
        <v>243.5</v>
      </c>
    </row>
    <row r="158" spans="1:6" ht="16.5">
      <c r="A158" s="56" t="s">
        <v>759</v>
      </c>
      <c r="B158" s="95" t="s">
        <v>646</v>
      </c>
      <c r="C158" s="56" t="s">
        <v>695</v>
      </c>
      <c r="D158" s="48" t="s">
        <v>696</v>
      </c>
      <c r="E158" s="49">
        <f>'[1]№9'!F91</f>
        <v>42.3</v>
      </c>
      <c r="F158" s="49">
        <f>'[1]№9'!G91</f>
        <v>42.3</v>
      </c>
    </row>
    <row r="159" spans="1:6" ht="16.5">
      <c r="A159" s="56" t="s">
        <v>759</v>
      </c>
      <c r="B159" s="95" t="s">
        <v>646</v>
      </c>
      <c r="C159" s="56" t="s">
        <v>697</v>
      </c>
      <c r="D159" s="48" t="s">
        <v>698</v>
      </c>
      <c r="E159" s="49">
        <f>'[1]№9'!F92</f>
        <v>201.2</v>
      </c>
      <c r="F159" s="49">
        <f>'[1]№9'!G92</f>
        <v>201.2</v>
      </c>
    </row>
    <row r="160" spans="1:6" ht="33">
      <c r="A160" s="56" t="s">
        <v>573</v>
      </c>
      <c r="B160" s="95"/>
      <c r="C160" s="56"/>
      <c r="D160" s="48" t="s">
        <v>488</v>
      </c>
      <c r="E160" s="49">
        <f aca="true" t="shared" si="11" ref="E160:F164">E161</f>
        <v>6176.4</v>
      </c>
      <c r="F160" s="49">
        <f t="shared" si="11"/>
        <v>6440.5</v>
      </c>
    </row>
    <row r="161" spans="1:6" ht="33">
      <c r="A161" s="56" t="s">
        <v>573</v>
      </c>
      <c r="B161" s="95" t="s">
        <v>565</v>
      </c>
      <c r="C161" s="56"/>
      <c r="D161" s="48" t="s">
        <v>566</v>
      </c>
      <c r="E161" s="49">
        <f t="shared" si="11"/>
        <v>6176.4</v>
      </c>
      <c r="F161" s="49">
        <f t="shared" si="11"/>
        <v>6440.5</v>
      </c>
    </row>
    <row r="162" spans="1:6" ht="16.5">
      <c r="A162" s="56" t="s">
        <v>573</v>
      </c>
      <c r="B162" s="95" t="s">
        <v>567</v>
      </c>
      <c r="C162" s="56"/>
      <c r="D162" s="48" t="s">
        <v>536</v>
      </c>
      <c r="E162" s="49">
        <f t="shared" si="11"/>
        <v>6176.4</v>
      </c>
      <c r="F162" s="49">
        <f t="shared" si="11"/>
        <v>6440.5</v>
      </c>
    </row>
    <row r="163" spans="1:6" ht="33">
      <c r="A163" s="56" t="s">
        <v>573</v>
      </c>
      <c r="B163" s="95" t="s">
        <v>567</v>
      </c>
      <c r="C163" s="56" t="s">
        <v>717</v>
      </c>
      <c r="D163" s="48" t="s">
        <v>718</v>
      </c>
      <c r="E163" s="49">
        <f t="shared" si="11"/>
        <v>6176.4</v>
      </c>
      <c r="F163" s="49">
        <f t="shared" si="11"/>
        <v>6440.5</v>
      </c>
    </row>
    <row r="164" spans="1:6" ht="16.5">
      <c r="A164" s="56" t="s">
        <v>573</v>
      </c>
      <c r="B164" s="95" t="s">
        <v>567</v>
      </c>
      <c r="C164" s="56" t="s">
        <v>726</v>
      </c>
      <c r="D164" s="48" t="s">
        <v>727</v>
      </c>
      <c r="E164" s="49">
        <f t="shared" si="11"/>
        <v>6176.4</v>
      </c>
      <c r="F164" s="49">
        <f t="shared" si="11"/>
        <v>6440.5</v>
      </c>
    </row>
    <row r="165" spans="1:6" ht="49.5">
      <c r="A165" s="56" t="s">
        <v>573</v>
      </c>
      <c r="B165" s="95" t="s">
        <v>567</v>
      </c>
      <c r="C165" s="56" t="s">
        <v>649</v>
      </c>
      <c r="D165" s="48" t="s">
        <v>650</v>
      </c>
      <c r="E165" s="49">
        <f>'[1]№9'!F98</f>
        <v>6176.4</v>
      </c>
      <c r="F165" s="49">
        <f>'[1]№9'!G98</f>
        <v>6440.5</v>
      </c>
    </row>
    <row r="166" spans="1:6" s="47" customFormat="1" ht="16.5">
      <c r="A166" s="62" t="s">
        <v>583</v>
      </c>
      <c r="B166" s="172"/>
      <c r="C166" s="62"/>
      <c r="D166" s="63" t="s">
        <v>539</v>
      </c>
      <c r="E166" s="61">
        <f>E188+E173+E167</f>
        <v>16330.4</v>
      </c>
      <c r="F166" s="61">
        <f>F188+F173+F167</f>
        <v>31731.399999999998</v>
      </c>
    </row>
    <row r="167" spans="1:6" s="47" customFormat="1" ht="16.5">
      <c r="A167" s="56" t="s">
        <v>686</v>
      </c>
      <c r="B167" s="95"/>
      <c r="C167" s="64"/>
      <c r="D167" s="48" t="s">
        <v>719</v>
      </c>
      <c r="E167" s="49">
        <f aca="true" t="shared" si="12" ref="E167:F171">E168</f>
        <v>140</v>
      </c>
      <c r="F167" s="49">
        <f t="shared" si="12"/>
        <v>140</v>
      </c>
    </row>
    <row r="168" spans="1:6" s="47" customFormat="1" ht="16.5">
      <c r="A168" s="56" t="s">
        <v>686</v>
      </c>
      <c r="B168" s="50" t="s">
        <v>687</v>
      </c>
      <c r="C168" s="62"/>
      <c r="D168" s="65" t="s">
        <v>688</v>
      </c>
      <c r="E168" s="49">
        <f t="shared" si="12"/>
        <v>140</v>
      </c>
      <c r="F168" s="49">
        <f t="shared" si="12"/>
        <v>140</v>
      </c>
    </row>
    <row r="169" spans="1:6" s="47" customFormat="1" ht="33">
      <c r="A169" s="56" t="s">
        <v>686</v>
      </c>
      <c r="B169" s="50" t="s">
        <v>690</v>
      </c>
      <c r="C169" s="62"/>
      <c r="D169" s="48" t="s">
        <v>689</v>
      </c>
      <c r="E169" s="49">
        <f t="shared" si="12"/>
        <v>140</v>
      </c>
      <c r="F169" s="49">
        <f t="shared" si="12"/>
        <v>140</v>
      </c>
    </row>
    <row r="170" spans="1:6" s="47" customFormat="1" ht="33">
      <c r="A170" s="56" t="s">
        <v>686</v>
      </c>
      <c r="B170" s="50" t="s">
        <v>690</v>
      </c>
      <c r="C170" s="56" t="s">
        <v>717</v>
      </c>
      <c r="D170" s="48" t="s">
        <v>718</v>
      </c>
      <c r="E170" s="49">
        <f t="shared" si="12"/>
        <v>140</v>
      </c>
      <c r="F170" s="49">
        <f t="shared" si="12"/>
        <v>140</v>
      </c>
    </row>
    <row r="171" spans="1:6" s="47" customFormat="1" ht="16.5">
      <c r="A171" s="56" t="s">
        <v>686</v>
      </c>
      <c r="B171" s="50" t="s">
        <v>690</v>
      </c>
      <c r="C171" s="56" t="s">
        <v>726</v>
      </c>
      <c r="D171" s="48" t="s">
        <v>727</v>
      </c>
      <c r="E171" s="49">
        <f t="shared" si="12"/>
        <v>140</v>
      </c>
      <c r="F171" s="49">
        <f t="shared" si="12"/>
        <v>140</v>
      </c>
    </row>
    <row r="172" spans="1:6" s="47" customFormat="1" ht="16.5">
      <c r="A172" s="56" t="s">
        <v>686</v>
      </c>
      <c r="B172" s="50" t="s">
        <v>690</v>
      </c>
      <c r="C172" s="56" t="s">
        <v>668</v>
      </c>
      <c r="D172" s="48" t="s">
        <v>669</v>
      </c>
      <c r="E172" s="49">
        <f>'[1]№9'!F346</f>
        <v>140</v>
      </c>
      <c r="F172" s="49">
        <f>'[1]№9'!G346</f>
        <v>140</v>
      </c>
    </row>
    <row r="173" spans="1:6" ht="16.5">
      <c r="A173" s="56" t="s">
        <v>417</v>
      </c>
      <c r="B173" s="95"/>
      <c r="C173" s="64"/>
      <c r="D173" s="5" t="s">
        <v>418</v>
      </c>
      <c r="E173" s="49">
        <f>E174+E179</f>
        <v>15840.4</v>
      </c>
      <c r="F173" s="49">
        <f>F174+F179</f>
        <v>31086.399999999998</v>
      </c>
    </row>
    <row r="174" spans="1:6" ht="33">
      <c r="A174" s="56" t="s">
        <v>417</v>
      </c>
      <c r="B174" s="95" t="s">
        <v>181</v>
      </c>
      <c r="C174" s="95"/>
      <c r="D174" s="48" t="s">
        <v>182</v>
      </c>
      <c r="E174" s="49">
        <f aca="true" t="shared" si="13" ref="E174:F177">E175</f>
        <v>13911.8</v>
      </c>
      <c r="F174" s="49">
        <f t="shared" si="13"/>
        <v>29486.399999999998</v>
      </c>
    </row>
    <row r="175" spans="1:6" ht="33">
      <c r="A175" s="56" t="s">
        <v>417</v>
      </c>
      <c r="B175" s="95" t="s">
        <v>183</v>
      </c>
      <c r="C175" s="95"/>
      <c r="D175" s="48" t="s">
        <v>184</v>
      </c>
      <c r="E175" s="49">
        <f t="shared" si="13"/>
        <v>13911.8</v>
      </c>
      <c r="F175" s="49">
        <f t="shared" si="13"/>
        <v>29486.399999999998</v>
      </c>
    </row>
    <row r="176" spans="1:6" ht="16.5">
      <c r="A176" s="56" t="s">
        <v>417</v>
      </c>
      <c r="B176" s="95" t="s">
        <v>183</v>
      </c>
      <c r="C176" s="56" t="s">
        <v>699</v>
      </c>
      <c r="D176" s="48" t="s">
        <v>700</v>
      </c>
      <c r="E176" s="49">
        <f t="shared" si="13"/>
        <v>13911.8</v>
      </c>
      <c r="F176" s="49">
        <f t="shared" si="13"/>
        <v>29486.399999999998</v>
      </c>
    </row>
    <row r="177" spans="1:6" ht="16.5">
      <c r="A177" s="56" t="s">
        <v>417</v>
      </c>
      <c r="B177" s="95" t="s">
        <v>183</v>
      </c>
      <c r="C177" s="56" t="s">
        <v>701</v>
      </c>
      <c r="D177" s="48" t="s">
        <v>702</v>
      </c>
      <c r="E177" s="49">
        <f t="shared" si="13"/>
        <v>13911.8</v>
      </c>
      <c r="F177" s="49">
        <f t="shared" si="13"/>
        <v>29486.399999999998</v>
      </c>
    </row>
    <row r="178" spans="1:6" ht="16.5">
      <c r="A178" s="56" t="s">
        <v>417</v>
      </c>
      <c r="B178" s="95" t="s">
        <v>183</v>
      </c>
      <c r="C178" s="56" t="s">
        <v>652</v>
      </c>
      <c r="D178" s="48" t="s">
        <v>653</v>
      </c>
      <c r="E178" s="49">
        <f>'[1]№9'!F105</f>
        <v>13911.8</v>
      </c>
      <c r="F178" s="49">
        <f>'№7'!G105</f>
        <v>29486.399999999998</v>
      </c>
    </row>
    <row r="179" spans="1:6" ht="16.5">
      <c r="A179" s="56" t="s">
        <v>417</v>
      </c>
      <c r="B179" s="95" t="s">
        <v>538</v>
      </c>
      <c r="C179" s="56"/>
      <c r="D179" s="48" t="s">
        <v>647</v>
      </c>
      <c r="E179" s="49">
        <f>E180+E184</f>
        <v>1928.6</v>
      </c>
      <c r="F179" s="49">
        <f>F180+F184</f>
        <v>1600</v>
      </c>
    </row>
    <row r="180" spans="1:6" ht="33">
      <c r="A180" s="56" t="s">
        <v>417</v>
      </c>
      <c r="B180" s="95" t="s">
        <v>419</v>
      </c>
      <c r="C180" s="56"/>
      <c r="D180" s="48" t="s">
        <v>420</v>
      </c>
      <c r="E180" s="49">
        <f aca="true" t="shared" si="14" ref="E180:F182">E181</f>
        <v>928.6</v>
      </c>
      <c r="F180" s="49">
        <f t="shared" si="14"/>
        <v>0</v>
      </c>
    </row>
    <row r="181" spans="1:6" ht="16.5">
      <c r="A181" s="56" t="s">
        <v>417</v>
      </c>
      <c r="B181" s="95" t="s">
        <v>419</v>
      </c>
      <c r="C181" s="56" t="s">
        <v>699</v>
      </c>
      <c r="D181" s="48" t="s">
        <v>700</v>
      </c>
      <c r="E181" s="49">
        <f t="shared" si="14"/>
        <v>928.6</v>
      </c>
      <c r="F181" s="49">
        <f t="shared" si="14"/>
        <v>0</v>
      </c>
    </row>
    <row r="182" spans="1:6" ht="16.5">
      <c r="A182" s="56" t="s">
        <v>417</v>
      </c>
      <c r="B182" s="95" t="s">
        <v>419</v>
      </c>
      <c r="C182" s="56" t="s">
        <v>701</v>
      </c>
      <c r="D182" s="48" t="s">
        <v>702</v>
      </c>
      <c r="E182" s="49">
        <f t="shared" si="14"/>
        <v>928.6</v>
      </c>
      <c r="F182" s="49">
        <f t="shared" si="14"/>
        <v>0</v>
      </c>
    </row>
    <row r="183" spans="1:6" ht="16.5">
      <c r="A183" s="56" t="s">
        <v>417</v>
      </c>
      <c r="B183" s="95" t="s">
        <v>419</v>
      </c>
      <c r="C183" s="56" t="s">
        <v>652</v>
      </c>
      <c r="D183" s="48" t="s">
        <v>653</v>
      </c>
      <c r="E183" s="49">
        <f>'[1]№9'!F110</f>
        <v>928.6</v>
      </c>
      <c r="F183" s="49">
        <f>'[1]№9'!G110</f>
        <v>0</v>
      </c>
    </row>
    <row r="184" spans="1:6" ht="33">
      <c r="A184" s="56" t="s">
        <v>417</v>
      </c>
      <c r="B184" s="95" t="s">
        <v>753</v>
      </c>
      <c r="C184" s="56"/>
      <c r="D184" s="48" t="s">
        <v>754</v>
      </c>
      <c r="E184" s="49">
        <f aca="true" t="shared" si="15" ref="E184:F186">E185</f>
        <v>1000</v>
      </c>
      <c r="F184" s="49">
        <f t="shared" si="15"/>
        <v>1600</v>
      </c>
    </row>
    <row r="185" spans="1:6" ht="16.5">
      <c r="A185" s="56" t="s">
        <v>417</v>
      </c>
      <c r="B185" s="95" t="s">
        <v>753</v>
      </c>
      <c r="C185" s="56" t="s">
        <v>699</v>
      </c>
      <c r="D185" s="48" t="s">
        <v>700</v>
      </c>
      <c r="E185" s="49">
        <f t="shared" si="15"/>
        <v>1000</v>
      </c>
      <c r="F185" s="49">
        <f t="shared" si="15"/>
        <v>1600</v>
      </c>
    </row>
    <row r="186" spans="1:6" ht="16.5">
      <c r="A186" s="56" t="s">
        <v>417</v>
      </c>
      <c r="B186" s="95" t="s">
        <v>753</v>
      </c>
      <c r="C186" s="56" t="s">
        <v>701</v>
      </c>
      <c r="D186" s="48" t="s">
        <v>702</v>
      </c>
      <c r="E186" s="49">
        <f t="shared" si="15"/>
        <v>1000</v>
      </c>
      <c r="F186" s="49">
        <f t="shared" si="15"/>
        <v>1600</v>
      </c>
    </row>
    <row r="187" spans="1:6" ht="16.5">
      <c r="A187" s="56" t="s">
        <v>417</v>
      </c>
      <c r="B187" s="95" t="s">
        <v>753</v>
      </c>
      <c r="C187" s="56" t="s">
        <v>652</v>
      </c>
      <c r="D187" s="48" t="s">
        <v>653</v>
      </c>
      <c r="E187" s="49">
        <f>'[1]№9'!F114</f>
        <v>1000</v>
      </c>
      <c r="F187" s="49">
        <f>'[1]№9'!G114</f>
        <v>1600</v>
      </c>
    </row>
    <row r="188" spans="1:6" ht="16.5">
      <c r="A188" s="56" t="s">
        <v>574</v>
      </c>
      <c r="B188" s="95"/>
      <c r="C188" s="56"/>
      <c r="D188" s="48" t="s">
        <v>540</v>
      </c>
      <c r="E188" s="49">
        <f aca="true" t="shared" si="16" ref="E188:F192">E189</f>
        <v>350</v>
      </c>
      <c r="F188" s="49">
        <f t="shared" si="16"/>
        <v>505</v>
      </c>
    </row>
    <row r="189" spans="1:6" ht="16.5">
      <c r="A189" s="56" t="s">
        <v>574</v>
      </c>
      <c r="B189" s="95" t="s">
        <v>448</v>
      </c>
      <c r="C189" s="56"/>
      <c r="D189" s="48" t="s">
        <v>449</v>
      </c>
      <c r="E189" s="49">
        <f t="shared" si="16"/>
        <v>350</v>
      </c>
      <c r="F189" s="49">
        <f t="shared" si="16"/>
        <v>505</v>
      </c>
    </row>
    <row r="190" spans="1:6" ht="16.5">
      <c r="A190" s="56" t="s">
        <v>574</v>
      </c>
      <c r="B190" s="95" t="s">
        <v>450</v>
      </c>
      <c r="C190" s="56"/>
      <c r="D190" s="48" t="s">
        <v>451</v>
      </c>
      <c r="E190" s="49">
        <f t="shared" si="16"/>
        <v>350</v>
      </c>
      <c r="F190" s="49">
        <f t="shared" si="16"/>
        <v>505</v>
      </c>
    </row>
    <row r="191" spans="1:6" ht="16.5">
      <c r="A191" s="56" t="s">
        <v>574</v>
      </c>
      <c r="B191" s="95" t="s">
        <v>450</v>
      </c>
      <c r="C191" s="56" t="s">
        <v>699</v>
      </c>
      <c r="D191" s="48" t="s">
        <v>700</v>
      </c>
      <c r="E191" s="49">
        <f t="shared" si="16"/>
        <v>350</v>
      </c>
      <c r="F191" s="49">
        <f t="shared" si="16"/>
        <v>505</v>
      </c>
    </row>
    <row r="192" spans="1:6" ht="16.5">
      <c r="A192" s="56" t="s">
        <v>574</v>
      </c>
      <c r="B192" s="95" t="s">
        <v>450</v>
      </c>
      <c r="C192" s="56" t="s">
        <v>701</v>
      </c>
      <c r="D192" s="48" t="s">
        <v>702</v>
      </c>
      <c r="E192" s="49">
        <f t="shared" si="16"/>
        <v>350</v>
      </c>
      <c r="F192" s="49">
        <f t="shared" si="16"/>
        <v>505</v>
      </c>
    </row>
    <row r="193" spans="1:6" ht="16.5">
      <c r="A193" s="56" t="s">
        <v>574</v>
      </c>
      <c r="B193" s="95" t="s">
        <v>450</v>
      </c>
      <c r="C193" s="56" t="s">
        <v>652</v>
      </c>
      <c r="D193" s="48" t="s">
        <v>653</v>
      </c>
      <c r="E193" s="49">
        <f>'[1]№9'!F286</f>
        <v>350</v>
      </c>
      <c r="F193" s="49">
        <f>'[1]№9'!G286</f>
        <v>505</v>
      </c>
    </row>
    <row r="194" spans="1:6" s="47" customFormat="1" ht="16.5">
      <c r="A194" s="62" t="s">
        <v>584</v>
      </c>
      <c r="B194" s="172"/>
      <c r="C194" s="62"/>
      <c r="D194" s="63" t="s">
        <v>541</v>
      </c>
      <c r="E194" s="61">
        <f>E213+E195+E202</f>
        <v>18923</v>
      </c>
      <c r="F194" s="61">
        <f>F213+F195+F202</f>
        <v>22263</v>
      </c>
    </row>
    <row r="195" spans="1:6" ht="16.5">
      <c r="A195" s="56" t="s">
        <v>415</v>
      </c>
      <c r="B195" s="95"/>
      <c r="C195" s="56"/>
      <c r="D195" s="48" t="s">
        <v>416</v>
      </c>
      <c r="E195" s="49">
        <f>E196</f>
        <v>1748</v>
      </c>
      <c r="F195" s="49">
        <f>F196</f>
        <v>1748</v>
      </c>
    </row>
    <row r="196" spans="1:6" ht="16.5">
      <c r="A196" s="56" t="s">
        <v>415</v>
      </c>
      <c r="B196" s="11" t="s">
        <v>422</v>
      </c>
      <c r="C196" s="56"/>
      <c r="D196" s="12" t="s">
        <v>423</v>
      </c>
      <c r="E196" s="49">
        <f>E197+E200</f>
        <v>1748</v>
      </c>
      <c r="F196" s="49">
        <f>F197+F200</f>
        <v>1748</v>
      </c>
    </row>
    <row r="197" spans="1:6" ht="16.5">
      <c r="A197" s="56" t="s">
        <v>415</v>
      </c>
      <c r="B197" s="11" t="s">
        <v>422</v>
      </c>
      <c r="C197" s="56" t="s">
        <v>699</v>
      </c>
      <c r="D197" s="48" t="s">
        <v>700</v>
      </c>
      <c r="E197" s="49">
        <f>E198</f>
        <v>830.9</v>
      </c>
      <c r="F197" s="49">
        <f>F198</f>
        <v>830.9</v>
      </c>
    </row>
    <row r="198" spans="1:6" ht="16.5">
      <c r="A198" s="56" t="s">
        <v>415</v>
      </c>
      <c r="B198" s="11" t="s">
        <v>422</v>
      </c>
      <c r="C198" s="56" t="s">
        <v>701</v>
      </c>
      <c r="D198" s="48" t="s">
        <v>702</v>
      </c>
      <c r="E198" s="49">
        <f>E199</f>
        <v>830.9</v>
      </c>
      <c r="F198" s="49">
        <f>F199</f>
        <v>830.9</v>
      </c>
    </row>
    <row r="199" spans="1:6" ht="16.5">
      <c r="A199" s="56" t="s">
        <v>415</v>
      </c>
      <c r="B199" s="11" t="s">
        <v>422</v>
      </c>
      <c r="C199" s="56" t="s">
        <v>652</v>
      </c>
      <c r="D199" s="48" t="s">
        <v>653</v>
      </c>
      <c r="E199" s="49">
        <f>'[1]№9'!F291</f>
        <v>830.9</v>
      </c>
      <c r="F199" s="49">
        <f>'[1]№9'!G291</f>
        <v>830.9</v>
      </c>
    </row>
    <row r="200" spans="1:6" ht="16.5">
      <c r="A200" s="56" t="s">
        <v>415</v>
      </c>
      <c r="B200" s="11" t="s">
        <v>422</v>
      </c>
      <c r="C200" s="56" t="s">
        <v>711</v>
      </c>
      <c r="D200" s="48" t="s">
        <v>712</v>
      </c>
      <c r="E200" s="49">
        <f>E201</f>
        <v>917.1</v>
      </c>
      <c r="F200" s="49">
        <f>F201</f>
        <v>917.1</v>
      </c>
    </row>
    <row r="201" spans="1:6" ht="33">
      <c r="A201" s="56" t="s">
        <v>415</v>
      </c>
      <c r="B201" s="11" t="s">
        <v>422</v>
      </c>
      <c r="C201" s="56" t="s">
        <v>658</v>
      </c>
      <c r="D201" s="48" t="s">
        <v>659</v>
      </c>
      <c r="E201" s="49">
        <f>'[1]№9'!F293</f>
        <v>917.1</v>
      </c>
      <c r="F201" s="49">
        <f>'[1]№9'!G293</f>
        <v>917.1</v>
      </c>
    </row>
    <row r="202" spans="1:6" ht="16.5">
      <c r="A202" s="11" t="s">
        <v>575</v>
      </c>
      <c r="B202" s="11"/>
      <c r="C202" s="11"/>
      <c r="D202" s="14" t="s">
        <v>542</v>
      </c>
      <c r="E202" s="49">
        <f>E208+E203</f>
        <v>2000</v>
      </c>
      <c r="F202" s="49">
        <f>F208+F203</f>
        <v>2300</v>
      </c>
    </row>
    <row r="203" spans="1:6" ht="16.5">
      <c r="A203" s="56" t="s">
        <v>575</v>
      </c>
      <c r="B203" s="95" t="s">
        <v>490</v>
      </c>
      <c r="C203" s="56"/>
      <c r="D203" s="48" t="s">
        <v>478</v>
      </c>
      <c r="E203" s="49">
        <f aca="true" t="shared" si="17" ref="E203:F206">E204</f>
        <v>500</v>
      </c>
      <c r="F203" s="49">
        <f t="shared" si="17"/>
        <v>500</v>
      </c>
    </row>
    <row r="204" spans="1:6" ht="16.5">
      <c r="A204" s="56" t="s">
        <v>575</v>
      </c>
      <c r="B204" s="95" t="s">
        <v>491</v>
      </c>
      <c r="C204" s="56"/>
      <c r="D204" s="48" t="s">
        <v>492</v>
      </c>
      <c r="E204" s="49">
        <f t="shared" si="17"/>
        <v>500</v>
      </c>
      <c r="F204" s="49">
        <f t="shared" si="17"/>
        <v>500</v>
      </c>
    </row>
    <row r="205" spans="1:6" ht="16.5">
      <c r="A205" s="56" t="s">
        <v>575</v>
      </c>
      <c r="B205" s="95" t="s">
        <v>491</v>
      </c>
      <c r="C205" s="56" t="s">
        <v>699</v>
      </c>
      <c r="D205" s="48" t="s">
        <v>700</v>
      </c>
      <c r="E205" s="49">
        <f t="shared" si="17"/>
        <v>500</v>
      </c>
      <c r="F205" s="49">
        <f t="shared" si="17"/>
        <v>500</v>
      </c>
    </row>
    <row r="206" spans="1:6" ht="16.5">
      <c r="A206" s="56" t="s">
        <v>575</v>
      </c>
      <c r="B206" s="95" t="s">
        <v>491</v>
      </c>
      <c r="C206" s="56" t="s">
        <v>701</v>
      </c>
      <c r="D206" s="48" t="s">
        <v>702</v>
      </c>
      <c r="E206" s="49">
        <f t="shared" si="17"/>
        <v>500</v>
      </c>
      <c r="F206" s="49">
        <f t="shared" si="17"/>
        <v>500</v>
      </c>
    </row>
    <row r="207" spans="1:6" ht="16.5">
      <c r="A207" s="56" t="s">
        <v>575</v>
      </c>
      <c r="B207" s="95" t="s">
        <v>491</v>
      </c>
      <c r="C207" s="56" t="s">
        <v>652</v>
      </c>
      <c r="D207" s="48" t="s">
        <v>653</v>
      </c>
      <c r="E207" s="49">
        <f>'[1]№9'!F299</f>
        <v>500</v>
      </c>
      <c r="F207" s="49">
        <f>'[1]№9'!G299</f>
        <v>500</v>
      </c>
    </row>
    <row r="208" spans="1:6" ht="16.5">
      <c r="A208" s="56" t="s">
        <v>575</v>
      </c>
      <c r="B208" s="95" t="s">
        <v>538</v>
      </c>
      <c r="C208" s="56"/>
      <c r="D208" s="48" t="s">
        <v>647</v>
      </c>
      <c r="E208" s="49">
        <f aca="true" t="shared" si="18" ref="E208:F211">E209</f>
        <v>1500</v>
      </c>
      <c r="F208" s="49">
        <f t="shared" si="18"/>
        <v>1800</v>
      </c>
    </row>
    <row r="209" spans="1:6" ht="33">
      <c r="A209" s="56" t="s">
        <v>575</v>
      </c>
      <c r="B209" s="11" t="s">
        <v>769</v>
      </c>
      <c r="C209" s="56"/>
      <c r="D209" s="48" t="s">
        <v>768</v>
      </c>
      <c r="E209" s="49">
        <f t="shared" si="18"/>
        <v>1500</v>
      </c>
      <c r="F209" s="49">
        <f t="shared" si="18"/>
        <v>1800</v>
      </c>
    </row>
    <row r="210" spans="1:6" ht="16.5">
      <c r="A210" s="56" t="s">
        <v>575</v>
      </c>
      <c r="B210" s="11" t="s">
        <v>769</v>
      </c>
      <c r="C210" s="66" t="s">
        <v>720</v>
      </c>
      <c r="D210" s="48" t="s">
        <v>721</v>
      </c>
      <c r="E210" s="49">
        <f t="shared" si="18"/>
        <v>1500</v>
      </c>
      <c r="F210" s="49">
        <f t="shared" si="18"/>
        <v>1800</v>
      </c>
    </row>
    <row r="211" spans="1:6" ht="33">
      <c r="A211" s="56" t="s">
        <v>575</v>
      </c>
      <c r="B211" s="11" t="s">
        <v>769</v>
      </c>
      <c r="C211" s="66" t="s">
        <v>722</v>
      </c>
      <c r="D211" s="48" t="s">
        <v>723</v>
      </c>
      <c r="E211" s="49">
        <f t="shared" si="18"/>
        <v>1500</v>
      </c>
      <c r="F211" s="49">
        <f t="shared" si="18"/>
        <v>1800</v>
      </c>
    </row>
    <row r="212" spans="1:6" ht="33">
      <c r="A212" s="56" t="s">
        <v>575</v>
      </c>
      <c r="B212" s="11" t="s">
        <v>769</v>
      </c>
      <c r="C212" s="66" t="s">
        <v>724</v>
      </c>
      <c r="D212" s="48" t="s">
        <v>725</v>
      </c>
      <c r="E212" s="49">
        <f>'[1]№9'!F121</f>
        <v>1500</v>
      </c>
      <c r="F212" s="49">
        <f>'[1]№9'!G121</f>
        <v>1800</v>
      </c>
    </row>
    <row r="213" spans="1:6" ht="16.5">
      <c r="A213" s="56" t="s">
        <v>576</v>
      </c>
      <c r="B213" s="95"/>
      <c r="C213" s="56"/>
      <c r="D213" s="48" t="s">
        <v>543</v>
      </c>
      <c r="E213" s="49">
        <f>E214+E236</f>
        <v>15175</v>
      </c>
      <c r="F213" s="49">
        <f>F214+F236</f>
        <v>18215</v>
      </c>
    </row>
    <row r="214" spans="1:6" ht="16.5">
      <c r="A214" s="56" t="s">
        <v>576</v>
      </c>
      <c r="B214" s="95" t="s">
        <v>544</v>
      </c>
      <c r="C214" s="56"/>
      <c r="D214" s="48" t="s">
        <v>543</v>
      </c>
      <c r="E214" s="49">
        <f>E215+E219+E223+E232</f>
        <v>13309.4</v>
      </c>
      <c r="F214" s="49">
        <f>F215+F219+F223+F232</f>
        <v>16349.4</v>
      </c>
    </row>
    <row r="215" spans="1:6" ht="16.5">
      <c r="A215" s="56" t="s">
        <v>576</v>
      </c>
      <c r="B215" s="95" t="s">
        <v>545</v>
      </c>
      <c r="C215" s="56"/>
      <c r="D215" s="48" t="s">
        <v>546</v>
      </c>
      <c r="E215" s="49">
        <f aca="true" t="shared" si="19" ref="E215:F217">E216</f>
        <v>11378.3</v>
      </c>
      <c r="F215" s="49">
        <f t="shared" si="19"/>
        <v>13878.3</v>
      </c>
    </row>
    <row r="216" spans="1:6" ht="16.5">
      <c r="A216" s="56" t="s">
        <v>576</v>
      </c>
      <c r="B216" s="95" t="s">
        <v>545</v>
      </c>
      <c r="C216" s="56" t="s">
        <v>699</v>
      </c>
      <c r="D216" s="48" t="s">
        <v>700</v>
      </c>
      <c r="E216" s="49">
        <f t="shared" si="19"/>
        <v>11378.3</v>
      </c>
      <c r="F216" s="49">
        <f t="shared" si="19"/>
        <v>13878.3</v>
      </c>
    </row>
    <row r="217" spans="1:6" ht="16.5">
      <c r="A217" s="56" t="s">
        <v>576</v>
      </c>
      <c r="B217" s="95" t="s">
        <v>545</v>
      </c>
      <c r="C217" s="56" t="s">
        <v>701</v>
      </c>
      <c r="D217" s="48" t="s">
        <v>702</v>
      </c>
      <c r="E217" s="49">
        <f t="shared" si="19"/>
        <v>11378.3</v>
      </c>
      <c r="F217" s="49">
        <f t="shared" si="19"/>
        <v>13878.3</v>
      </c>
    </row>
    <row r="218" spans="1:6" ht="16.5">
      <c r="A218" s="56" t="s">
        <v>576</v>
      </c>
      <c r="B218" s="95" t="s">
        <v>545</v>
      </c>
      <c r="C218" s="56" t="s">
        <v>652</v>
      </c>
      <c r="D218" s="48" t="s">
        <v>653</v>
      </c>
      <c r="E218" s="49">
        <f>'[1]№9'!F127</f>
        <v>11378.3</v>
      </c>
      <c r="F218" s="49">
        <f>'[1]№9'!G127</f>
        <v>13878.3</v>
      </c>
    </row>
    <row r="219" spans="1:6" ht="16.5">
      <c r="A219" s="56" t="s">
        <v>576</v>
      </c>
      <c r="B219" s="95" t="s">
        <v>610</v>
      </c>
      <c r="C219" s="56"/>
      <c r="D219" s="48" t="s">
        <v>611</v>
      </c>
      <c r="E219" s="49">
        <f aca="true" t="shared" si="20" ref="E219:F221">E220</f>
        <v>1544.1</v>
      </c>
      <c r="F219" s="49">
        <f t="shared" si="20"/>
        <v>1884.1</v>
      </c>
    </row>
    <row r="220" spans="1:6" ht="16.5">
      <c r="A220" s="56" t="s">
        <v>576</v>
      </c>
      <c r="B220" s="95" t="s">
        <v>610</v>
      </c>
      <c r="C220" s="56" t="s">
        <v>699</v>
      </c>
      <c r="D220" s="48" t="s">
        <v>700</v>
      </c>
      <c r="E220" s="49">
        <f t="shared" si="20"/>
        <v>1544.1</v>
      </c>
      <c r="F220" s="49">
        <f t="shared" si="20"/>
        <v>1884.1</v>
      </c>
    </row>
    <row r="221" spans="1:6" ht="16.5">
      <c r="A221" s="56" t="s">
        <v>576</v>
      </c>
      <c r="B221" s="95" t="s">
        <v>610</v>
      </c>
      <c r="C221" s="56" t="s">
        <v>701</v>
      </c>
      <c r="D221" s="48" t="s">
        <v>702</v>
      </c>
      <c r="E221" s="49">
        <f t="shared" si="20"/>
        <v>1544.1</v>
      </c>
      <c r="F221" s="49">
        <f t="shared" si="20"/>
        <v>1884.1</v>
      </c>
    </row>
    <row r="222" spans="1:6" ht="16.5">
      <c r="A222" s="56" t="s">
        <v>576</v>
      </c>
      <c r="B222" s="95" t="s">
        <v>610</v>
      </c>
      <c r="C222" s="56" t="s">
        <v>652</v>
      </c>
      <c r="D222" s="48" t="s">
        <v>653</v>
      </c>
      <c r="E222" s="49">
        <f>'[1]№9'!F131</f>
        <v>1544.1</v>
      </c>
      <c r="F222" s="49">
        <f>'[1]№9'!G131</f>
        <v>1884.1</v>
      </c>
    </row>
    <row r="223" spans="1:6" ht="16.5">
      <c r="A223" s="56" t="s">
        <v>576</v>
      </c>
      <c r="B223" s="95" t="s">
        <v>615</v>
      </c>
      <c r="C223" s="56"/>
      <c r="D223" s="48" t="s">
        <v>624</v>
      </c>
      <c r="E223" s="49">
        <f>E224+E228</f>
        <v>187</v>
      </c>
      <c r="F223" s="49">
        <f>F224+F228</f>
        <v>387</v>
      </c>
    </row>
    <row r="224" spans="1:6" ht="16.5">
      <c r="A224" s="56" t="s">
        <v>576</v>
      </c>
      <c r="B224" s="95" t="s">
        <v>612</v>
      </c>
      <c r="C224" s="56"/>
      <c r="D224" s="48" t="s">
        <v>625</v>
      </c>
      <c r="E224" s="49">
        <f aca="true" t="shared" si="21" ref="E224:F226">E225</f>
        <v>72</v>
      </c>
      <c r="F224" s="49">
        <f t="shared" si="21"/>
        <v>272</v>
      </c>
    </row>
    <row r="225" spans="1:6" ht="16.5">
      <c r="A225" s="56" t="s">
        <v>576</v>
      </c>
      <c r="B225" s="95" t="s">
        <v>612</v>
      </c>
      <c r="C225" s="56" t="s">
        <v>699</v>
      </c>
      <c r="D225" s="48" t="s">
        <v>700</v>
      </c>
      <c r="E225" s="49">
        <f t="shared" si="21"/>
        <v>72</v>
      </c>
      <c r="F225" s="49">
        <f t="shared" si="21"/>
        <v>272</v>
      </c>
    </row>
    <row r="226" spans="1:6" ht="16.5">
      <c r="A226" s="56" t="s">
        <v>576</v>
      </c>
      <c r="B226" s="95" t="s">
        <v>612</v>
      </c>
      <c r="C226" s="56" t="s">
        <v>701</v>
      </c>
      <c r="D226" s="48" t="s">
        <v>702</v>
      </c>
      <c r="E226" s="49">
        <f t="shared" si="21"/>
        <v>72</v>
      </c>
      <c r="F226" s="49">
        <f t="shared" si="21"/>
        <v>272</v>
      </c>
    </row>
    <row r="227" spans="1:6" ht="16.5">
      <c r="A227" s="56" t="s">
        <v>576</v>
      </c>
      <c r="B227" s="95" t="s">
        <v>612</v>
      </c>
      <c r="C227" s="56" t="s">
        <v>652</v>
      </c>
      <c r="D227" s="48" t="s">
        <v>653</v>
      </c>
      <c r="E227" s="49">
        <f>'[1]№9'!F136</f>
        <v>72</v>
      </c>
      <c r="F227" s="49">
        <f>'[1]№9'!G136</f>
        <v>272</v>
      </c>
    </row>
    <row r="228" spans="1:6" ht="16.5">
      <c r="A228" s="56" t="s">
        <v>576</v>
      </c>
      <c r="B228" s="95" t="s">
        <v>613</v>
      </c>
      <c r="C228" s="56"/>
      <c r="D228" s="48" t="s">
        <v>614</v>
      </c>
      <c r="E228" s="49">
        <f aca="true" t="shared" si="22" ref="E228:F230">E229</f>
        <v>115</v>
      </c>
      <c r="F228" s="49">
        <f t="shared" si="22"/>
        <v>115</v>
      </c>
    </row>
    <row r="229" spans="1:6" ht="16.5">
      <c r="A229" s="56" t="s">
        <v>576</v>
      </c>
      <c r="B229" s="95" t="s">
        <v>613</v>
      </c>
      <c r="C229" s="56" t="s">
        <v>699</v>
      </c>
      <c r="D229" s="48" t="s">
        <v>700</v>
      </c>
      <c r="E229" s="49">
        <f t="shared" si="22"/>
        <v>115</v>
      </c>
      <c r="F229" s="49">
        <f t="shared" si="22"/>
        <v>115</v>
      </c>
    </row>
    <row r="230" spans="1:6" ht="16.5">
      <c r="A230" s="56" t="s">
        <v>576</v>
      </c>
      <c r="B230" s="95" t="s">
        <v>613</v>
      </c>
      <c r="C230" s="56" t="s">
        <v>701</v>
      </c>
      <c r="D230" s="48" t="s">
        <v>702</v>
      </c>
      <c r="E230" s="49">
        <f t="shared" si="22"/>
        <v>115</v>
      </c>
      <c r="F230" s="49">
        <f t="shared" si="22"/>
        <v>115</v>
      </c>
    </row>
    <row r="231" spans="1:6" ht="16.5">
      <c r="A231" s="56" t="s">
        <v>576</v>
      </c>
      <c r="B231" s="95" t="s">
        <v>613</v>
      </c>
      <c r="C231" s="56" t="s">
        <v>652</v>
      </c>
      <c r="D231" s="48" t="s">
        <v>653</v>
      </c>
      <c r="E231" s="49">
        <f>'[1]№9'!F140</f>
        <v>115</v>
      </c>
      <c r="F231" s="49">
        <f>'[1]№9'!G140</f>
        <v>115</v>
      </c>
    </row>
    <row r="232" spans="1:6" ht="16.5">
      <c r="A232" s="56" t="s">
        <v>576</v>
      </c>
      <c r="B232" s="95" t="s">
        <v>616</v>
      </c>
      <c r="C232" s="56"/>
      <c r="D232" s="48" t="s">
        <v>617</v>
      </c>
      <c r="E232" s="49">
        <f aca="true" t="shared" si="23" ref="E232:F234">E233</f>
        <v>200</v>
      </c>
      <c r="F232" s="49">
        <f t="shared" si="23"/>
        <v>200</v>
      </c>
    </row>
    <row r="233" spans="1:6" ht="16.5">
      <c r="A233" s="56" t="s">
        <v>576</v>
      </c>
      <c r="B233" s="95" t="s">
        <v>616</v>
      </c>
      <c r="C233" s="56" t="s">
        <v>699</v>
      </c>
      <c r="D233" s="48" t="s">
        <v>700</v>
      </c>
      <c r="E233" s="49">
        <f t="shared" si="23"/>
        <v>200</v>
      </c>
      <c r="F233" s="49">
        <f t="shared" si="23"/>
        <v>200</v>
      </c>
    </row>
    <row r="234" spans="1:6" ht="16.5">
      <c r="A234" s="56" t="s">
        <v>576</v>
      </c>
      <c r="B234" s="95" t="s">
        <v>616</v>
      </c>
      <c r="C234" s="56" t="s">
        <v>701</v>
      </c>
      <c r="D234" s="48" t="s">
        <v>702</v>
      </c>
      <c r="E234" s="49">
        <f t="shared" si="23"/>
        <v>200</v>
      </c>
      <c r="F234" s="49">
        <f t="shared" si="23"/>
        <v>200</v>
      </c>
    </row>
    <row r="235" spans="1:6" ht="16.5">
      <c r="A235" s="56" t="s">
        <v>576</v>
      </c>
      <c r="B235" s="95" t="s">
        <v>616</v>
      </c>
      <c r="C235" s="56" t="s">
        <v>652</v>
      </c>
      <c r="D235" s="48" t="s">
        <v>653</v>
      </c>
      <c r="E235" s="49">
        <f>'[1]№9'!F144</f>
        <v>200</v>
      </c>
      <c r="F235" s="49">
        <f>'[1]№9'!G144</f>
        <v>200</v>
      </c>
    </row>
    <row r="236" spans="1:6" ht="16.5">
      <c r="A236" s="56" t="s">
        <v>576</v>
      </c>
      <c r="B236" s="95" t="s">
        <v>538</v>
      </c>
      <c r="C236" s="56"/>
      <c r="D236" s="48" t="s">
        <v>647</v>
      </c>
      <c r="E236" s="49">
        <f aca="true" t="shared" si="24" ref="E236:F239">E237</f>
        <v>1865.6</v>
      </c>
      <c r="F236" s="49">
        <f t="shared" si="24"/>
        <v>1865.6</v>
      </c>
    </row>
    <row r="237" spans="1:6" ht="33">
      <c r="A237" s="56" t="s">
        <v>576</v>
      </c>
      <c r="B237" s="95" t="s">
        <v>753</v>
      </c>
      <c r="C237" s="56"/>
      <c r="D237" s="48" t="s">
        <v>754</v>
      </c>
      <c r="E237" s="49">
        <f t="shared" si="24"/>
        <v>1865.6</v>
      </c>
      <c r="F237" s="49">
        <f t="shared" si="24"/>
        <v>1865.6</v>
      </c>
    </row>
    <row r="238" spans="1:6" ht="16.5">
      <c r="A238" s="56" t="s">
        <v>576</v>
      </c>
      <c r="B238" s="95" t="s">
        <v>753</v>
      </c>
      <c r="C238" s="56" t="s">
        <v>699</v>
      </c>
      <c r="D238" s="48" t="s">
        <v>700</v>
      </c>
      <c r="E238" s="49">
        <f t="shared" si="24"/>
        <v>1865.6</v>
      </c>
      <c r="F238" s="49">
        <f t="shared" si="24"/>
        <v>1865.6</v>
      </c>
    </row>
    <row r="239" spans="1:6" ht="16.5">
      <c r="A239" s="56" t="s">
        <v>576</v>
      </c>
      <c r="B239" s="95" t="s">
        <v>753</v>
      </c>
      <c r="C239" s="56" t="s">
        <v>701</v>
      </c>
      <c r="D239" s="48" t="s">
        <v>702</v>
      </c>
      <c r="E239" s="49">
        <f t="shared" si="24"/>
        <v>1865.6</v>
      </c>
      <c r="F239" s="49">
        <f t="shared" si="24"/>
        <v>1865.6</v>
      </c>
    </row>
    <row r="240" spans="1:6" ht="16.5">
      <c r="A240" s="56" t="s">
        <v>576</v>
      </c>
      <c r="B240" s="95" t="s">
        <v>753</v>
      </c>
      <c r="C240" s="56" t="s">
        <v>652</v>
      </c>
      <c r="D240" s="48" t="s">
        <v>653</v>
      </c>
      <c r="E240" s="49">
        <f>'[1]№9'!F149</f>
        <v>1865.6</v>
      </c>
      <c r="F240" s="49">
        <f>'[1]№9'!G149</f>
        <v>1865.6</v>
      </c>
    </row>
    <row r="241" spans="1:6" s="47" customFormat="1" ht="16.5">
      <c r="A241" s="62" t="s">
        <v>559</v>
      </c>
      <c r="B241" s="172"/>
      <c r="C241" s="62"/>
      <c r="D241" s="63" t="s">
        <v>547</v>
      </c>
      <c r="E241" s="61">
        <f>E242+E258+E291+E308</f>
        <v>364005.8</v>
      </c>
      <c r="F241" s="61">
        <f>F242+F258+F291+F308</f>
        <v>386583.4</v>
      </c>
    </row>
    <row r="242" spans="1:6" ht="16.5">
      <c r="A242" s="56" t="s">
        <v>577</v>
      </c>
      <c r="B242" s="95"/>
      <c r="C242" s="56"/>
      <c r="D242" s="48" t="s">
        <v>454</v>
      </c>
      <c r="E242" s="49">
        <f>E243+E249</f>
        <v>98214.40000000001</v>
      </c>
      <c r="F242" s="49">
        <f>F243+F249</f>
        <v>110916.5</v>
      </c>
    </row>
    <row r="243" spans="1:6" ht="16.5">
      <c r="A243" s="56" t="s">
        <v>577</v>
      </c>
      <c r="B243" s="95" t="s">
        <v>455</v>
      </c>
      <c r="C243" s="56"/>
      <c r="D243" s="48" t="s">
        <v>456</v>
      </c>
      <c r="E243" s="49">
        <f aca="true" t="shared" si="25" ref="E243:F247">E244</f>
        <v>98214.40000000001</v>
      </c>
      <c r="F243" s="49">
        <f t="shared" si="25"/>
        <v>106323.3</v>
      </c>
    </row>
    <row r="244" spans="1:6" ht="16.5">
      <c r="A244" s="56" t="s">
        <v>577</v>
      </c>
      <c r="B244" s="95" t="s">
        <v>457</v>
      </c>
      <c r="C244" s="56"/>
      <c r="D244" s="48" t="s">
        <v>648</v>
      </c>
      <c r="E244" s="49">
        <f t="shared" si="25"/>
        <v>98214.40000000001</v>
      </c>
      <c r="F244" s="49">
        <f t="shared" si="25"/>
        <v>106323.3</v>
      </c>
    </row>
    <row r="245" spans="1:6" ht="33">
      <c r="A245" s="56" t="s">
        <v>577</v>
      </c>
      <c r="B245" s="95" t="s">
        <v>677</v>
      </c>
      <c r="C245" s="56"/>
      <c r="D245" s="48" t="s">
        <v>676</v>
      </c>
      <c r="E245" s="49">
        <f t="shared" si="25"/>
        <v>98214.40000000001</v>
      </c>
      <c r="F245" s="49">
        <f t="shared" si="25"/>
        <v>106323.3</v>
      </c>
    </row>
    <row r="246" spans="1:6" ht="33">
      <c r="A246" s="56" t="s">
        <v>577</v>
      </c>
      <c r="B246" s="95" t="s">
        <v>677</v>
      </c>
      <c r="C246" s="56" t="s">
        <v>717</v>
      </c>
      <c r="D246" s="48" t="s">
        <v>718</v>
      </c>
      <c r="E246" s="49">
        <f t="shared" si="25"/>
        <v>98214.40000000001</v>
      </c>
      <c r="F246" s="49">
        <f t="shared" si="25"/>
        <v>106323.3</v>
      </c>
    </row>
    <row r="247" spans="1:6" ht="16.5">
      <c r="A247" s="56" t="s">
        <v>577</v>
      </c>
      <c r="B247" s="95" t="s">
        <v>677</v>
      </c>
      <c r="C247" s="56" t="s">
        <v>726</v>
      </c>
      <c r="D247" s="48" t="s">
        <v>727</v>
      </c>
      <c r="E247" s="49">
        <f t="shared" si="25"/>
        <v>98214.40000000001</v>
      </c>
      <c r="F247" s="49">
        <f t="shared" si="25"/>
        <v>106323.3</v>
      </c>
    </row>
    <row r="248" spans="1:6" ht="49.5">
      <c r="A248" s="56" t="s">
        <v>577</v>
      </c>
      <c r="B248" s="95" t="s">
        <v>677</v>
      </c>
      <c r="C248" s="56" t="s">
        <v>649</v>
      </c>
      <c r="D248" s="48" t="s">
        <v>650</v>
      </c>
      <c r="E248" s="49">
        <f>'[1]№9'!F423</f>
        <v>98214.40000000001</v>
      </c>
      <c r="F248" s="49">
        <f>'[1]№9'!G423</f>
        <v>106323.3</v>
      </c>
    </row>
    <row r="249" spans="1:6" ht="16.5">
      <c r="A249" s="56" t="s">
        <v>577</v>
      </c>
      <c r="B249" s="11" t="s">
        <v>538</v>
      </c>
      <c r="C249" s="11"/>
      <c r="D249" s="12" t="s">
        <v>647</v>
      </c>
      <c r="E249" s="49">
        <f>E254+E250</f>
        <v>0</v>
      </c>
      <c r="F249" s="49">
        <f>F254+F250</f>
        <v>4593.2</v>
      </c>
    </row>
    <row r="250" spans="1:6" ht="33">
      <c r="A250" s="56" t="s">
        <v>577</v>
      </c>
      <c r="B250" s="11" t="s">
        <v>771</v>
      </c>
      <c r="C250" s="11"/>
      <c r="D250" s="12" t="s">
        <v>772</v>
      </c>
      <c r="E250" s="49">
        <f aca="true" t="shared" si="26" ref="E250:F252">E251</f>
        <v>0</v>
      </c>
      <c r="F250" s="49">
        <f t="shared" si="26"/>
        <v>120</v>
      </c>
    </row>
    <row r="251" spans="1:6" ht="33">
      <c r="A251" s="56" t="s">
        <v>577</v>
      </c>
      <c r="B251" s="11" t="s">
        <v>771</v>
      </c>
      <c r="C251" s="56" t="s">
        <v>717</v>
      </c>
      <c r="D251" s="48" t="s">
        <v>718</v>
      </c>
      <c r="E251" s="49">
        <f t="shared" si="26"/>
        <v>0</v>
      </c>
      <c r="F251" s="49">
        <f t="shared" si="26"/>
        <v>120</v>
      </c>
    </row>
    <row r="252" spans="1:6" ht="16.5">
      <c r="A252" s="56" t="s">
        <v>577</v>
      </c>
      <c r="B252" s="11" t="s">
        <v>771</v>
      </c>
      <c r="C252" s="56" t="s">
        <v>726</v>
      </c>
      <c r="D252" s="48" t="s">
        <v>727</v>
      </c>
      <c r="E252" s="49">
        <f t="shared" si="26"/>
        <v>0</v>
      </c>
      <c r="F252" s="49">
        <f t="shared" si="26"/>
        <v>120</v>
      </c>
    </row>
    <row r="253" spans="1:6" ht="16.5">
      <c r="A253" s="11" t="s">
        <v>577</v>
      </c>
      <c r="B253" s="11" t="s">
        <v>771</v>
      </c>
      <c r="C253" s="56" t="s">
        <v>668</v>
      </c>
      <c r="D253" s="48" t="s">
        <v>669</v>
      </c>
      <c r="E253" s="49">
        <f>'[1]№9'!F428</f>
        <v>0</v>
      </c>
      <c r="F253" s="49">
        <f>'[1]№9'!G428</f>
        <v>120</v>
      </c>
    </row>
    <row r="254" spans="1:6" ht="33">
      <c r="A254" s="56" t="s">
        <v>577</v>
      </c>
      <c r="B254" s="11" t="s">
        <v>745</v>
      </c>
      <c r="C254" s="11"/>
      <c r="D254" s="12" t="s">
        <v>746</v>
      </c>
      <c r="E254" s="49">
        <f aca="true" t="shared" si="27" ref="E254:F256">E255</f>
        <v>0</v>
      </c>
      <c r="F254" s="49">
        <f t="shared" si="27"/>
        <v>4473.2</v>
      </c>
    </row>
    <row r="255" spans="1:6" ht="33">
      <c r="A255" s="56" t="s">
        <v>577</v>
      </c>
      <c r="B255" s="11" t="s">
        <v>745</v>
      </c>
      <c r="C255" s="56" t="s">
        <v>717</v>
      </c>
      <c r="D255" s="48" t="s">
        <v>718</v>
      </c>
      <c r="E255" s="49">
        <f t="shared" si="27"/>
        <v>0</v>
      </c>
      <c r="F255" s="49">
        <f t="shared" si="27"/>
        <v>4473.2</v>
      </c>
    </row>
    <row r="256" spans="1:6" ht="16.5">
      <c r="A256" s="56" t="s">
        <v>577</v>
      </c>
      <c r="B256" s="11" t="s">
        <v>745</v>
      </c>
      <c r="C256" s="56" t="s">
        <v>726</v>
      </c>
      <c r="D256" s="48" t="s">
        <v>727</v>
      </c>
      <c r="E256" s="49">
        <f t="shared" si="27"/>
        <v>0</v>
      </c>
      <c r="F256" s="49">
        <f t="shared" si="27"/>
        <v>4473.2</v>
      </c>
    </row>
    <row r="257" spans="1:6" ht="16.5">
      <c r="A257" s="11" t="s">
        <v>577</v>
      </c>
      <c r="B257" s="11" t="s">
        <v>745</v>
      </c>
      <c r="C257" s="56" t="s">
        <v>668</v>
      </c>
      <c r="D257" s="48" t="s">
        <v>669</v>
      </c>
      <c r="E257" s="49">
        <f>'[1]№9'!F432</f>
        <v>0</v>
      </c>
      <c r="F257" s="49">
        <f>'[1]№9'!G432</f>
        <v>4473.2</v>
      </c>
    </row>
    <row r="258" spans="1:6" ht="16.5">
      <c r="A258" s="56" t="s">
        <v>578</v>
      </c>
      <c r="B258" s="95"/>
      <c r="C258" s="56"/>
      <c r="D258" s="48" t="s">
        <v>458</v>
      </c>
      <c r="E258" s="49">
        <f>E259+E269+E275+E284</f>
        <v>245961</v>
      </c>
      <c r="F258" s="49">
        <f>F259+F269+F275+F284</f>
        <v>255237.40000000002</v>
      </c>
    </row>
    <row r="259" spans="1:6" ht="16.5">
      <c r="A259" s="56" t="s">
        <v>578</v>
      </c>
      <c r="B259" s="95" t="s">
        <v>459</v>
      </c>
      <c r="C259" s="56"/>
      <c r="D259" s="48" t="s">
        <v>460</v>
      </c>
      <c r="E259" s="49">
        <f>E260</f>
        <v>38477.1</v>
      </c>
      <c r="F259" s="49">
        <f>F260</f>
        <v>40980.1</v>
      </c>
    </row>
    <row r="260" spans="1:6" ht="16.5">
      <c r="A260" s="56" t="s">
        <v>578</v>
      </c>
      <c r="B260" s="95" t="s">
        <v>461</v>
      </c>
      <c r="C260" s="56" t="s">
        <v>636</v>
      </c>
      <c r="D260" s="48" t="s">
        <v>648</v>
      </c>
      <c r="E260" s="49">
        <f>E261+E265</f>
        <v>38477.1</v>
      </c>
      <c r="F260" s="49">
        <f>F261+F265</f>
        <v>40980.1</v>
      </c>
    </row>
    <row r="261" spans="1:6" ht="33">
      <c r="A261" s="56" t="s">
        <v>578</v>
      </c>
      <c r="B261" s="95" t="s">
        <v>670</v>
      </c>
      <c r="C261" s="56"/>
      <c r="D261" s="48" t="s">
        <v>676</v>
      </c>
      <c r="E261" s="49">
        <f aca="true" t="shared" si="28" ref="E261:F263">E262</f>
        <v>33714.1</v>
      </c>
      <c r="F261" s="49">
        <f t="shared" si="28"/>
        <v>36217.1</v>
      </c>
    </row>
    <row r="262" spans="1:6" ht="33">
      <c r="A262" s="56" t="s">
        <v>578</v>
      </c>
      <c r="B262" s="95" t="s">
        <v>670</v>
      </c>
      <c r="C262" s="56" t="s">
        <v>717</v>
      </c>
      <c r="D262" s="48" t="s">
        <v>718</v>
      </c>
      <c r="E262" s="49">
        <f t="shared" si="28"/>
        <v>33714.1</v>
      </c>
      <c r="F262" s="49">
        <f t="shared" si="28"/>
        <v>36217.1</v>
      </c>
    </row>
    <row r="263" spans="1:6" ht="16.5">
      <c r="A263" s="56" t="s">
        <v>578</v>
      </c>
      <c r="B263" s="95" t="s">
        <v>670</v>
      </c>
      <c r="C263" s="56" t="s">
        <v>726</v>
      </c>
      <c r="D263" s="48" t="s">
        <v>727</v>
      </c>
      <c r="E263" s="49">
        <f t="shared" si="28"/>
        <v>33714.1</v>
      </c>
      <c r="F263" s="49">
        <f t="shared" si="28"/>
        <v>36217.1</v>
      </c>
    </row>
    <row r="264" spans="1:6" ht="49.5">
      <c r="A264" s="56" t="s">
        <v>578</v>
      </c>
      <c r="B264" s="95" t="s">
        <v>670</v>
      </c>
      <c r="C264" s="56" t="s">
        <v>649</v>
      </c>
      <c r="D264" s="48" t="s">
        <v>650</v>
      </c>
      <c r="E264" s="49">
        <f>'[1]№9'!F439</f>
        <v>33714.1</v>
      </c>
      <c r="F264" s="49">
        <f>'[1]№9'!G439</f>
        <v>36217.1</v>
      </c>
    </row>
    <row r="265" spans="1:6" ht="33">
      <c r="A265" s="56" t="s">
        <v>578</v>
      </c>
      <c r="B265" s="95" t="s">
        <v>195</v>
      </c>
      <c r="C265" s="56"/>
      <c r="D265" s="48" t="s">
        <v>196</v>
      </c>
      <c r="E265" s="49">
        <f aca="true" t="shared" si="29" ref="E265:F267">E266</f>
        <v>4763</v>
      </c>
      <c r="F265" s="49">
        <f t="shared" si="29"/>
        <v>4763</v>
      </c>
    </row>
    <row r="266" spans="1:6" ht="33">
      <c r="A266" s="56" t="s">
        <v>578</v>
      </c>
      <c r="B266" s="95" t="s">
        <v>195</v>
      </c>
      <c r="C266" s="56" t="s">
        <v>717</v>
      </c>
      <c r="D266" s="48" t="s">
        <v>718</v>
      </c>
      <c r="E266" s="49">
        <f t="shared" si="29"/>
        <v>4763</v>
      </c>
      <c r="F266" s="49">
        <f t="shared" si="29"/>
        <v>4763</v>
      </c>
    </row>
    <row r="267" spans="1:6" ht="16.5">
      <c r="A267" s="56" t="s">
        <v>578</v>
      </c>
      <c r="B267" s="95" t="s">
        <v>195</v>
      </c>
      <c r="C267" s="56" t="s">
        <v>726</v>
      </c>
      <c r="D267" s="48" t="s">
        <v>727</v>
      </c>
      <c r="E267" s="49">
        <f t="shared" si="29"/>
        <v>4763</v>
      </c>
      <c r="F267" s="49">
        <f t="shared" si="29"/>
        <v>4763</v>
      </c>
    </row>
    <row r="268" spans="1:6" ht="16.5">
      <c r="A268" s="56" t="s">
        <v>578</v>
      </c>
      <c r="B268" s="95" t="s">
        <v>195</v>
      </c>
      <c r="C268" s="56" t="s">
        <v>668</v>
      </c>
      <c r="D268" s="48" t="s">
        <v>669</v>
      </c>
      <c r="E268" s="49">
        <f>'[1]№9'!F443</f>
        <v>4763</v>
      </c>
      <c r="F268" s="49">
        <f>'[1]№9'!G443</f>
        <v>4763</v>
      </c>
    </row>
    <row r="269" spans="1:6" ht="16.5">
      <c r="A269" s="58" t="s">
        <v>578</v>
      </c>
      <c r="B269" s="50" t="s">
        <v>471</v>
      </c>
      <c r="C269" s="58"/>
      <c r="D269" s="48" t="s">
        <v>472</v>
      </c>
      <c r="E269" s="49">
        <f aca="true" t="shared" si="30" ref="E269:F273">E270</f>
        <v>32225.9</v>
      </c>
      <c r="F269" s="49">
        <f t="shared" si="30"/>
        <v>33000.5</v>
      </c>
    </row>
    <row r="270" spans="1:6" ht="16.5">
      <c r="A270" s="58" t="s">
        <v>578</v>
      </c>
      <c r="B270" s="50" t="s">
        <v>473</v>
      </c>
      <c r="C270" s="58" t="s">
        <v>636</v>
      </c>
      <c r="D270" s="48" t="s">
        <v>648</v>
      </c>
      <c r="E270" s="49">
        <f t="shared" si="30"/>
        <v>32225.9</v>
      </c>
      <c r="F270" s="49">
        <f t="shared" si="30"/>
        <v>33000.5</v>
      </c>
    </row>
    <row r="271" spans="1:6" ht="33">
      <c r="A271" s="58" t="s">
        <v>578</v>
      </c>
      <c r="B271" s="50" t="s">
        <v>675</v>
      </c>
      <c r="C271" s="58"/>
      <c r="D271" s="48" t="s">
        <v>676</v>
      </c>
      <c r="E271" s="49">
        <f t="shared" si="30"/>
        <v>32225.9</v>
      </c>
      <c r="F271" s="49">
        <f t="shared" si="30"/>
        <v>33000.5</v>
      </c>
    </row>
    <row r="272" spans="1:6" ht="33">
      <c r="A272" s="58" t="s">
        <v>578</v>
      </c>
      <c r="B272" s="50" t="s">
        <v>675</v>
      </c>
      <c r="C272" s="56" t="s">
        <v>717</v>
      </c>
      <c r="D272" s="48" t="s">
        <v>718</v>
      </c>
      <c r="E272" s="49">
        <f t="shared" si="30"/>
        <v>32225.9</v>
      </c>
      <c r="F272" s="49">
        <f t="shared" si="30"/>
        <v>33000.5</v>
      </c>
    </row>
    <row r="273" spans="1:6" ht="16.5">
      <c r="A273" s="58" t="s">
        <v>578</v>
      </c>
      <c r="B273" s="50" t="s">
        <v>675</v>
      </c>
      <c r="C273" s="56" t="s">
        <v>726</v>
      </c>
      <c r="D273" s="48" t="s">
        <v>727</v>
      </c>
      <c r="E273" s="49">
        <f t="shared" si="30"/>
        <v>32225.9</v>
      </c>
      <c r="F273" s="49">
        <f t="shared" si="30"/>
        <v>33000.5</v>
      </c>
    </row>
    <row r="274" spans="1:6" ht="49.5">
      <c r="A274" s="56" t="s">
        <v>578</v>
      </c>
      <c r="B274" s="50" t="s">
        <v>675</v>
      </c>
      <c r="C274" s="56" t="s">
        <v>649</v>
      </c>
      <c r="D274" s="48" t="s">
        <v>650</v>
      </c>
      <c r="E274" s="49">
        <f>'[1]№9'!F449+'[1]№9'!F354+'[1]№9'!F157</f>
        <v>32225.9</v>
      </c>
      <c r="F274" s="49">
        <f>'[1]№9'!G449+'[1]№9'!G354+'[1]№9'!G157</f>
        <v>33000.5</v>
      </c>
    </row>
    <row r="275" spans="1:6" ht="16.5">
      <c r="A275" s="11" t="s">
        <v>578</v>
      </c>
      <c r="B275" s="11" t="s">
        <v>538</v>
      </c>
      <c r="C275" s="11"/>
      <c r="D275" s="12" t="s">
        <v>647</v>
      </c>
      <c r="E275" s="49">
        <f>E280+E276</f>
        <v>3701</v>
      </c>
      <c r="F275" s="49">
        <f>F280+F276</f>
        <v>9699.8</v>
      </c>
    </row>
    <row r="276" spans="1:6" ht="33">
      <c r="A276" s="11" t="s">
        <v>578</v>
      </c>
      <c r="B276" s="11" t="s">
        <v>771</v>
      </c>
      <c r="C276" s="11"/>
      <c r="D276" s="12" t="s">
        <v>772</v>
      </c>
      <c r="E276" s="49">
        <f aca="true" t="shared" si="31" ref="E276:F278">E277</f>
        <v>0</v>
      </c>
      <c r="F276" s="49">
        <f t="shared" si="31"/>
        <v>2182.3</v>
      </c>
    </row>
    <row r="277" spans="1:6" ht="33">
      <c r="A277" s="11" t="s">
        <v>578</v>
      </c>
      <c r="B277" s="11" t="s">
        <v>771</v>
      </c>
      <c r="C277" s="56" t="s">
        <v>717</v>
      </c>
      <c r="D277" s="48" t="s">
        <v>718</v>
      </c>
      <c r="E277" s="49">
        <f t="shared" si="31"/>
        <v>0</v>
      </c>
      <c r="F277" s="49">
        <f t="shared" si="31"/>
        <v>2182.3</v>
      </c>
    </row>
    <row r="278" spans="1:6" ht="16.5">
      <c r="A278" s="11" t="s">
        <v>578</v>
      </c>
      <c r="B278" s="11" t="s">
        <v>771</v>
      </c>
      <c r="C278" s="56" t="s">
        <v>726</v>
      </c>
      <c r="D278" s="48" t="s">
        <v>727</v>
      </c>
      <c r="E278" s="49">
        <f t="shared" si="31"/>
        <v>0</v>
      </c>
      <c r="F278" s="49">
        <f t="shared" si="31"/>
        <v>2182.3</v>
      </c>
    </row>
    <row r="279" spans="1:6" ht="16.5">
      <c r="A279" s="11" t="s">
        <v>578</v>
      </c>
      <c r="B279" s="11" t="s">
        <v>771</v>
      </c>
      <c r="C279" s="56" t="s">
        <v>668</v>
      </c>
      <c r="D279" s="48" t="s">
        <v>669</v>
      </c>
      <c r="E279" s="49">
        <f>'[1]№9'!F454</f>
        <v>0</v>
      </c>
      <c r="F279" s="49">
        <f>'[1]№9'!G454</f>
        <v>2182.3</v>
      </c>
    </row>
    <row r="280" spans="1:6" ht="33">
      <c r="A280" s="11" t="s">
        <v>578</v>
      </c>
      <c r="B280" s="11" t="s">
        <v>745</v>
      </c>
      <c r="C280" s="11"/>
      <c r="D280" s="12" t="s">
        <v>746</v>
      </c>
      <c r="E280" s="49">
        <f aca="true" t="shared" si="32" ref="E280:F282">E281</f>
        <v>3701</v>
      </c>
      <c r="F280" s="49">
        <f t="shared" si="32"/>
        <v>7517.5</v>
      </c>
    </row>
    <row r="281" spans="1:6" ht="33">
      <c r="A281" s="11" t="s">
        <v>578</v>
      </c>
      <c r="B281" s="11" t="s">
        <v>745</v>
      </c>
      <c r="C281" s="56" t="s">
        <v>717</v>
      </c>
      <c r="D281" s="48" t="s">
        <v>718</v>
      </c>
      <c r="E281" s="49">
        <f t="shared" si="32"/>
        <v>3701</v>
      </c>
      <c r="F281" s="49">
        <f t="shared" si="32"/>
        <v>7517.5</v>
      </c>
    </row>
    <row r="282" spans="1:6" ht="16.5">
      <c r="A282" s="11" t="s">
        <v>578</v>
      </c>
      <c r="B282" s="11" t="s">
        <v>745</v>
      </c>
      <c r="C282" s="56" t="s">
        <v>726</v>
      </c>
      <c r="D282" s="48" t="s">
        <v>727</v>
      </c>
      <c r="E282" s="49">
        <f t="shared" si="32"/>
        <v>3701</v>
      </c>
      <c r="F282" s="49">
        <f t="shared" si="32"/>
        <v>7517.5</v>
      </c>
    </row>
    <row r="283" spans="1:6" ht="16.5">
      <c r="A283" s="11" t="s">
        <v>578</v>
      </c>
      <c r="B283" s="11" t="s">
        <v>745</v>
      </c>
      <c r="C283" s="56" t="s">
        <v>668</v>
      </c>
      <c r="D283" s="48" t="s">
        <v>669</v>
      </c>
      <c r="E283" s="49">
        <f>'[1]№9'!F458</f>
        <v>3701</v>
      </c>
      <c r="F283" s="49">
        <f>'[1]№9'!G458</f>
        <v>7517.5</v>
      </c>
    </row>
    <row r="284" spans="1:6" ht="33">
      <c r="A284" s="58" t="s">
        <v>578</v>
      </c>
      <c r="B284" s="11" t="s">
        <v>11</v>
      </c>
      <c r="C284" s="56"/>
      <c r="D284" s="48" t="s">
        <v>10</v>
      </c>
      <c r="E284" s="49">
        <f aca="true" t="shared" si="33" ref="E284:F289">E285</f>
        <v>171557</v>
      </c>
      <c r="F284" s="49">
        <f t="shared" si="33"/>
        <v>171557</v>
      </c>
    </row>
    <row r="285" spans="1:6" ht="33">
      <c r="A285" s="58" t="s">
        <v>578</v>
      </c>
      <c r="B285" s="11" t="s">
        <v>13</v>
      </c>
      <c r="C285" s="56" t="s">
        <v>636</v>
      </c>
      <c r="D285" s="48" t="s">
        <v>12</v>
      </c>
      <c r="E285" s="49">
        <f t="shared" si="33"/>
        <v>171557</v>
      </c>
      <c r="F285" s="49">
        <f t="shared" si="33"/>
        <v>171557</v>
      </c>
    </row>
    <row r="286" spans="1:6" ht="49.5">
      <c r="A286" s="58" t="s">
        <v>578</v>
      </c>
      <c r="B286" s="11" t="s">
        <v>14</v>
      </c>
      <c r="C286" s="56"/>
      <c r="D286" s="48" t="s">
        <v>0</v>
      </c>
      <c r="E286" s="49">
        <f t="shared" si="33"/>
        <v>171557</v>
      </c>
      <c r="F286" s="49">
        <f t="shared" si="33"/>
        <v>171557</v>
      </c>
    </row>
    <row r="287" spans="1:6" ht="66">
      <c r="A287" s="56" t="s">
        <v>578</v>
      </c>
      <c r="B287" s="11" t="s">
        <v>16</v>
      </c>
      <c r="C287" s="56"/>
      <c r="D287" s="48" t="s">
        <v>15</v>
      </c>
      <c r="E287" s="49">
        <f t="shared" si="33"/>
        <v>171557</v>
      </c>
      <c r="F287" s="49">
        <f t="shared" si="33"/>
        <v>171557</v>
      </c>
    </row>
    <row r="288" spans="1:6" ht="33">
      <c r="A288" s="11" t="s">
        <v>578</v>
      </c>
      <c r="B288" s="11" t="s">
        <v>16</v>
      </c>
      <c r="C288" s="56" t="s">
        <v>717</v>
      </c>
      <c r="D288" s="48" t="s">
        <v>718</v>
      </c>
      <c r="E288" s="49">
        <f t="shared" si="33"/>
        <v>171557</v>
      </c>
      <c r="F288" s="49">
        <f t="shared" si="33"/>
        <v>171557</v>
      </c>
    </row>
    <row r="289" spans="1:6" ht="16.5">
      <c r="A289" s="11" t="s">
        <v>578</v>
      </c>
      <c r="B289" s="11" t="s">
        <v>16</v>
      </c>
      <c r="C289" s="56" t="s">
        <v>726</v>
      </c>
      <c r="D289" s="48" t="s">
        <v>727</v>
      </c>
      <c r="E289" s="49">
        <f t="shared" si="33"/>
        <v>171557</v>
      </c>
      <c r="F289" s="49">
        <f t="shared" si="33"/>
        <v>171557</v>
      </c>
    </row>
    <row r="290" spans="1:6" ht="49.5">
      <c r="A290" s="11" t="s">
        <v>578</v>
      </c>
      <c r="B290" s="11" t="s">
        <v>16</v>
      </c>
      <c r="C290" s="56" t="s">
        <v>649</v>
      </c>
      <c r="D290" s="48" t="s">
        <v>650</v>
      </c>
      <c r="E290" s="49">
        <f>'[1]№9'!F465</f>
        <v>171557</v>
      </c>
      <c r="F290" s="49">
        <f>'[1]№9'!G465</f>
        <v>171557</v>
      </c>
    </row>
    <row r="291" spans="1:6" ht="16.5">
      <c r="A291" s="58" t="s">
        <v>560</v>
      </c>
      <c r="B291" s="50"/>
      <c r="C291" s="58"/>
      <c r="D291" s="48" t="s">
        <v>548</v>
      </c>
      <c r="E291" s="49">
        <f>E292</f>
        <v>4298.599999999999</v>
      </c>
      <c r="F291" s="49">
        <f>F292</f>
        <v>4503.599999999999</v>
      </c>
    </row>
    <row r="292" spans="1:6" ht="16.5">
      <c r="A292" s="58" t="s">
        <v>560</v>
      </c>
      <c r="B292" s="50" t="s">
        <v>479</v>
      </c>
      <c r="C292" s="58"/>
      <c r="D292" s="48" t="s">
        <v>480</v>
      </c>
      <c r="E292" s="49">
        <f>E293+E303</f>
        <v>4298.599999999999</v>
      </c>
      <c r="F292" s="49">
        <f>F293+F303</f>
        <v>4503.599999999999</v>
      </c>
    </row>
    <row r="293" spans="1:6" ht="16.5">
      <c r="A293" s="58" t="s">
        <v>560</v>
      </c>
      <c r="B293" s="50" t="s">
        <v>642</v>
      </c>
      <c r="C293" s="58"/>
      <c r="D293" s="48" t="s">
        <v>643</v>
      </c>
      <c r="E293" s="49">
        <f>E294+E297+E300</f>
        <v>132.7</v>
      </c>
      <c r="F293" s="49">
        <f>F294+F297+F300</f>
        <v>232.7</v>
      </c>
    </row>
    <row r="294" spans="1:6" ht="16.5">
      <c r="A294" s="58" t="s">
        <v>560</v>
      </c>
      <c r="B294" s="50" t="s">
        <v>642</v>
      </c>
      <c r="C294" s="56" t="s">
        <v>699</v>
      </c>
      <c r="D294" s="48" t="s">
        <v>700</v>
      </c>
      <c r="E294" s="49">
        <f>E295</f>
        <v>62</v>
      </c>
      <c r="F294" s="49">
        <f>F295</f>
        <v>62</v>
      </c>
    </row>
    <row r="295" spans="1:6" ht="16.5">
      <c r="A295" s="58" t="s">
        <v>560</v>
      </c>
      <c r="B295" s="50" t="s">
        <v>642</v>
      </c>
      <c r="C295" s="56" t="s">
        <v>701</v>
      </c>
      <c r="D295" s="48" t="s">
        <v>702</v>
      </c>
      <c r="E295" s="49">
        <f>E296</f>
        <v>62</v>
      </c>
      <c r="F295" s="49">
        <f>F296</f>
        <v>62</v>
      </c>
    </row>
    <row r="296" spans="1:6" ht="16.5">
      <c r="A296" s="58" t="s">
        <v>560</v>
      </c>
      <c r="B296" s="50" t="s">
        <v>642</v>
      </c>
      <c r="C296" s="56" t="s">
        <v>652</v>
      </c>
      <c r="D296" s="48" t="s">
        <v>653</v>
      </c>
      <c r="E296" s="49">
        <f>'[1]№9'!F360</f>
        <v>62</v>
      </c>
      <c r="F296" s="49">
        <f>'[1]№9'!G360</f>
        <v>62</v>
      </c>
    </row>
    <row r="297" spans="1:6" ht="16.5">
      <c r="A297" s="58" t="s">
        <v>560</v>
      </c>
      <c r="B297" s="50" t="s">
        <v>642</v>
      </c>
      <c r="C297" s="56" t="s">
        <v>732</v>
      </c>
      <c r="D297" s="48" t="s">
        <v>733</v>
      </c>
      <c r="E297" s="49">
        <f>E298+E299</f>
        <v>39.6</v>
      </c>
      <c r="F297" s="49">
        <f>F298+F299</f>
        <v>39.6</v>
      </c>
    </row>
    <row r="298" spans="1:6" ht="16.5">
      <c r="A298" s="58" t="s">
        <v>560</v>
      </c>
      <c r="B298" s="50" t="s">
        <v>642</v>
      </c>
      <c r="C298" s="56" t="s">
        <v>740</v>
      </c>
      <c r="D298" s="48" t="s">
        <v>741</v>
      </c>
      <c r="E298" s="49">
        <f>'[1]№9'!F362</f>
        <v>21.6</v>
      </c>
      <c r="F298" s="49">
        <f>'[1]№9'!G362</f>
        <v>21.6</v>
      </c>
    </row>
    <row r="299" spans="1:6" ht="16.5">
      <c r="A299" s="58" t="s">
        <v>560</v>
      </c>
      <c r="B299" s="50" t="s">
        <v>642</v>
      </c>
      <c r="C299" s="56" t="s">
        <v>742</v>
      </c>
      <c r="D299" s="48" t="s">
        <v>743</v>
      </c>
      <c r="E299" s="49">
        <f>'[1]№9'!F363</f>
        <v>18</v>
      </c>
      <c r="F299" s="49">
        <f>'[1]№9'!G363</f>
        <v>18</v>
      </c>
    </row>
    <row r="300" spans="1:6" ht="33">
      <c r="A300" s="58" t="s">
        <v>560</v>
      </c>
      <c r="B300" s="50" t="s">
        <v>642</v>
      </c>
      <c r="C300" s="56" t="s">
        <v>717</v>
      </c>
      <c r="D300" s="48" t="s">
        <v>718</v>
      </c>
      <c r="E300" s="49">
        <f>E301</f>
        <v>31.1</v>
      </c>
      <c r="F300" s="49">
        <f>F301</f>
        <v>131.1</v>
      </c>
    </row>
    <row r="301" spans="1:6" ht="16.5">
      <c r="A301" s="58" t="s">
        <v>560</v>
      </c>
      <c r="B301" s="50" t="s">
        <v>642</v>
      </c>
      <c r="C301" s="56" t="s">
        <v>726</v>
      </c>
      <c r="D301" s="48" t="s">
        <v>727</v>
      </c>
      <c r="E301" s="49">
        <f>E302</f>
        <v>31.1</v>
      </c>
      <c r="F301" s="49">
        <f>F302</f>
        <v>131.1</v>
      </c>
    </row>
    <row r="302" spans="1:6" ht="16.5">
      <c r="A302" s="58" t="s">
        <v>560</v>
      </c>
      <c r="B302" s="50" t="s">
        <v>642</v>
      </c>
      <c r="C302" s="56" t="s">
        <v>668</v>
      </c>
      <c r="D302" s="48" t="s">
        <v>669</v>
      </c>
      <c r="E302" s="49">
        <f>'[1]№9'!F366</f>
        <v>31.1</v>
      </c>
      <c r="F302" s="49">
        <f>'[1]№9'!G366</f>
        <v>131.1</v>
      </c>
    </row>
    <row r="303" spans="1:6" ht="16.5">
      <c r="A303" s="58" t="s">
        <v>560</v>
      </c>
      <c r="B303" s="50" t="s">
        <v>481</v>
      </c>
      <c r="C303" s="58"/>
      <c r="D303" s="48" t="s">
        <v>648</v>
      </c>
      <c r="E303" s="49">
        <f aca="true" t="shared" si="34" ref="E303:F306">E304</f>
        <v>4165.9</v>
      </c>
      <c r="F303" s="49">
        <f t="shared" si="34"/>
        <v>4270.9</v>
      </c>
    </row>
    <row r="304" spans="1:6" ht="33">
      <c r="A304" s="58" t="s">
        <v>560</v>
      </c>
      <c r="B304" s="50" t="s">
        <v>679</v>
      </c>
      <c r="C304" s="58"/>
      <c r="D304" s="48" t="s">
        <v>676</v>
      </c>
      <c r="E304" s="49">
        <f t="shared" si="34"/>
        <v>4165.9</v>
      </c>
      <c r="F304" s="49">
        <f t="shared" si="34"/>
        <v>4270.9</v>
      </c>
    </row>
    <row r="305" spans="1:6" ht="33">
      <c r="A305" s="58" t="s">
        <v>560</v>
      </c>
      <c r="B305" s="50" t="s">
        <v>679</v>
      </c>
      <c r="C305" s="56" t="s">
        <v>717</v>
      </c>
      <c r="D305" s="48" t="s">
        <v>718</v>
      </c>
      <c r="E305" s="49">
        <f t="shared" si="34"/>
        <v>4165.9</v>
      </c>
      <c r="F305" s="49">
        <f t="shared" si="34"/>
        <v>4270.9</v>
      </c>
    </row>
    <row r="306" spans="1:6" ht="16.5">
      <c r="A306" s="58" t="s">
        <v>560</v>
      </c>
      <c r="B306" s="50" t="s">
        <v>679</v>
      </c>
      <c r="C306" s="56" t="s">
        <v>726</v>
      </c>
      <c r="D306" s="48" t="s">
        <v>727</v>
      </c>
      <c r="E306" s="49">
        <f t="shared" si="34"/>
        <v>4165.9</v>
      </c>
      <c r="F306" s="49">
        <f t="shared" si="34"/>
        <v>4270.9</v>
      </c>
    </row>
    <row r="307" spans="1:6" ht="49.5">
      <c r="A307" s="58" t="s">
        <v>560</v>
      </c>
      <c r="B307" s="50" t="s">
        <v>679</v>
      </c>
      <c r="C307" s="56" t="s">
        <v>649</v>
      </c>
      <c r="D307" s="48" t="s">
        <v>650</v>
      </c>
      <c r="E307" s="49">
        <f>'[1]№9'!F371</f>
        <v>4165.9</v>
      </c>
      <c r="F307" s="49">
        <f>'[1]№9'!G371</f>
        <v>4270.9</v>
      </c>
    </row>
    <row r="308" spans="1:6" ht="16.5">
      <c r="A308" s="56" t="s">
        <v>579</v>
      </c>
      <c r="B308" s="95"/>
      <c r="C308" s="56"/>
      <c r="D308" s="48" t="s">
        <v>474</v>
      </c>
      <c r="E308" s="49">
        <f>E309+E320+E343</f>
        <v>15531.8</v>
      </c>
      <c r="F308" s="49">
        <f>F309+F320+F343</f>
        <v>15925.900000000001</v>
      </c>
    </row>
    <row r="309" spans="1:6" ht="33">
      <c r="A309" s="56" t="s">
        <v>579</v>
      </c>
      <c r="B309" s="95" t="s">
        <v>504</v>
      </c>
      <c r="C309" s="56"/>
      <c r="D309" s="48" t="s">
        <v>528</v>
      </c>
      <c r="E309" s="49">
        <f>E310</f>
        <v>2080.8</v>
      </c>
      <c r="F309" s="49">
        <f>F310</f>
        <v>2095.2000000000003</v>
      </c>
    </row>
    <row r="310" spans="1:6" ht="16.5">
      <c r="A310" s="56" t="s">
        <v>579</v>
      </c>
      <c r="B310" s="95" t="s">
        <v>532</v>
      </c>
      <c r="C310" s="56"/>
      <c r="D310" s="48" t="s">
        <v>533</v>
      </c>
      <c r="E310" s="49">
        <f>E311</f>
        <v>2080.8</v>
      </c>
      <c r="F310" s="49">
        <f>F311</f>
        <v>2095.2000000000003</v>
      </c>
    </row>
    <row r="311" spans="1:6" ht="49.5">
      <c r="A311" s="56" t="s">
        <v>579</v>
      </c>
      <c r="B311" s="95" t="s">
        <v>609</v>
      </c>
      <c r="C311" s="56"/>
      <c r="D311" s="48" t="s">
        <v>757</v>
      </c>
      <c r="E311" s="49">
        <f>E312+E316</f>
        <v>2080.8</v>
      </c>
      <c r="F311" s="49">
        <f>F312+F316</f>
        <v>2095.2000000000003</v>
      </c>
    </row>
    <row r="312" spans="1:6" ht="49.5">
      <c r="A312" s="56" t="s">
        <v>579</v>
      </c>
      <c r="B312" s="95" t="s">
        <v>609</v>
      </c>
      <c r="C312" s="56" t="s">
        <v>691</v>
      </c>
      <c r="D312" s="48" t="s">
        <v>692</v>
      </c>
      <c r="E312" s="49">
        <f>E313</f>
        <v>2017.9</v>
      </c>
      <c r="F312" s="49">
        <f>F313</f>
        <v>2017.9</v>
      </c>
    </row>
    <row r="313" spans="1:6" ht="16.5">
      <c r="A313" s="56" t="s">
        <v>579</v>
      </c>
      <c r="B313" s="95" t="s">
        <v>609</v>
      </c>
      <c r="C313" s="56" t="s">
        <v>693</v>
      </c>
      <c r="D313" s="48" t="s">
        <v>694</v>
      </c>
      <c r="E313" s="49">
        <f>E314+E315</f>
        <v>2017.9</v>
      </c>
      <c r="F313" s="49">
        <f>F314+F315</f>
        <v>2017.9</v>
      </c>
    </row>
    <row r="314" spans="1:6" ht="16.5">
      <c r="A314" s="56" t="s">
        <v>579</v>
      </c>
      <c r="B314" s="95" t="s">
        <v>609</v>
      </c>
      <c r="C314" s="56" t="s">
        <v>695</v>
      </c>
      <c r="D314" s="48" t="s">
        <v>696</v>
      </c>
      <c r="E314" s="49">
        <f>'[1]№9'!F472</f>
        <v>1856.4</v>
      </c>
      <c r="F314" s="49">
        <f>'[1]№9'!G472</f>
        <v>1856.4</v>
      </c>
    </row>
    <row r="315" spans="1:6" ht="16.5">
      <c r="A315" s="56" t="s">
        <v>579</v>
      </c>
      <c r="B315" s="95" t="s">
        <v>609</v>
      </c>
      <c r="C315" s="56" t="s">
        <v>697</v>
      </c>
      <c r="D315" s="48" t="s">
        <v>698</v>
      </c>
      <c r="E315" s="49">
        <f>'[1]№9'!F473</f>
        <v>161.5</v>
      </c>
      <c r="F315" s="49">
        <f>'[1]№9'!G473</f>
        <v>161.5</v>
      </c>
    </row>
    <row r="316" spans="1:6" ht="16.5">
      <c r="A316" s="56" t="s">
        <v>579</v>
      </c>
      <c r="B316" s="95" t="s">
        <v>609</v>
      </c>
      <c r="C316" s="56" t="s">
        <v>699</v>
      </c>
      <c r="D316" s="48" t="s">
        <v>700</v>
      </c>
      <c r="E316" s="49">
        <f>E317</f>
        <v>62.9</v>
      </c>
      <c r="F316" s="49">
        <f>F317</f>
        <v>77.3</v>
      </c>
    </row>
    <row r="317" spans="1:6" ht="16.5">
      <c r="A317" s="56" t="s">
        <v>579</v>
      </c>
      <c r="B317" s="95" t="s">
        <v>609</v>
      </c>
      <c r="C317" s="56" t="s">
        <v>701</v>
      </c>
      <c r="D317" s="48" t="s">
        <v>702</v>
      </c>
      <c r="E317" s="49">
        <f>E319+E318</f>
        <v>62.9</v>
      </c>
      <c r="F317" s="49">
        <f>F319+F318</f>
        <v>77.3</v>
      </c>
    </row>
    <row r="318" spans="1:6" ht="16.5">
      <c r="A318" s="56" t="s">
        <v>579</v>
      </c>
      <c r="B318" s="95" t="s">
        <v>609</v>
      </c>
      <c r="C318" s="56" t="s">
        <v>779</v>
      </c>
      <c r="D318" s="48" t="s">
        <v>780</v>
      </c>
      <c r="E318" s="49">
        <f>'[1]№9'!F476</f>
        <v>16.4</v>
      </c>
      <c r="F318" s="49">
        <f>'[1]№9'!G476</f>
        <v>16.4</v>
      </c>
    </row>
    <row r="319" spans="1:6" ht="16.5">
      <c r="A319" s="56" t="s">
        <v>579</v>
      </c>
      <c r="B319" s="95" t="s">
        <v>609</v>
      </c>
      <c r="C319" s="56" t="s">
        <v>652</v>
      </c>
      <c r="D319" s="48" t="s">
        <v>710</v>
      </c>
      <c r="E319" s="49">
        <f>'[1]№9'!F477</f>
        <v>46.5</v>
      </c>
      <c r="F319" s="49">
        <f>'[1]№9'!G477</f>
        <v>60.9</v>
      </c>
    </row>
    <row r="320" spans="1:6" ht="49.5">
      <c r="A320" s="56" t="s">
        <v>579</v>
      </c>
      <c r="B320" s="95" t="s">
        <v>197</v>
      </c>
      <c r="C320" s="56"/>
      <c r="D320" s="48" t="s">
        <v>198</v>
      </c>
      <c r="E320" s="49">
        <f>E321</f>
        <v>13292</v>
      </c>
      <c r="F320" s="49">
        <f>F321</f>
        <v>13830.7</v>
      </c>
    </row>
    <row r="321" spans="1:6" ht="16.5">
      <c r="A321" s="56" t="s">
        <v>579</v>
      </c>
      <c r="B321" s="95" t="s">
        <v>199</v>
      </c>
      <c r="C321" s="56" t="s">
        <v>636</v>
      </c>
      <c r="D321" s="48" t="s">
        <v>648</v>
      </c>
      <c r="E321" s="49">
        <f>E322+E334</f>
        <v>13292</v>
      </c>
      <c r="F321" s="49">
        <f>F322+F334</f>
        <v>13830.7</v>
      </c>
    </row>
    <row r="322" spans="1:6" ht="33">
      <c r="A322" s="56" t="s">
        <v>579</v>
      </c>
      <c r="B322" s="95" t="s">
        <v>200</v>
      </c>
      <c r="C322" s="56"/>
      <c r="D322" s="48" t="s">
        <v>676</v>
      </c>
      <c r="E322" s="49">
        <f>E323+E326+E330</f>
        <v>8583</v>
      </c>
      <c r="F322" s="49">
        <f>F323+F326+F330</f>
        <v>8937</v>
      </c>
    </row>
    <row r="323" spans="1:6" ht="49.5">
      <c r="A323" s="56" t="s">
        <v>579</v>
      </c>
      <c r="B323" s="95" t="s">
        <v>200</v>
      </c>
      <c r="C323" s="56" t="s">
        <v>691</v>
      </c>
      <c r="D323" s="48" t="s">
        <v>692</v>
      </c>
      <c r="E323" s="166">
        <f>E324</f>
        <v>6650</v>
      </c>
      <c r="F323" s="166">
        <f>F324</f>
        <v>6650</v>
      </c>
    </row>
    <row r="324" spans="1:6" ht="16.5">
      <c r="A324" s="56" t="s">
        <v>579</v>
      </c>
      <c r="B324" s="95" t="s">
        <v>200</v>
      </c>
      <c r="C324" s="56" t="s">
        <v>728</v>
      </c>
      <c r="D324" s="48" t="s">
        <v>729</v>
      </c>
      <c r="E324" s="166">
        <f>E325</f>
        <v>6650</v>
      </c>
      <c r="F324" s="166">
        <f>F325</f>
        <v>6650</v>
      </c>
    </row>
    <row r="325" spans="1:6" ht="16.5">
      <c r="A325" s="56" t="s">
        <v>579</v>
      </c>
      <c r="B325" s="95" t="s">
        <v>200</v>
      </c>
      <c r="C325" s="56" t="s">
        <v>730</v>
      </c>
      <c r="D325" s="48" t="s">
        <v>696</v>
      </c>
      <c r="E325" s="166">
        <f>'[1]№9'!F483</f>
        <v>6650</v>
      </c>
      <c r="F325" s="166">
        <f>'[1]№9'!G483</f>
        <v>6650</v>
      </c>
    </row>
    <row r="326" spans="1:6" ht="16.5">
      <c r="A326" s="56" t="s">
        <v>579</v>
      </c>
      <c r="B326" s="95" t="s">
        <v>200</v>
      </c>
      <c r="C326" s="56" t="s">
        <v>699</v>
      </c>
      <c r="D326" s="48" t="s">
        <v>700</v>
      </c>
      <c r="E326" s="166">
        <f>E327</f>
        <v>1703.5</v>
      </c>
      <c r="F326" s="166">
        <f>F327</f>
        <v>2057.5</v>
      </c>
    </row>
    <row r="327" spans="1:6" ht="16.5">
      <c r="A327" s="56" t="s">
        <v>579</v>
      </c>
      <c r="B327" s="95" t="s">
        <v>200</v>
      </c>
      <c r="C327" s="56" t="s">
        <v>701</v>
      </c>
      <c r="D327" s="48" t="s">
        <v>702</v>
      </c>
      <c r="E327" s="166">
        <f>E329+E328</f>
        <v>1703.5</v>
      </c>
      <c r="F327" s="166">
        <f>F329+F328</f>
        <v>2057.5</v>
      </c>
    </row>
    <row r="328" spans="1:6" ht="16.5">
      <c r="A328" s="56" t="s">
        <v>579</v>
      </c>
      <c r="B328" s="95" t="s">
        <v>200</v>
      </c>
      <c r="C328" s="56" t="s">
        <v>779</v>
      </c>
      <c r="D328" s="48" t="s">
        <v>780</v>
      </c>
      <c r="E328" s="166">
        <f>'[1]№9'!F486</f>
        <v>226.4</v>
      </c>
      <c r="F328" s="166">
        <f>'[1]№9'!G486</f>
        <v>226.4</v>
      </c>
    </row>
    <row r="329" spans="1:6" ht="16.5">
      <c r="A329" s="56" t="s">
        <v>579</v>
      </c>
      <c r="B329" s="95" t="s">
        <v>200</v>
      </c>
      <c r="C329" s="56" t="s">
        <v>652</v>
      </c>
      <c r="D329" s="48" t="s">
        <v>710</v>
      </c>
      <c r="E329" s="166">
        <f>'[1]№9'!F487</f>
        <v>1477.1</v>
      </c>
      <c r="F329" s="166">
        <f>'[1]№9'!G487</f>
        <v>1831.1</v>
      </c>
    </row>
    <row r="330" spans="1:6" ht="16.5">
      <c r="A330" s="56" t="s">
        <v>579</v>
      </c>
      <c r="B330" s="95" t="s">
        <v>200</v>
      </c>
      <c r="C330" s="56" t="s">
        <v>711</v>
      </c>
      <c r="D330" s="48" t="s">
        <v>712</v>
      </c>
      <c r="E330" s="166">
        <f>E331</f>
        <v>229.5</v>
      </c>
      <c r="F330" s="166">
        <f>F331</f>
        <v>229.5</v>
      </c>
    </row>
    <row r="331" spans="1:6" ht="16.5">
      <c r="A331" s="56" t="s">
        <v>579</v>
      </c>
      <c r="B331" s="95" t="s">
        <v>200</v>
      </c>
      <c r="C331" s="56" t="s">
        <v>713</v>
      </c>
      <c r="D331" s="48" t="s">
        <v>714</v>
      </c>
      <c r="E331" s="166">
        <f>E332+E333</f>
        <v>229.5</v>
      </c>
      <c r="F331" s="166">
        <f>F332+F333</f>
        <v>229.5</v>
      </c>
    </row>
    <row r="332" spans="1:6" ht="16.5">
      <c r="A332" s="56" t="s">
        <v>579</v>
      </c>
      <c r="B332" s="95" t="s">
        <v>200</v>
      </c>
      <c r="C332" s="56" t="s">
        <v>651</v>
      </c>
      <c r="D332" s="48" t="s">
        <v>608</v>
      </c>
      <c r="E332" s="166">
        <f>'[1]№9'!F490</f>
        <v>109.5</v>
      </c>
      <c r="F332" s="166">
        <f>'[1]№9'!G490</f>
        <v>109.5</v>
      </c>
    </row>
    <row r="333" spans="1:6" ht="16.5">
      <c r="A333" s="56" t="s">
        <v>579</v>
      </c>
      <c r="B333" s="95" t="s">
        <v>200</v>
      </c>
      <c r="C333" s="56" t="s">
        <v>715</v>
      </c>
      <c r="D333" s="48" t="s">
        <v>716</v>
      </c>
      <c r="E333" s="166">
        <f>'[1]№9'!F491</f>
        <v>120</v>
      </c>
      <c r="F333" s="166">
        <f>'[1]№9'!G491</f>
        <v>120</v>
      </c>
    </row>
    <row r="334" spans="1:6" ht="33">
      <c r="A334" s="56" t="s">
        <v>579</v>
      </c>
      <c r="B334" s="95" t="s">
        <v>201</v>
      </c>
      <c r="C334" s="56"/>
      <c r="D334" s="48" t="s">
        <v>744</v>
      </c>
      <c r="E334" s="49">
        <f>E335+E339</f>
        <v>4709</v>
      </c>
      <c r="F334" s="49">
        <f>F335+F339</f>
        <v>4893.7</v>
      </c>
    </row>
    <row r="335" spans="1:6" ht="49.5">
      <c r="A335" s="56" t="s">
        <v>579</v>
      </c>
      <c r="B335" s="95" t="s">
        <v>201</v>
      </c>
      <c r="C335" s="56" t="s">
        <v>691</v>
      </c>
      <c r="D335" s="48" t="s">
        <v>692</v>
      </c>
      <c r="E335" s="49">
        <f>E336</f>
        <v>3899.7999999999997</v>
      </c>
      <c r="F335" s="49">
        <f>F336</f>
        <v>3899.7999999999997</v>
      </c>
    </row>
    <row r="336" spans="1:6" ht="16.5">
      <c r="A336" s="56" t="s">
        <v>579</v>
      </c>
      <c r="B336" s="95" t="s">
        <v>201</v>
      </c>
      <c r="C336" s="56" t="s">
        <v>728</v>
      </c>
      <c r="D336" s="48" t="s">
        <v>729</v>
      </c>
      <c r="E336" s="49">
        <f>E337+E338</f>
        <v>3899.7999999999997</v>
      </c>
      <c r="F336" s="49">
        <f>F337+F338</f>
        <v>3899.7999999999997</v>
      </c>
    </row>
    <row r="337" spans="1:6" ht="16.5">
      <c r="A337" s="56" t="s">
        <v>579</v>
      </c>
      <c r="B337" s="95" t="s">
        <v>201</v>
      </c>
      <c r="C337" s="56" t="s">
        <v>730</v>
      </c>
      <c r="D337" s="48" t="s">
        <v>696</v>
      </c>
      <c r="E337" s="49">
        <f>'[1]№9'!F495</f>
        <v>3899.2</v>
      </c>
      <c r="F337" s="49">
        <f>'[1]№9'!G495</f>
        <v>3899.2</v>
      </c>
    </row>
    <row r="338" spans="1:6" ht="16.5">
      <c r="A338" s="56" t="s">
        <v>579</v>
      </c>
      <c r="B338" s="95" t="s">
        <v>201</v>
      </c>
      <c r="C338" s="56" t="s">
        <v>731</v>
      </c>
      <c r="D338" s="48" t="s">
        <v>698</v>
      </c>
      <c r="E338" s="49">
        <f>'[1]№9'!F496</f>
        <v>0.6</v>
      </c>
      <c r="F338" s="49">
        <f>'[1]№9'!G496</f>
        <v>0.6</v>
      </c>
    </row>
    <row r="339" spans="1:6" ht="16.5">
      <c r="A339" s="56" t="s">
        <v>579</v>
      </c>
      <c r="B339" s="95" t="s">
        <v>201</v>
      </c>
      <c r="C339" s="56" t="s">
        <v>699</v>
      </c>
      <c r="D339" s="48" t="s">
        <v>700</v>
      </c>
      <c r="E339" s="49">
        <f>E340</f>
        <v>809.2</v>
      </c>
      <c r="F339" s="49">
        <f>F340</f>
        <v>993.9000000000001</v>
      </c>
    </row>
    <row r="340" spans="1:6" ht="16.5">
      <c r="A340" s="56" t="s">
        <v>579</v>
      </c>
      <c r="B340" s="95" t="s">
        <v>201</v>
      </c>
      <c r="C340" s="56" t="s">
        <v>701</v>
      </c>
      <c r="D340" s="48" t="s">
        <v>702</v>
      </c>
      <c r="E340" s="49">
        <f>E342+E341</f>
        <v>809.2</v>
      </c>
      <c r="F340" s="49">
        <f>F342+F341</f>
        <v>993.9000000000001</v>
      </c>
    </row>
    <row r="341" spans="1:6" ht="16.5">
      <c r="A341" s="56" t="s">
        <v>579</v>
      </c>
      <c r="B341" s="95" t="s">
        <v>201</v>
      </c>
      <c r="C341" s="56" t="s">
        <v>779</v>
      </c>
      <c r="D341" s="48" t="s">
        <v>780</v>
      </c>
      <c r="E341" s="49">
        <f>'[1]№9'!F499</f>
        <v>699.7</v>
      </c>
      <c r="F341" s="49">
        <f>'[1]№9'!G499</f>
        <v>699.7</v>
      </c>
    </row>
    <row r="342" spans="1:6" ht="16.5">
      <c r="A342" s="56" t="s">
        <v>579</v>
      </c>
      <c r="B342" s="95" t="s">
        <v>201</v>
      </c>
      <c r="C342" s="56" t="s">
        <v>652</v>
      </c>
      <c r="D342" s="48" t="s">
        <v>710</v>
      </c>
      <c r="E342" s="49">
        <f>'[1]№9'!F500</f>
        <v>109.5</v>
      </c>
      <c r="F342" s="49">
        <f>'[1]№9'!G500</f>
        <v>294.20000000000005</v>
      </c>
    </row>
    <row r="343" spans="1:6" ht="16.5">
      <c r="A343" s="58" t="s">
        <v>579</v>
      </c>
      <c r="B343" s="95" t="s">
        <v>538</v>
      </c>
      <c r="C343" s="56"/>
      <c r="D343" s="48" t="s">
        <v>647</v>
      </c>
      <c r="E343" s="49">
        <f aca="true" t="shared" si="35" ref="E343:F346">E344</f>
        <v>159</v>
      </c>
      <c r="F343" s="49">
        <f t="shared" si="35"/>
        <v>0</v>
      </c>
    </row>
    <row r="344" spans="1:6" ht="33">
      <c r="A344" s="58" t="s">
        <v>579</v>
      </c>
      <c r="B344" s="95" t="s">
        <v>410</v>
      </c>
      <c r="C344" s="56"/>
      <c r="D344" s="48" t="s">
        <v>411</v>
      </c>
      <c r="E344" s="49">
        <f t="shared" si="35"/>
        <v>159</v>
      </c>
      <c r="F344" s="49">
        <f t="shared" si="35"/>
        <v>0</v>
      </c>
    </row>
    <row r="345" spans="1:6" ht="33">
      <c r="A345" s="58" t="s">
        <v>579</v>
      </c>
      <c r="B345" s="95" t="s">
        <v>410</v>
      </c>
      <c r="C345" s="56" t="s">
        <v>717</v>
      </c>
      <c r="D345" s="48" t="s">
        <v>718</v>
      </c>
      <c r="E345" s="49">
        <f t="shared" si="35"/>
        <v>159</v>
      </c>
      <c r="F345" s="49">
        <f t="shared" si="35"/>
        <v>0</v>
      </c>
    </row>
    <row r="346" spans="1:6" ht="16.5">
      <c r="A346" s="58" t="s">
        <v>579</v>
      </c>
      <c r="B346" s="95" t="s">
        <v>410</v>
      </c>
      <c r="C346" s="56" t="s">
        <v>726</v>
      </c>
      <c r="D346" s="48" t="s">
        <v>727</v>
      </c>
      <c r="E346" s="49">
        <f t="shared" si="35"/>
        <v>159</v>
      </c>
      <c r="F346" s="49">
        <f t="shared" si="35"/>
        <v>0</v>
      </c>
    </row>
    <row r="347" spans="1:6" ht="16.5">
      <c r="A347" s="58" t="s">
        <v>579</v>
      </c>
      <c r="B347" s="95" t="s">
        <v>410</v>
      </c>
      <c r="C347" s="56" t="s">
        <v>668</v>
      </c>
      <c r="D347" s="48" t="s">
        <v>669</v>
      </c>
      <c r="E347" s="49">
        <f>'[1]№9'!F377</f>
        <v>159</v>
      </c>
      <c r="F347" s="49">
        <f>'[1]№9'!G377</f>
        <v>0</v>
      </c>
    </row>
    <row r="348" spans="1:6" s="47" customFormat="1" ht="16.5">
      <c r="A348" s="62" t="s">
        <v>563</v>
      </c>
      <c r="B348" s="172"/>
      <c r="C348" s="62"/>
      <c r="D348" s="63" t="s">
        <v>774</v>
      </c>
      <c r="E348" s="61">
        <f>E349</f>
        <v>17647.6</v>
      </c>
      <c r="F348" s="61">
        <f>F349</f>
        <v>18281.5</v>
      </c>
    </row>
    <row r="349" spans="1:6" ht="16.5">
      <c r="A349" s="56" t="s">
        <v>564</v>
      </c>
      <c r="B349" s="95"/>
      <c r="C349" s="56"/>
      <c r="D349" s="48" t="s">
        <v>475</v>
      </c>
      <c r="E349" s="49">
        <f>E350+E362</f>
        <v>17647.6</v>
      </c>
      <c r="F349" s="49">
        <f>F350+F362</f>
        <v>18281.5</v>
      </c>
    </row>
    <row r="350" spans="1:6" ht="16.5">
      <c r="A350" s="56" t="s">
        <v>564</v>
      </c>
      <c r="B350" s="95" t="s">
        <v>476</v>
      </c>
      <c r="C350" s="56" t="s">
        <v>636</v>
      </c>
      <c r="D350" s="48" t="s">
        <v>639</v>
      </c>
      <c r="E350" s="49">
        <f>E351+E358</f>
        <v>10952.2</v>
      </c>
      <c r="F350" s="49">
        <f>F351+F358</f>
        <v>11337.300000000001</v>
      </c>
    </row>
    <row r="351" spans="1:6" ht="16.5">
      <c r="A351" s="58" t="s">
        <v>564</v>
      </c>
      <c r="B351" s="95" t="s">
        <v>640</v>
      </c>
      <c r="C351" s="56"/>
      <c r="D351" s="48" t="s">
        <v>641</v>
      </c>
      <c r="E351" s="49">
        <f>E352+E355</f>
        <v>333.7</v>
      </c>
      <c r="F351" s="49">
        <f>F352+F355</f>
        <v>553.7</v>
      </c>
    </row>
    <row r="352" spans="1:6" ht="16.5">
      <c r="A352" s="58" t="s">
        <v>564</v>
      </c>
      <c r="B352" s="95" t="s">
        <v>640</v>
      </c>
      <c r="C352" s="56" t="s">
        <v>699</v>
      </c>
      <c r="D352" s="48" t="s">
        <v>700</v>
      </c>
      <c r="E352" s="49">
        <f>E353</f>
        <v>280.7</v>
      </c>
      <c r="F352" s="49">
        <f>F353</f>
        <v>500.7</v>
      </c>
    </row>
    <row r="353" spans="1:6" ht="16.5">
      <c r="A353" s="58" t="s">
        <v>564</v>
      </c>
      <c r="B353" s="95" t="s">
        <v>640</v>
      </c>
      <c r="C353" s="56" t="s">
        <v>701</v>
      </c>
      <c r="D353" s="48" t="s">
        <v>702</v>
      </c>
      <c r="E353" s="49">
        <f>E354</f>
        <v>280.7</v>
      </c>
      <c r="F353" s="49">
        <f>F354</f>
        <v>500.7</v>
      </c>
    </row>
    <row r="354" spans="1:6" ht="16.5">
      <c r="A354" s="58" t="s">
        <v>564</v>
      </c>
      <c r="B354" s="95" t="s">
        <v>640</v>
      </c>
      <c r="C354" s="66" t="s">
        <v>652</v>
      </c>
      <c r="D354" s="48" t="s">
        <v>653</v>
      </c>
      <c r="E354" s="49">
        <f>'[1]№9'!F164</f>
        <v>280.7</v>
      </c>
      <c r="F354" s="49">
        <f>'[1]№9'!G164</f>
        <v>500.7</v>
      </c>
    </row>
    <row r="355" spans="1:6" ht="33">
      <c r="A355" s="58" t="s">
        <v>564</v>
      </c>
      <c r="B355" s="95" t="s">
        <v>640</v>
      </c>
      <c r="C355" s="56" t="s">
        <v>717</v>
      </c>
      <c r="D355" s="48" t="s">
        <v>718</v>
      </c>
      <c r="E355" s="49">
        <f>E356</f>
        <v>53</v>
      </c>
      <c r="F355" s="49">
        <f>F356</f>
        <v>53</v>
      </c>
    </row>
    <row r="356" spans="1:6" ht="16.5">
      <c r="A356" s="58" t="s">
        <v>564</v>
      </c>
      <c r="B356" s="95" t="s">
        <v>640</v>
      </c>
      <c r="C356" s="56" t="s">
        <v>726</v>
      </c>
      <c r="D356" s="48" t="s">
        <v>727</v>
      </c>
      <c r="E356" s="49">
        <f>E357</f>
        <v>53</v>
      </c>
      <c r="F356" s="49">
        <f>F357</f>
        <v>53</v>
      </c>
    </row>
    <row r="357" spans="1:6" ht="16.5">
      <c r="A357" s="58" t="s">
        <v>564</v>
      </c>
      <c r="B357" s="95" t="s">
        <v>640</v>
      </c>
      <c r="C357" s="56" t="s">
        <v>668</v>
      </c>
      <c r="D357" s="48" t="s">
        <v>669</v>
      </c>
      <c r="E357" s="49">
        <f>'[1]№9'!F167</f>
        <v>53</v>
      </c>
      <c r="F357" s="49">
        <f>'[1]№9'!G167</f>
        <v>53</v>
      </c>
    </row>
    <row r="358" spans="1:6" ht="16.5">
      <c r="A358" s="58" t="s">
        <v>564</v>
      </c>
      <c r="B358" s="50" t="s">
        <v>477</v>
      </c>
      <c r="C358" s="56" t="s">
        <v>636</v>
      </c>
      <c r="D358" s="48" t="s">
        <v>648</v>
      </c>
      <c r="E358" s="49">
        <f aca="true" t="shared" si="36" ref="E358:F360">E359</f>
        <v>10618.5</v>
      </c>
      <c r="F358" s="49">
        <f t="shared" si="36"/>
        <v>10783.6</v>
      </c>
    </row>
    <row r="359" spans="1:6" ht="33">
      <c r="A359" s="58" t="s">
        <v>564</v>
      </c>
      <c r="B359" s="50" t="s">
        <v>477</v>
      </c>
      <c r="C359" s="56" t="s">
        <v>717</v>
      </c>
      <c r="D359" s="48" t="s">
        <v>718</v>
      </c>
      <c r="E359" s="49">
        <f t="shared" si="36"/>
        <v>10618.5</v>
      </c>
      <c r="F359" s="49">
        <f t="shared" si="36"/>
        <v>10783.6</v>
      </c>
    </row>
    <row r="360" spans="1:6" ht="16.5">
      <c r="A360" s="58" t="s">
        <v>564</v>
      </c>
      <c r="B360" s="50" t="s">
        <v>477</v>
      </c>
      <c r="C360" s="56" t="s">
        <v>726</v>
      </c>
      <c r="D360" s="48" t="s">
        <v>727</v>
      </c>
      <c r="E360" s="49">
        <f t="shared" si="36"/>
        <v>10618.5</v>
      </c>
      <c r="F360" s="49">
        <f t="shared" si="36"/>
        <v>10783.6</v>
      </c>
    </row>
    <row r="361" spans="1:6" ht="49.5">
      <c r="A361" s="58" t="s">
        <v>564</v>
      </c>
      <c r="B361" s="50" t="s">
        <v>477</v>
      </c>
      <c r="C361" s="56" t="s">
        <v>649</v>
      </c>
      <c r="D361" s="48" t="s">
        <v>650</v>
      </c>
      <c r="E361" s="49">
        <f>'[1]№9'!F171</f>
        <v>10618.5</v>
      </c>
      <c r="F361" s="49">
        <f>'[1]№9'!G171</f>
        <v>10783.6</v>
      </c>
    </row>
    <row r="362" spans="1:6" ht="16.5">
      <c r="A362" s="58" t="s">
        <v>564</v>
      </c>
      <c r="B362" s="50">
        <v>4420000</v>
      </c>
      <c r="C362" s="56"/>
      <c r="D362" s="48" t="s">
        <v>683</v>
      </c>
      <c r="E362" s="49">
        <f>E363</f>
        <v>6695.4</v>
      </c>
      <c r="F362" s="49">
        <f>F363</f>
        <v>6944.2</v>
      </c>
    </row>
    <row r="363" spans="1:6" ht="16.5">
      <c r="A363" s="67" t="s">
        <v>564</v>
      </c>
      <c r="B363" s="50">
        <v>4429900</v>
      </c>
      <c r="C363" s="56"/>
      <c r="D363" s="48" t="s">
        <v>684</v>
      </c>
      <c r="E363" s="49">
        <f>E364+E368+E372</f>
        <v>6695.4</v>
      </c>
      <c r="F363" s="49">
        <f>F364+F368+F372</f>
        <v>6944.2</v>
      </c>
    </row>
    <row r="364" spans="1:6" ht="49.5">
      <c r="A364" s="67" t="s">
        <v>564</v>
      </c>
      <c r="B364" s="50">
        <v>4429900</v>
      </c>
      <c r="C364" s="56" t="s">
        <v>691</v>
      </c>
      <c r="D364" s="48" t="s">
        <v>692</v>
      </c>
      <c r="E364" s="49">
        <f>E365</f>
        <v>5081.3</v>
      </c>
      <c r="F364" s="49">
        <f>F365</f>
        <v>5081.3</v>
      </c>
    </row>
    <row r="365" spans="1:6" ht="16.5">
      <c r="A365" s="67" t="s">
        <v>564</v>
      </c>
      <c r="B365" s="50">
        <v>4429900</v>
      </c>
      <c r="C365" s="56" t="s">
        <v>728</v>
      </c>
      <c r="D365" s="48" t="s">
        <v>729</v>
      </c>
      <c r="E365" s="49">
        <f>E366+E367</f>
        <v>5081.3</v>
      </c>
      <c r="F365" s="49">
        <f>F366+F367</f>
        <v>5081.3</v>
      </c>
    </row>
    <row r="366" spans="1:6" ht="16.5">
      <c r="A366" s="67" t="s">
        <v>564</v>
      </c>
      <c r="B366" s="50">
        <v>4429900</v>
      </c>
      <c r="C366" s="56" t="s">
        <v>730</v>
      </c>
      <c r="D366" s="48" t="s">
        <v>696</v>
      </c>
      <c r="E366" s="49">
        <f>'[1]№9'!F176</f>
        <v>5079.5</v>
      </c>
      <c r="F366" s="49">
        <f>'[1]№9'!G176</f>
        <v>5079.5</v>
      </c>
    </row>
    <row r="367" spans="1:6" ht="16.5">
      <c r="A367" s="67" t="s">
        <v>564</v>
      </c>
      <c r="B367" s="50">
        <v>4429900</v>
      </c>
      <c r="C367" s="56" t="s">
        <v>731</v>
      </c>
      <c r="D367" s="48" t="s">
        <v>698</v>
      </c>
      <c r="E367" s="49">
        <f>'[1]№9'!F177</f>
        <v>1.8</v>
      </c>
      <c r="F367" s="49">
        <f>'[1]№9'!G177</f>
        <v>1.8</v>
      </c>
    </row>
    <row r="368" spans="1:6" ht="16.5">
      <c r="A368" s="67" t="s">
        <v>564</v>
      </c>
      <c r="B368" s="50">
        <v>4429900</v>
      </c>
      <c r="C368" s="56" t="s">
        <v>699</v>
      </c>
      <c r="D368" s="48" t="s">
        <v>700</v>
      </c>
      <c r="E368" s="49">
        <f>E369</f>
        <v>1461.7</v>
      </c>
      <c r="F368" s="49">
        <f>F369</f>
        <v>1710.5</v>
      </c>
    </row>
    <row r="369" spans="1:6" ht="16.5">
      <c r="A369" s="67" t="s">
        <v>564</v>
      </c>
      <c r="B369" s="50">
        <v>4429900</v>
      </c>
      <c r="C369" s="56" t="s">
        <v>701</v>
      </c>
      <c r="D369" s="48" t="s">
        <v>702</v>
      </c>
      <c r="E369" s="49">
        <f>E371+E370</f>
        <v>1461.7</v>
      </c>
      <c r="F369" s="49">
        <f>F371+F370</f>
        <v>1710.5</v>
      </c>
    </row>
    <row r="370" spans="1:6" ht="16.5">
      <c r="A370" s="67" t="s">
        <v>564</v>
      </c>
      <c r="B370" s="50">
        <v>4429900</v>
      </c>
      <c r="C370" s="56" t="s">
        <v>779</v>
      </c>
      <c r="D370" s="48" t="s">
        <v>780</v>
      </c>
      <c r="E370" s="49">
        <f>'[1]№9'!F180</f>
        <v>246.5</v>
      </c>
      <c r="F370" s="49">
        <f>'[1]№9'!G180</f>
        <v>246.5</v>
      </c>
    </row>
    <row r="371" spans="1:6" ht="16.5">
      <c r="A371" s="67" t="s">
        <v>564</v>
      </c>
      <c r="B371" s="50">
        <v>4429900</v>
      </c>
      <c r="C371" s="56" t="s">
        <v>652</v>
      </c>
      <c r="D371" s="48" t="s">
        <v>710</v>
      </c>
      <c r="E371" s="49">
        <f>'[1]№9'!F181</f>
        <v>1215.2</v>
      </c>
      <c r="F371" s="49">
        <f>'[1]№9'!G181</f>
        <v>1464</v>
      </c>
    </row>
    <row r="372" spans="1:6" ht="16.5">
      <c r="A372" s="67" t="s">
        <v>564</v>
      </c>
      <c r="B372" s="50">
        <v>4429900</v>
      </c>
      <c r="C372" s="56" t="s">
        <v>711</v>
      </c>
      <c r="D372" s="48" t="s">
        <v>712</v>
      </c>
      <c r="E372" s="49">
        <f>E373</f>
        <v>152.4</v>
      </c>
      <c r="F372" s="49">
        <f>F373</f>
        <v>152.4</v>
      </c>
    </row>
    <row r="373" spans="1:6" ht="16.5">
      <c r="A373" s="67" t="s">
        <v>564</v>
      </c>
      <c r="B373" s="50">
        <v>4429900</v>
      </c>
      <c r="C373" s="56" t="s">
        <v>713</v>
      </c>
      <c r="D373" s="48" t="s">
        <v>714</v>
      </c>
      <c r="E373" s="49">
        <f>E374+E375</f>
        <v>152.4</v>
      </c>
      <c r="F373" s="49">
        <f>F374+F375</f>
        <v>152.4</v>
      </c>
    </row>
    <row r="374" spans="1:6" ht="16.5">
      <c r="A374" s="67" t="s">
        <v>564</v>
      </c>
      <c r="B374" s="50">
        <v>4429900</v>
      </c>
      <c r="C374" s="56" t="s">
        <v>651</v>
      </c>
      <c r="D374" s="48" t="s">
        <v>608</v>
      </c>
      <c r="E374" s="49">
        <f>'[1]№9'!F184</f>
        <v>138.4</v>
      </c>
      <c r="F374" s="49">
        <f>'[1]№9'!G184</f>
        <v>138.4</v>
      </c>
    </row>
    <row r="375" spans="1:6" ht="16.5">
      <c r="A375" s="67" t="s">
        <v>564</v>
      </c>
      <c r="B375" s="50">
        <v>4429900</v>
      </c>
      <c r="C375" s="56" t="s">
        <v>715</v>
      </c>
      <c r="D375" s="48" t="s">
        <v>716</v>
      </c>
      <c r="E375" s="49">
        <f>'[1]№9'!F185</f>
        <v>14</v>
      </c>
      <c r="F375" s="49">
        <f>'[1]№9'!G185</f>
        <v>14</v>
      </c>
    </row>
    <row r="376" spans="1:6" s="47" customFormat="1" ht="16.5">
      <c r="A376" s="68" t="s">
        <v>561</v>
      </c>
      <c r="B376" s="173"/>
      <c r="C376" s="62"/>
      <c r="D376" s="63" t="s">
        <v>550</v>
      </c>
      <c r="E376" s="61">
        <f>E377+E384+E409</f>
        <v>11992.3</v>
      </c>
      <c r="F376" s="61">
        <f>F377+F384+F409</f>
        <v>13735.2</v>
      </c>
    </row>
    <row r="377" spans="1:6" ht="16.5">
      <c r="A377" s="58" t="s">
        <v>580</v>
      </c>
      <c r="B377" s="50"/>
      <c r="C377" s="58"/>
      <c r="D377" s="48" t="s">
        <v>551</v>
      </c>
      <c r="E377" s="49">
        <f aca="true" t="shared" si="37" ref="E377:F382">E378</f>
        <v>1949.7</v>
      </c>
      <c r="F377" s="49">
        <f t="shared" si="37"/>
        <v>2542.1</v>
      </c>
    </row>
    <row r="378" spans="1:6" ht="16.5">
      <c r="A378" s="58" t="s">
        <v>580</v>
      </c>
      <c r="B378" s="95" t="s">
        <v>552</v>
      </c>
      <c r="C378" s="58"/>
      <c r="D378" s="48" t="s">
        <v>553</v>
      </c>
      <c r="E378" s="49">
        <f t="shared" si="37"/>
        <v>1949.7</v>
      </c>
      <c r="F378" s="49">
        <f t="shared" si="37"/>
        <v>2542.1</v>
      </c>
    </row>
    <row r="379" spans="1:6" ht="33">
      <c r="A379" s="58" t="s">
        <v>580</v>
      </c>
      <c r="B379" s="95" t="s">
        <v>554</v>
      </c>
      <c r="C379" s="58"/>
      <c r="D379" s="50" t="s">
        <v>685</v>
      </c>
      <c r="E379" s="49">
        <f t="shared" si="37"/>
        <v>1949.7</v>
      </c>
      <c r="F379" s="49">
        <f t="shared" si="37"/>
        <v>2542.1</v>
      </c>
    </row>
    <row r="380" spans="1:6" ht="66">
      <c r="A380" s="58" t="s">
        <v>580</v>
      </c>
      <c r="B380" s="95" t="s">
        <v>765</v>
      </c>
      <c r="C380" s="58"/>
      <c r="D380" s="50" t="s">
        <v>770</v>
      </c>
      <c r="E380" s="49">
        <f t="shared" si="37"/>
        <v>1949.7</v>
      </c>
      <c r="F380" s="49">
        <f t="shared" si="37"/>
        <v>2542.1</v>
      </c>
    </row>
    <row r="381" spans="1:6" ht="16.5">
      <c r="A381" s="58" t="s">
        <v>580</v>
      </c>
      <c r="B381" s="95" t="s">
        <v>765</v>
      </c>
      <c r="C381" s="56" t="s">
        <v>732</v>
      </c>
      <c r="D381" s="48" t="s">
        <v>733</v>
      </c>
      <c r="E381" s="49">
        <f t="shared" si="37"/>
        <v>1949.7</v>
      </c>
      <c r="F381" s="49">
        <f t="shared" si="37"/>
        <v>2542.1</v>
      </c>
    </row>
    <row r="382" spans="1:6" ht="16.5">
      <c r="A382" s="58" t="s">
        <v>580</v>
      </c>
      <c r="B382" s="95" t="s">
        <v>765</v>
      </c>
      <c r="C382" s="56" t="s">
        <v>734</v>
      </c>
      <c r="D382" s="48" t="s">
        <v>735</v>
      </c>
      <c r="E382" s="49">
        <f t="shared" si="37"/>
        <v>1949.7</v>
      </c>
      <c r="F382" s="49">
        <f t="shared" si="37"/>
        <v>2542.1</v>
      </c>
    </row>
    <row r="383" spans="1:6" ht="16.5">
      <c r="A383" s="58" t="s">
        <v>580</v>
      </c>
      <c r="B383" s="95" t="s">
        <v>765</v>
      </c>
      <c r="C383" s="56" t="s">
        <v>671</v>
      </c>
      <c r="D383" s="48" t="s">
        <v>672</v>
      </c>
      <c r="E383" s="49">
        <f>'[1]№9'!F193</f>
        <v>1949.7</v>
      </c>
      <c r="F383" s="49">
        <f>'[1]№9'!G193</f>
        <v>2542.1</v>
      </c>
    </row>
    <row r="384" spans="1:6" ht="16.5">
      <c r="A384" s="56" t="s">
        <v>562</v>
      </c>
      <c r="B384" s="95"/>
      <c r="C384" s="56"/>
      <c r="D384" s="48" t="s">
        <v>556</v>
      </c>
      <c r="E384" s="49">
        <f>E385+E396</f>
        <v>3226</v>
      </c>
      <c r="F384" s="49">
        <f>F385+F396</f>
        <v>3331.3999999999996</v>
      </c>
    </row>
    <row r="385" spans="1:6" ht="16.5">
      <c r="A385" s="56" t="s">
        <v>562</v>
      </c>
      <c r="B385" s="95" t="s">
        <v>486</v>
      </c>
      <c r="C385" s="56"/>
      <c r="D385" s="48" t="s">
        <v>485</v>
      </c>
      <c r="E385" s="49">
        <f>E386+E391</f>
        <v>412.20000000000005</v>
      </c>
      <c r="F385" s="49">
        <f>F386+F391</f>
        <v>412.20000000000005</v>
      </c>
    </row>
    <row r="386" spans="1:6" ht="33">
      <c r="A386" s="56" t="s">
        <v>562</v>
      </c>
      <c r="B386" s="95" t="s">
        <v>785</v>
      </c>
      <c r="C386" s="56"/>
      <c r="D386" s="48" t="s">
        <v>766</v>
      </c>
      <c r="E386" s="49">
        <f aca="true" t="shared" si="38" ref="E386:F389">E387</f>
        <v>143.6</v>
      </c>
      <c r="F386" s="49">
        <f t="shared" si="38"/>
        <v>143.6</v>
      </c>
    </row>
    <row r="387" spans="1:6" ht="33">
      <c r="A387" s="56" t="s">
        <v>562</v>
      </c>
      <c r="B387" s="95" t="s">
        <v>786</v>
      </c>
      <c r="C387" s="56"/>
      <c r="D387" s="48" t="s">
        <v>767</v>
      </c>
      <c r="E387" s="49">
        <f t="shared" si="38"/>
        <v>143.6</v>
      </c>
      <c r="F387" s="49">
        <f t="shared" si="38"/>
        <v>143.6</v>
      </c>
    </row>
    <row r="388" spans="1:6" ht="16.5">
      <c r="A388" s="56" t="s">
        <v>562</v>
      </c>
      <c r="B388" s="95" t="s">
        <v>786</v>
      </c>
      <c r="C388" s="56" t="s">
        <v>732</v>
      </c>
      <c r="D388" s="48" t="s">
        <v>733</v>
      </c>
      <c r="E388" s="49">
        <f t="shared" si="38"/>
        <v>143.6</v>
      </c>
      <c r="F388" s="49">
        <f t="shared" si="38"/>
        <v>143.6</v>
      </c>
    </row>
    <row r="389" spans="1:6" ht="16.5">
      <c r="A389" s="56" t="s">
        <v>562</v>
      </c>
      <c r="B389" s="95" t="s">
        <v>786</v>
      </c>
      <c r="C389" s="56" t="s">
        <v>734</v>
      </c>
      <c r="D389" s="48" t="s">
        <v>735</v>
      </c>
      <c r="E389" s="49">
        <f t="shared" si="38"/>
        <v>143.6</v>
      </c>
      <c r="F389" s="49">
        <f t="shared" si="38"/>
        <v>143.6</v>
      </c>
    </row>
    <row r="390" spans="1:6" ht="16.5">
      <c r="A390" s="56" t="s">
        <v>562</v>
      </c>
      <c r="B390" s="95" t="s">
        <v>786</v>
      </c>
      <c r="C390" s="56" t="s">
        <v>654</v>
      </c>
      <c r="D390" s="48" t="s">
        <v>655</v>
      </c>
      <c r="E390" s="49">
        <f>'[1]№9'!F200</f>
        <v>143.6</v>
      </c>
      <c r="F390" s="49">
        <f>'[1]№9'!G200</f>
        <v>143.6</v>
      </c>
    </row>
    <row r="391" spans="1:6" ht="16.5">
      <c r="A391" s="66" t="s">
        <v>562</v>
      </c>
      <c r="B391" s="48" t="s">
        <v>489</v>
      </c>
      <c r="C391" s="66"/>
      <c r="D391" s="48" t="s">
        <v>484</v>
      </c>
      <c r="E391" s="49">
        <f aca="true" t="shared" si="39" ref="E391:F394">E392</f>
        <v>268.6</v>
      </c>
      <c r="F391" s="49">
        <f t="shared" si="39"/>
        <v>268.6</v>
      </c>
    </row>
    <row r="392" spans="1:6" ht="49.5">
      <c r="A392" s="56" t="s">
        <v>562</v>
      </c>
      <c r="B392" s="95" t="s">
        <v>493</v>
      </c>
      <c r="C392" s="56"/>
      <c r="D392" s="48" t="s">
        <v>623</v>
      </c>
      <c r="E392" s="49">
        <f t="shared" si="39"/>
        <v>268.6</v>
      </c>
      <c r="F392" s="49">
        <f t="shared" si="39"/>
        <v>268.6</v>
      </c>
    </row>
    <row r="393" spans="1:6" ht="16.5">
      <c r="A393" s="56" t="s">
        <v>562</v>
      </c>
      <c r="B393" s="95" t="s">
        <v>493</v>
      </c>
      <c r="C393" s="56" t="s">
        <v>732</v>
      </c>
      <c r="D393" s="48" t="s">
        <v>733</v>
      </c>
      <c r="E393" s="49">
        <f t="shared" si="39"/>
        <v>268.6</v>
      </c>
      <c r="F393" s="49">
        <f t="shared" si="39"/>
        <v>268.6</v>
      </c>
    </row>
    <row r="394" spans="1:6" ht="16.5">
      <c r="A394" s="56" t="s">
        <v>562</v>
      </c>
      <c r="B394" s="95" t="s">
        <v>493</v>
      </c>
      <c r="C394" s="56" t="s">
        <v>736</v>
      </c>
      <c r="D394" s="48" t="s">
        <v>737</v>
      </c>
      <c r="E394" s="49">
        <f t="shared" si="39"/>
        <v>268.6</v>
      </c>
      <c r="F394" s="49">
        <f t="shared" si="39"/>
        <v>268.6</v>
      </c>
    </row>
    <row r="395" spans="1:6" ht="16.5">
      <c r="A395" s="56" t="s">
        <v>562</v>
      </c>
      <c r="B395" s="95" t="s">
        <v>493</v>
      </c>
      <c r="C395" s="56" t="s">
        <v>662</v>
      </c>
      <c r="D395" s="48" t="s">
        <v>663</v>
      </c>
      <c r="E395" s="49">
        <f>'[1]№9'!F508</f>
        <v>268.6</v>
      </c>
      <c r="F395" s="49">
        <f>'[1]№9'!G508</f>
        <v>268.6</v>
      </c>
    </row>
    <row r="396" spans="1:6" ht="16.5">
      <c r="A396" s="56" t="s">
        <v>562</v>
      </c>
      <c r="B396" s="95" t="s">
        <v>538</v>
      </c>
      <c r="C396" s="56"/>
      <c r="D396" s="48" t="s">
        <v>647</v>
      </c>
      <c r="E396" s="49">
        <f>E401+E406+E397</f>
        <v>2813.8</v>
      </c>
      <c r="F396" s="49">
        <f>F401+F406+F397</f>
        <v>2919.2</v>
      </c>
    </row>
    <row r="397" spans="1:6" ht="16.5">
      <c r="A397" s="56" t="s">
        <v>562</v>
      </c>
      <c r="B397" s="95" t="s">
        <v>645</v>
      </c>
      <c r="C397" s="56"/>
      <c r="D397" s="48" t="s">
        <v>644</v>
      </c>
      <c r="E397" s="49">
        <f aca="true" t="shared" si="40" ref="E397:F399">E398</f>
        <v>1798.2</v>
      </c>
      <c r="F397" s="49">
        <f t="shared" si="40"/>
        <v>1798.2</v>
      </c>
    </row>
    <row r="398" spans="1:6" ht="16.5">
      <c r="A398" s="56" t="s">
        <v>562</v>
      </c>
      <c r="B398" s="95" t="s">
        <v>645</v>
      </c>
      <c r="C398" s="56" t="s">
        <v>732</v>
      </c>
      <c r="D398" s="48" t="s">
        <v>733</v>
      </c>
      <c r="E398" s="49">
        <f t="shared" si="40"/>
        <v>1798.2</v>
      </c>
      <c r="F398" s="49">
        <f t="shared" si="40"/>
        <v>1798.2</v>
      </c>
    </row>
    <row r="399" spans="1:6" ht="16.5">
      <c r="A399" s="56" t="s">
        <v>562</v>
      </c>
      <c r="B399" s="95" t="s">
        <v>645</v>
      </c>
      <c r="C399" s="56" t="s">
        <v>736</v>
      </c>
      <c r="D399" s="48" t="s">
        <v>737</v>
      </c>
      <c r="E399" s="49">
        <f t="shared" si="40"/>
        <v>1798.2</v>
      </c>
      <c r="F399" s="49">
        <f t="shared" si="40"/>
        <v>1798.2</v>
      </c>
    </row>
    <row r="400" spans="1:6" ht="16.5">
      <c r="A400" s="56" t="s">
        <v>562</v>
      </c>
      <c r="B400" s="95" t="s">
        <v>645</v>
      </c>
      <c r="C400" s="56" t="s">
        <v>664</v>
      </c>
      <c r="D400" s="48" t="s">
        <v>665</v>
      </c>
      <c r="E400" s="49">
        <f>'[1]№9'!F384</f>
        <v>1798.2</v>
      </c>
      <c r="F400" s="49">
        <f>'[1]№9'!G384</f>
        <v>1798.2</v>
      </c>
    </row>
    <row r="401" spans="1:6" ht="16.5">
      <c r="A401" s="56" t="s">
        <v>562</v>
      </c>
      <c r="B401" s="95" t="s">
        <v>763</v>
      </c>
      <c r="C401" s="56"/>
      <c r="D401" s="48" t="s">
        <v>764</v>
      </c>
      <c r="E401" s="49">
        <f>E402</f>
        <v>815.6</v>
      </c>
      <c r="F401" s="49">
        <f>F402</f>
        <v>900</v>
      </c>
    </row>
    <row r="402" spans="1:6" ht="16.5">
      <c r="A402" s="56" t="s">
        <v>562</v>
      </c>
      <c r="B402" s="95" t="s">
        <v>763</v>
      </c>
      <c r="C402" s="56" t="s">
        <v>732</v>
      </c>
      <c r="D402" s="48" t="s">
        <v>733</v>
      </c>
      <c r="E402" s="49">
        <f>E403</f>
        <v>815.6</v>
      </c>
      <c r="F402" s="49">
        <f>F403</f>
        <v>900</v>
      </c>
    </row>
    <row r="403" spans="1:6" ht="16.5">
      <c r="A403" s="56" t="s">
        <v>562</v>
      </c>
      <c r="B403" s="95" t="s">
        <v>763</v>
      </c>
      <c r="C403" s="56" t="s">
        <v>736</v>
      </c>
      <c r="D403" s="48" t="s">
        <v>737</v>
      </c>
      <c r="E403" s="49">
        <f>E404+E405</f>
        <v>815.6</v>
      </c>
      <c r="F403" s="49">
        <f>F404+F405</f>
        <v>900</v>
      </c>
    </row>
    <row r="404" spans="1:6" ht="33">
      <c r="A404" s="56" t="s">
        <v>562</v>
      </c>
      <c r="B404" s="95" t="s">
        <v>763</v>
      </c>
      <c r="C404" s="56" t="s">
        <v>656</v>
      </c>
      <c r="D404" s="48" t="s">
        <v>657</v>
      </c>
      <c r="E404" s="49">
        <f>'[1]№9'!F205</f>
        <v>462</v>
      </c>
      <c r="F404" s="49">
        <f>'[1]№9'!G205</f>
        <v>546.4</v>
      </c>
    </row>
    <row r="405" spans="1:6" ht="16.5">
      <c r="A405" s="56" t="s">
        <v>562</v>
      </c>
      <c r="B405" s="95" t="s">
        <v>763</v>
      </c>
      <c r="C405" s="56" t="s">
        <v>662</v>
      </c>
      <c r="D405" s="48" t="s">
        <v>663</v>
      </c>
      <c r="E405" s="49">
        <f>'[1]№9'!F206</f>
        <v>353.6</v>
      </c>
      <c r="F405" s="49">
        <f>'[1]№9'!G206</f>
        <v>353.6</v>
      </c>
    </row>
    <row r="406" spans="1:6" ht="33">
      <c r="A406" s="56" t="s">
        <v>562</v>
      </c>
      <c r="B406" s="95" t="s">
        <v>762</v>
      </c>
      <c r="C406" s="56"/>
      <c r="D406" s="48" t="s">
        <v>761</v>
      </c>
      <c r="E406" s="49">
        <f>E407</f>
        <v>200</v>
      </c>
      <c r="F406" s="49">
        <f>F407</f>
        <v>221</v>
      </c>
    </row>
    <row r="407" spans="1:6" ht="33">
      <c r="A407" s="56" t="s">
        <v>562</v>
      </c>
      <c r="B407" s="95" t="s">
        <v>762</v>
      </c>
      <c r="C407" s="56" t="s">
        <v>717</v>
      </c>
      <c r="D407" s="48" t="s">
        <v>718</v>
      </c>
      <c r="E407" s="49">
        <f>E408</f>
        <v>200</v>
      </c>
      <c r="F407" s="49">
        <f>F408</f>
        <v>221</v>
      </c>
    </row>
    <row r="408" spans="1:6" ht="33">
      <c r="A408" s="56" t="s">
        <v>562</v>
      </c>
      <c r="B408" s="95" t="s">
        <v>762</v>
      </c>
      <c r="C408" s="56" t="s">
        <v>673</v>
      </c>
      <c r="D408" s="48" t="s">
        <v>674</v>
      </c>
      <c r="E408" s="49">
        <f>'[1]№9'!F209</f>
        <v>200</v>
      </c>
      <c r="F408" s="49">
        <f>'[1]№9'!G209</f>
        <v>221</v>
      </c>
    </row>
    <row r="409" spans="1:6" ht="16.5">
      <c r="A409" s="56" t="s">
        <v>787</v>
      </c>
      <c r="B409" s="56" t="s">
        <v>636</v>
      </c>
      <c r="C409" s="56" t="s">
        <v>636</v>
      </c>
      <c r="D409" s="48" t="s">
        <v>788</v>
      </c>
      <c r="E409" s="49">
        <f>E423+E416+E410</f>
        <v>6816.6</v>
      </c>
      <c r="F409" s="49">
        <f>F423+F416+F410</f>
        <v>7861.7</v>
      </c>
    </row>
    <row r="410" spans="1:6" ht="16.5">
      <c r="A410" s="56" t="s">
        <v>787</v>
      </c>
      <c r="B410" s="56" t="s">
        <v>486</v>
      </c>
      <c r="C410" s="56"/>
      <c r="D410" s="48" t="s">
        <v>485</v>
      </c>
      <c r="E410" s="49">
        <f aca="true" t="shared" si="41" ref="E410:F414">E411</f>
        <v>1045.1</v>
      </c>
      <c r="F410" s="49">
        <f t="shared" si="41"/>
        <v>0</v>
      </c>
    </row>
    <row r="411" spans="1:6" ht="33">
      <c r="A411" s="56" t="s">
        <v>787</v>
      </c>
      <c r="B411" s="56" t="s">
        <v>191</v>
      </c>
      <c r="C411" s="56"/>
      <c r="D411" s="48" t="s">
        <v>192</v>
      </c>
      <c r="E411" s="49">
        <f t="shared" si="41"/>
        <v>1045.1</v>
      </c>
      <c r="F411" s="49">
        <f t="shared" si="41"/>
        <v>0</v>
      </c>
    </row>
    <row r="412" spans="1:6" ht="49.5">
      <c r="A412" s="56" t="s">
        <v>787</v>
      </c>
      <c r="B412" s="56" t="s">
        <v>193</v>
      </c>
      <c r="C412" s="56"/>
      <c r="D412" s="48" t="s">
        <v>2</v>
      </c>
      <c r="E412" s="49">
        <f t="shared" si="41"/>
        <v>1045.1</v>
      </c>
      <c r="F412" s="49">
        <f t="shared" si="41"/>
        <v>0</v>
      </c>
    </row>
    <row r="413" spans="1:6" ht="16.5">
      <c r="A413" s="56" t="s">
        <v>787</v>
      </c>
      <c r="B413" s="56" t="s">
        <v>193</v>
      </c>
      <c r="C413" s="56" t="s">
        <v>732</v>
      </c>
      <c r="D413" s="48" t="s">
        <v>733</v>
      </c>
      <c r="E413" s="49">
        <f t="shared" si="41"/>
        <v>1045.1</v>
      </c>
      <c r="F413" s="49">
        <f t="shared" si="41"/>
        <v>0</v>
      </c>
    </row>
    <row r="414" spans="1:6" ht="16.5">
      <c r="A414" s="56" t="s">
        <v>787</v>
      </c>
      <c r="B414" s="56" t="s">
        <v>193</v>
      </c>
      <c r="C414" s="56" t="s">
        <v>736</v>
      </c>
      <c r="D414" s="48" t="s">
        <v>737</v>
      </c>
      <c r="E414" s="49">
        <f t="shared" si="41"/>
        <v>1045.1</v>
      </c>
      <c r="F414" s="49">
        <f t="shared" si="41"/>
        <v>0</v>
      </c>
    </row>
    <row r="415" spans="1:6" ht="16.5">
      <c r="A415" s="56" t="s">
        <v>787</v>
      </c>
      <c r="B415" s="56" t="s">
        <v>193</v>
      </c>
      <c r="C415" s="56" t="s">
        <v>662</v>
      </c>
      <c r="D415" s="48" t="s">
        <v>663</v>
      </c>
      <c r="E415" s="49">
        <f>'[1]№9'!F307</f>
        <v>1045.1</v>
      </c>
      <c r="F415" s="49">
        <f>'[1]№9'!G307</f>
        <v>0</v>
      </c>
    </row>
    <row r="416" spans="1:6" ht="33">
      <c r="A416" s="56" t="s">
        <v>787</v>
      </c>
      <c r="B416" s="11" t="s">
        <v>11</v>
      </c>
      <c r="C416" s="56"/>
      <c r="D416" s="48" t="s">
        <v>10</v>
      </c>
      <c r="E416" s="49">
        <f aca="true" t="shared" si="42" ref="E416:F421">E417</f>
        <v>3681.2</v>
      </c>
      <c r="F416" s="49">
        <f t="shared" si="42"/>
        <v>3681.2</v>
      </c>
    </row>
    <row r="417" spans="1:6" ht="33">
      <c r="A417" s="56" t="s">
        <v>787</v>
      </c>
      <c r="B417" s="11" t="s">
        <v>13</v>
      </c>
      <c r="C417" s="56" t="s">
        <v>636</v>
      </c>
      <c r="D417" s="48" t="s">
        <v>12</v>
      </c>
      <c r="E417" s="49">
        <f t="shared" si="42"/>
        <v>3681.2</v>
      </c>
      <c r="F417" s="49">
        <f t="shared" si="42"/>
        <v>3681.2</v>
      </c>
    </row>
    <row r="418" spans="1:6" ht="49.5">
      <c r="A418" s="56" t="s">
        <v>787</v>
      </c>
      <c r="B418" s="11" t="s">
        <v>14</v>
      </c>
      <c r="C418" s="56"/>
      <c r="D418" s="48" t="s">
        <v>0</v>
      </c>
      <c r="E418" s="49">
        <f t="shared" si="42"/>
        <v>3681.2</v>
      </c>
      <c r="F418" s="49">
        <f t="shared" si="42"/>
        <v>3681.2</v>
      </c>
    </row>
    <row r="419" spans="1:6" ht="49.5">
      <c r="A419" s="56" t="s">
        <v>787</v>
      </c>
      <c r="B419" s="11" t="s">
        <v>22</v>
      </c>
      <c r="C419" s="56"/>
      <c r="D419" s="48" t="s">
        <v>21</v>
      </c>
      <c r="E419" s="49">
        <f t="shared" si="42"/>
        <v>3681.2</v>
      </c>
      <c r="F419" s="49">
        <f t="shared" si="42"/>
        <v>3681.2</v>
      </c>
    </row>
    <row r="420" spans="1:6" ht="16.5">
      <c r="A420" s="56" t="s">
        <v>787</v>
      </c>
      <c r="B420" s="11" t="s">
        <v>22</v>
      </c>
      <c r="C420" s="56" t="s">
        <v>732</v>
      </c>
      <c r="D420" s="48" t="s">
        <v>733</v>
      </c>
      <c r="E420" s="49">
        <f t="shared" si="42"/>
        <v>3681.2</v>
      </c>
      <c r="F420" s="49">
        <f t="shared" si="42"/>
        <v>3681.2</v>
      </c>
    </row>
    <row r="421" spans="1:6" ht="16.5">
      <c r="A421" s="56" t="s">
        <v>787</v>
      </c>
      <c r="B421" s="11" t="s">
        <v>22</v>
      </c>
      <c r="C421" s="56" t="s">
        <v>734</v>
      </c>
      <c r="D421" s="48" t="s">
        <v>735</v>
      </c>
      <c r="E421" s="49">
        <f t="shared" si="42"/>
        <v>3681.2</v>
      </c>
      <c r="F421" s="49">
        <f t="shared" si="42"/>
        <v>3681.2</v>
      </c>
    </row>
    <row r="422" spans="1:6" ht="16.5">
      <c r="A422" s="56" t="s">
        <v>787</v>
      </c>
      <c r="B422" s="11" t="s">
        <v>22</v>
      </c>
      <c r="C422" s="15" t="s">
        <v>654</v>
      </c>
      <c r="D422" s="74" t="s">
        <v>655</v>
      </c>
      <c r="E422" s="49">
        <f>'[1]№9'!F516</f>
        <v>3681.2</v>
      </c>
      <c r="F422" s="49">
        <f>'[1]№9'!G516</f>
        <v>3681.2</v>
      </c>
    </row>
    <row r="423" spans="1:6" ht="33">
      <c r="A423" s="56" t="s">
        <v>787</v>
      </c>
      <c r="B423" s="95" t="s">
        <v>789</v>
      </c>
      <c r="C423" s="56"/>
      <c r="D423" s="48" t="s">
        <v>793</v>
      </c>
      <c r="E423" s="49">
        <f aca="true" t="shared" si="43" ref="E423:F428">E424</f>
        <v>2090.3</v>
      </c>
      <c r="F423" s="49">
        <f t="shared" si="43"/>
        <v>4180.5</v>
      </c>
    </row>
    <row r="424" spans="1:6" ht="16.5">
      <c r="A424" s="56" t="s">
        <v>787</v>
      </c>
      <c r="B424" s="95" t="s">
        <v>794</v>
      </c>
      <c r="C424" s="56"/>
      <c r="D424" s="48" t="s">
        <v>795</v>
      </c>
      <c r="E424" s="49">
        <f t="shared" si="43"/>
        <v>2090.3</v>
      </c>
      <c r="F424" s="49">
        <f t="shared" si="43"/>
        <v>4180.5</v>
      </c>
    </row>
    <row r="425" spans="1:6" ht="49.5">
      <c r="A425" s="56" t="s">
        <v>787</v>
      </c>
      <c r="B425" s="95" t="s">
        <v>796</v>
      </c>
      <c r="C425" s="56"/>
      <c r="D425" s="48" t="s">
        <v>0</v>
      </c>
      <c r="E425" s="49">
        <f t="shared" si="43"/>
        <v>2090.3</v>
      </c>
      <c r="F425" s="49">
        <f t="shared" si="43"/>
        <v>4180.5</v>
      </c>
    </row>
    <row r="426" spans="1:6" ht="49.5">
      <c r="A426" s="56" t="s">
        <v>787</v>
      </c>
      <c r="B426" s="95" t="s">
        <v>1</v>
      </c>
      <c r="C426" s="56"/>
      <c r="D426" s="48" t="s">
        <v>2</v>
      </c>
      <c r="E426" s="49">
        <f t="shared" si="43"/>
        <v>2090.3</v>
      </c>
      <c r="F426" s="49">
        <f t="shared" si="43"/>
        <v>4180.5</v>
      </c>
    </row>
    <row r="427" spans="1:6" ht="16.5">
      <c r="A427" s="56" t="s">
        <v>787</v>
      </c>
      <c r="B427" s="174" t="s">
        <v>1</v>
      </c>
      <c r="C427" s="56" t="s">
        <v>732</v>
      </c>
      <c r="D427" s="48" t="s">
        <v>733</v>
      </c>
      <c r="E427" s="49">
        <f t="shared" si="43"/>
        <v>2090.3</v>
      </c>
      <c r="F427" s="49">
        <f t="shared" si="43"/>
        <v>4180.5</v>
      </c>
    </row>
    <row r="428" spans="1:6" ht="16.5">
      <c r="A428" s="56" t="s">
        <v>787</v>
      </c>
      <c r="B428" s="174" t="s">
        <v>1</v>
      </c>
      <c r="C428" s="56" t="s">
        <v>736</v>
      </c>
      <c r="D428" s="48" t="s">
        <v>737</v>
      </c>
      <c r="E428" s="49">
        <f t="shared" si="43"/>
        <v>2090.3</v>
      </c>
      <c r="F428" s="49">
        <f t="shared" si="43"/>
        <v>4180.5</v>
      </c>
    </row>
    <row r="429" spans="1:6" ht="16.5">
      <c r="A429" s="56" t="s">
        <v>787</v>
      </c>
      <c r="B429" s="174" t="s">
        <v>1</v>
      </c>
      <c r="C429" s="56" t="s">
        <v>662</v>
      </c>
      <c r="D429" s="48" t="s">
        <v>663</v>
      </c>
      <c r="E429" s="49">
        <f>'[1]№9'!F314</f>
        <v>2090.3</v>
      </c>
      <c r="F429" s="49">
        <f>'[1]№9'!G314</f>
        <v>4180.5</v>
      </c>
    </row>
    <row r="430" spans="1:6" s="47" customFormat="1" ht="16.5">
      <c r="A430" s="68" t="s">
        <v>591</v>
      </c>
      <c r="B430" s="172"/>
      <c r="C430" s="62"/>
      <c r="D430" s="63" t="s">
        <v>549</v>
      </c>
      <c r="E430" s="61">
        <f>E431</f>
        <v>12461</v>
      </c>
      <c r="F430" s="61">
        <f>F431</f>
        <v>13410.7</v>
      </c>
    </row>
    <row r="431" spans="1:6" ht="16.5">
      <c r="A431" s="58" t="s">
        <v>603</v>
      </c>
      <c r="B431" s="95"/>
      <c r="C431" s="56"/>
      <c r="D431" s="52" t="s">
        <v>592</v>
      </c>
      <c r="E431" s="49">
        <f>E446+E452+E432</f>
        <v>12461</v>
      </c>
      <c r="F431" s="49">
        <f>F446+F452+F432</f>
        <v>13410.7</v>
      </c>
    </row>
    <row r="432" spans="1:6" ht="33">
      <c r="A432" s="56" t="s">
        <v>603</v>
      </c>
      <c r="B432" s="95" t="s">
        <v>504</v>
      </c>
      <c r="C432" s="56"/>
      <c r="D432" s="48" t="s">
        <v>528</v>
      </c>
      <c r="E432" s="49">
        <f>E433</f>
        <v>2235.3</v>
      </c>
      <c r="F432" s="49">
        <f>F433</f>
        <v>2310.5</v>
      </c>
    </row>
    <row r="433" spans="1:6" ht="16.5">
      <c r="A433" s="56" t="s">
        <v>603</v>
      </c>
      <c r="B433" s="95" t="s">
        <v>532</v>
      </c>
      <c r="C433" s="56"/>
      <c r="D433" s="48" t="s">
        <v>533</v>
      </c>
      <c r="E433" s="49">
        <f>E434</f>
        <v>2235.3</v>
      </c>
      <c r="F433" s="49">
        <f>F434</f>
        <v>2310.5</v>
      </c>
    </row>
    <row r="434" spans="1:6" ht="49.5">
      <c r="A434" s="56" t="s">
        <v>603</v>
      </c>
      <c r="B434" s="95" t="s">
        <v>609</v>
      </c>
      <c r="C434" s="56"/>
      <c r="D434" s="48" t="s">
        <v>757</v>
      </c>
      <c r="E434" s="49">
        <f>E435+E439+E443</f>
        <v>2235.3</v>
      </c>
      <c r="F434" s="49">
        <f>F435+F439+F443</f>
        <v>2310.5</v>
      </c>
    </row>
    <row r="435" spans="1:6" ht="49.5">
      <c r="A435" s="58" t="s">
        <v>603</v>
      </c>
      <c r="B435" s="95" t="s">
        <v>609</v>
      </c>
      <c r="C435" s="56" t="s">
        <v>691</v>
      </c>
      <c r="D435" s="48" t="s">
        <v>692</v>
      </c>
      <c r="E435" s="49">
        <f>E436</f>
        <v>1912.4</v>
      </c>
      <c r="F435" s="49">
        <f>F436</f>
        <v>1912.4</v>
      </c>
    </row>
    <row r="436" spans="1:6" ht="16.5">
      <c r="A436" s="56" t="s">
        <v>603</v>
      </c>
      <c r="B436" s="95" t="s">
        <v>609</v>
      </c>
      <c r="C436" s="56" t="s">
        <v>693</v>
      </c>
      <c r="D436" s="48" t="s">
        <v>694</v>
      </c>
      <c r="E436" s="49">
        <f>E437+E438</f>
        <v>1912.4</v>
      </c>
      <c r="F436" s="49">
        <f>F437+F438</f>
        <v>1912.4</v>
      </c>
    </row>
    <row r="437" spans="1:6" ht="16.5">
      <c r="A437" s="56" t="s">
        <v>603</v>
      </c>
      <c r="B437" s="95" t="s">
        <v>609</v>
      </c>
      <c r="C437" s="56" t="s">
        <v>695</v>
      </c>
      <c r="D437" s="48" t="s">
        <v>696</v>
      </c>
      <c r="E437" s="49">
        <f>'[1]№9'!F392</f>
        <v>1750.7</v>
      </c>
      <c r="F437" s="49">
        <f>'[1]№9'!G392</f>
        <v>1750.7</v>
      </c>
    </row>
    <row r="438" spans="1:6" ht="16.5">
      <c r="A438" s="56" t="s">
        <v>603</v>
      </c>
      <c r="B438" s="95" t="s">
        <v>609</v>
      </c>
      <c r="C438" s="56" t="s">
        <v>697</v>
      </c>
      <c r="D438" s="48" t="s">
        <v>698</v>
      </c>
      <c r="E438" s="49">
        <f>'[1]№9'!F393</f>
        <v>161.70000000000002</v>
      </c>
      <c r="F438" s="49">
        <f>'[1]№9'!G393</f>
        <v>161.70000000000002</v>
      </c>
    </row>
    <row r="439" spans="1:6" ht="16.5">
      <c r="A439" s="56" t="s">
        <v>603</v>
      </c>
      <c r="B439" s="95" t="s">
        <v>609</v>
      </c>
      <c r="C439" s="56" t="s">
        <v>699</v>
      </c>
      <c r="D439" s="48" t="s">
        <v>700</v>
      </c>
      <c r="E439" s="49">
        <f>E440</f>
        <v>321.90000000000003</v>
      </c>
      <c r="F439" s="49">
        <f>F440</f>
        <v>397.1</v>
      </c>
    </row>
    <row r="440" spans="1:6" ht="16.5">
      <c r="A440" s="56" t="s">
        <v>603</v>
      </c>
      <c r="B440" s="95" t="s">
        <v>609</v>
      </c>
      <c r="C440" s="56" t="s">
        <v>701</v>
      </c>
      <c r="D440" s="48" t="s">
        <v>702</v>
      </c>
      <c r="E440" s="49">
        <f>E442+E441</f>
        <v>321.90000000000003</v>
      </c>
      <c r="F440" s="49">
        <f>F442+F441</f>
        <v>397.1</v>
      </c>
    </row>
    <row r="441" spans="1:6" ht="16.5">
      <c r="A441" s="56" t="s">
        <v>603</v>
      </c>
      <c r="B441" s="95" t="s">
        <v>609</v>
      </c>
      <c r="C441" s="56" t="s">
        <v>779</v>
      </c>
      <c r="D441" s="48" t="s">
        <v>780</v>
      </c>
      <c r="E441" s="49">
        <f>'[1]№9'!F396</f>
        <v>40.6</v>
      </c>
      <c r="F441" s="49">
        <f>'[1]№9'!G396</f>
        <v>40.6</v>
      </c>
    </row>
    <row r="442" spans="1:6" ht="16.5">
      <c r="A442" s="56" t="s">
        <v>603</v>
      </c>
      <c r="B442" s="95" t="s">
        <v>609</v>
      </c>
      <c r="C442" s="56" t="s">
        <v>652</v>
      </c>
      <c r="D442" s="48" t="s">
        <v>710</v>
      </c>
      <c r="E442" s="49">
        <f>'[1]№9'!F397</f>
        <v>281.3</v>
      </c>
      <c r="F442" s="49">
        <f>'[1]№9'!G397</f>
        <v>356.5</v>
      </c>
    </row>
    <row r="443" spans="1:6" ht="16.5">
      <c r="A443" s="56" t="s">
        <v>603</v>
      </c>
      <c r="B443" s="95" t="s">
        <v>609</v>
      </c>
      <c r="C443" s="56" t="s">
        <v>711</v>
      </c>
      <c r="D443" s="48" t="s">
        <v>712</v>
      </c>
      <c r="E443" s="49">
        <f>E444</f>
        <v>1</v>
      </c>
      <c r="F443" s="49">
        <f>F444</f>
        <v>1</v>
      </c>
    </row>
    <row r="444" spans="1:6" ht="16.5">
      <c r="A444" s="56" t="s">
        <v>603</v>
      </c>
      <c r="B444" s="95" t="s">
        <v>609</v>
      </c>
      <c r="C444" s="56" t="s">
        <v>713</v>
      </c>
      <c r="D444" s="48" t="s">
        <v>714</v>
      </c>
      <c r="E444" s="49">
        <f>E445</f>
        <v>1</v>
      </c>
      <c r="F444" s="49">
        <f>F445</f>
        <v>1</v>
      </c>
    </row>
    <row r="445" spans="1:6" ht="16.5">
      <c r="A445" s="56" t="s">
        <v>603</v>
      </c>
      <c r="B445" s="95" t="s">
        <v>609</v>
      </c>
      <c r="C445" s="56" t="s">
        <v>715</v>
      </c>
      <c r="D445" s="48" t="s">
        <v>716</v>
      </c>
      <c r="E445" s="49">
        <f>'[1]№9'!F400</f>
        <v>1</v>
      </c>
      <c r="F445" s="49">
        <f>'[1]№9'!G400</f>
        <v>1</v>
      </c>
    </row>
    <row r="446" spans="1:6" ht="16.5">
      <c r="A446" s="56" t="s">
        <v>603</v>
      </c>
      <c r="B446" s="95" t="s">
        <v>619</v>
      </c>
      <c r="C446" s="56"/>
      <c r="D446" s="48" t="s">
        <v>620</v>
      </c>
      <c r="E446" s="49">
        <f aca="true" t="shared" si="44" ref="E446:F450">E447</f>
        <v>9035</v>
      </c>
      <c r="F446" s="49">
        <f t="shared" si="44"/>
        <v>9639.5</v>
      </c>
    </row>
    <row r="447" spans="1:6" ht="16.5">
      <c r="A447" s="56" t="s">
        <v>603</v>
      </c>
      <c r="B447" s="95" t="s">
        <v>621</v>
      </c>
      <c r="C447" s="56" t="s">
        <v>636</v>
      </c>
      <c r="D447" s="48" t="s">
        <v>648</v>
      </c>
      <c r="E447" s="49">
        <f t="shared" si="44"/>
        <v>9035</v>
      </c>
      <c r="F447" s="49">
        <f t="shared" si="44"/>
        <v>9639.5</v>
      </c>
    </row>
    <row r="448" spans="1:6" ht="33">
      <c r="A448" s="56" t="s">
        <v>603</v>
      </c>
      <c r="B448" s="95" t="s">
        <v>678</v>
      </c>
      <c r="C448" s="56"/>
      <c r="D448" s="48" t="s">
        <v>676</v>
      </c>
      <c r="E448" s="49">
        <f t="shared" si="44"/>
        <v>9035</v>
      </c>
      <c r="F448" s="49">
        <f t="shared" si="44"/>
        <v>9639.5</v>
      </c>
    </row>
    <row r="449" spans="1:6" ht="33">
      <c r="A449" s="56" t="s">
        <v>603</v>
      </c>
      <c r="B449" s="95" t="s">
        <v>678</v>
      </c>
      <c r="C449" s="56" t="s">
        <v>717</v>
      </c>
      <c r="D449" s="48" t="s">
        <v>718</v>
      </c>
      <c r="E449" s="49">
        <f t="shared" si="44"/>
        <v>9035</v>
      </c>
      <c r="F449" s="49">
        <f t="shared" si="44"/>
        <v>9639.5</v>
      </c>
    </row>
    <row r="450" spans="1:6" ht="16.5">
      <c r="A450" s="56" t="s">
        <v>603</v>
      </c>
      <c r="B450" s="95" t="s">
        <v>678</v>
      </c>
      <c r="C450" s="56" t="s">
        <v>726</v>
      </c>
      <c r="D450" s="48" t="s">
        <v>727</v>
      </c>
      <c r="E450" s="49">
        <f t="shared" si="44"/>
        <v>9035</v>
      </c>
      <c r="F450" s="49">
        <f t="shared" si="44"/>
        <v>9639.5</v>
      </c>
    </row>
    <row r="451" spans="1:6" ht="49.5">
      <c r="A451" s="56" t="s">
        <v>603</v>
      </c>
      <c r="B451" s="95" t="s">
        <v>678</v>
      </c>
      <c r="C451" s="56" t="s">
        <v>649</v>
      </c>
      <c r="D451" s="48" t="s">
        <v>650</v>
      </c>
      <c r="E451" s="49">
        <f>'[1]№9'!F406</f>
        <v>9035</v>
      </c>
      <c r="F451" s="49">
        <f>'[1]№9'!G406</f>
        <v>9639.5</v>
      </c>
    </row>
    <row r="452" spans="1:6" ht="16.5">
      <c r="A452" s="58" t="s">
        <v>603</v>
      </c>
      <c r="B452" s="95" t="s">
        <v>635</v>
      </c>
      <c r="C452" s="56" t="s">
        <v>636</v>
      </c>
      <c r="D452" s="52" t="s">
        <v>637</v>
      </c>
      <c r="E452" s="49">
        <f>E453</f>
        <v>1190.7</v>
      </c>
      <c r="F452" s="49">
        <f>F453</f>
        <v>1460.7</v>
      </c>
    </row>
    <row r="453" spans="1:6" ht="16.5">
      <c r="A453" s="58" t="s">
        <v>603</v>
      </c>
      <c r="B453" s="95" t="s">
        <v>638</v>
      </c>
      <c r="C453" s="56" t="s">
        <v>636</v>
      </c>
      <c r="D453" s="52" t="s">
        <v>604</v>
      </c>
      <c r="E453" s="49">
        <f>E454+E457</f>
        <v>1190.7</v>
      </c>
      <c r="F453" s="49">
        <f>F454+F457</f>
        <v>1460.7</v>
      </c>
    </row>
    <row r="454" spans="1:6" ht="16.5">
      <c r="A454" s="58" t="s">
        <v>603</v>
      </c>
      <c r="B454" s="95" t="s">
        <v>638</v>
      </c>
      <c r="C454" s="56" t="s">
        <v>699</v>
      </c>
      <c r="D454" s="48" t="s">
        <v>700</v>
      </c>
      <c r="E454" s="49">
        <f>E455</f>
        <v>915.2</v>
      </c>
      <c r="F454" s="49">
        <f>F455</f>
        <v>1185.2</v>
      </c>
    </row>
    <row r="455" spans="1:6" ht="16.5">
      <c r="A455" s="58" t="s">
        <v>603</v>
      </c>
      <c r="B455" s="95" t="s">
        <v>638</v>
      </c>
      <c r="C455" s="56" t="s">
        <v>701</v>
      </c>
      <c r="D455" s="48" t="s">
        <v>702</v>
      </c>
      <c r="E455" s="49">
        <f>E456</f>
        <v>915.2</v>
      </c>
      <c r="F455" s="49">
        <f>F456</f>
        <v>1185.2</v>
      </c>
    </row>
    <row r="456" spans="1:6" ht="16.5">
      <c r="A456" s="58" t="s">
        <v>603</v>
      </c>
      <c r="B456" s="95" t="s">
        <v>638</v>
      </c>
      <c r="C456" s="56" t="s">
        <v>652</v>
      </c>
      <c r="D456" s="48" t="s">
        <v>653</v>
      </c>
      <c r="E456" s="49">
        <f>'[1]№9'!F411</f>
        <v>915.2</v>
      </c>
      <c r="F456" s="49">
        <f>'[1]№9'!G411</f>
        <v>1185.2</v>
      </c>
    </row>
    <row r="457" spans="1:6" ht="33">
      <c r="A457" s="58" t="s">
        <v>603</v>
      </c>
      <c r="B457" s="95" t="s">
        <v>638</v>
      </c>
      <c r="C457" s="56" t="s">
        <v>717</v>
      </c>
      <c r="D457" s="48" t="s">
        <v>718</v>
      </c>
      <c r="E457" s="49">
        <f>E458</f>
        <v>275.5</v>
      </c>
      <c r="F457" s="49">
        <f>F458</f>
        <v>275.5</v>
      </c>
    </row>
    <row r="458" spans="1:6" ht="16.5">
      <c r="A458" s="58" t="s">
        <v>603</v>
      </c>
      <c r="B458" s="95" t="s">
        <v>638</v>
      </c>
      <c r="C458" s="56" t="s">
        <v>726</v>
      </c>
      <c r="D458" s="48" t="s">
        <v>727</v>
      </c>
      <c r="E458" s="49">
        <f>E459</f>
        <v>275.5</v>
      </c>
      <c r="F458" s="49">
        <f>F459</f>
        <v>275.5</v>
      </c>
    </row>
    <row r="459" spans="1:6" ht="16.5">
      <c r="A459" s="58" t="s">
        <v>603</v>
      </c>
      <c r="B459" s="95" t="s">
        <v>638</v>
      </c>
      <c r="C459" s="56" t="s">
        <v>668</v>
      </c>
      <c r="D459" s="48" t="s">
        <v>669</v>
      </c>
      <c r="E459" s="49">
        <f>'[1]№9'!F414</f>
        <v>275.5</v>
      </c>
      <c r="F459" s="49">
        <f>'[1]№9'!G414</f>
        <v>275.5</v>
      </c>
    </row>
    <row r="460" spans="1:6" s="47" customFormat="1" ht="16.5">
      <c r="A460" s="62" t="s">
        <v>605</v>
      </c>
      <c r="B460" s="172"/>
      <c r="C460" s="62"/>
      <c r="D460" s="63" t="s">
        <v>593</v>
      </c>
      <c r="E460" s="61">
        <f>E461+E466</f>
        <v>1398</v>
      </c>
      <c r="F460" s="61">
        <f>F461+F466</f>
        <v>1545</v>
      </c>
    </row>
    <row r="461" spans="1:6" ht="16.5">
      <c r="A461" s="58" t="s">
        <v>606</v>
      </c>
      <c r="B461" s="95"/>
      <c r="C461" s="56"/>
      <c r="D461" s="52" t="s">
        <v>462</v>
      </c>
      <c r="E461" s="49">
        <f aca="true" t="shared" si="45" ref="E461:F464">E462</f>
        <v>598</v>
      </c>
      <c r="F461" s="49">
        <f t="shared" si="45"/>
        <v>660</v>
      </c>
    </row>
    <row r="462" spans="1:6" ht="16.5">
      <c r="A462" s="58" t="s">
        <v>606</v>
      </c>
      <c r="B462" s="95" t="s">
        <v>463</v>
      </c>
      <c r="C462" s="56"/>
      <c r="D462" s="48" t="s">
        <v>466</v>
      </c>
      <c r="E462" s="49">
        <f t="shared" si="45"/>
        <v>598</v>
      </c>
      <c r="F462" s="49">
        <f t="shared" si="45"/>
        <v>660</v>
      </c>
    </row>
    <row r="463" spans="1:6" ht="16.5">
      <c r="A463" s="58" t="s">
        <v>606</v>
      </c>
      <c r="B463" s="95" t="s">
        <v>464</v>
      </c>
      <c r="C463" s="56"/>
      <c r="D463" s="48" t="s">
        <v>465</v>
      </c>
      <c r="E463" s="49">
        <f t="shared" si="45"/>
        <v>598</v>
      </c>
      <c r="F463" s="49">
        <f t="shared" si="45"/>
        <v>660</v>
      </c>
    </row>
    <row r="464" spans="1:6" ht="16.5">
      <c r="A464" s="58" t="s">
        <v>606</v>
      </c>
      <c r="B464" s="95" t="s">
        <v>463</v>
      </c>
      <c r="C464" s="56" t="s">
        <v>711</v>
      </c>
      <c r="D464" s="48" t="s">
        <v>712</v>
      </c>
      <c r="E464" s="49">
        <f t="shared" si="45"/>
        <v>598</v>
      </c>
      <c r="F464" s="49">
        <f t="shared" si="45"/>
        <v>660</v>
      </c>
    </row>
    <row r="465" spans="1:6" ht="33">
      <c r="A465" s="58" t="s">
        <v>606</v>
      </c>
      <c r="B465" s="95" t="s">
        <v>464</v>
      </c>
      <c r="C465" s="56" t="s">
        <v>658</v>
      </c>
      <c r="D465" s="48" t="s">
        <v>659</v>
      </c>
      <c r="E465" s="49">
        <f>'[1]№9'!F215</f>
        <v>598</v>
      </c>
      <c r="F465" s="49">
        <f>'[1]№9'!G215</f>
        <v>660</v>
      </c>
    </row>
    <row r="466" spans="1:6" ht="24.75" customHeight="1">
      <c r="A466" s="58" t="s">
        <v>629</v>
      </c>
      <c r="B466" s="50"/>
      <c r="C466" s="56"/>
      <c r="D466" s="48" t="s">
        <v>630</v>
      </c>
      <c r="E466" s="49">
        <f aca="true" t="shared" si="46" ref="E466:F470">E467</f>
        <v>800</v>
      </c>
      <c r="F466" s="49">
        <f t="shared" si="46"/>
        <v>885</v>
      </c>
    </row>
    <row r="467" spans="1:6" ht="21" customHeight="1">
      <c r="A467" s="58" t="s">
        <v>629</v>
      </c>
      <c r="B467" s="50" t="s">
        <v>631</v>
      </c>
      <c r="C467" s="56"/>
      <c r="D467" s="48" t="s">
        <v>593</v>
      </c>
      <c r="E467" s="49">
        <f t="shared" si="46"/>
        <v>800</v>
      </c>
      <c r="F467" s="49">
        <f t="shared" si="46"/>
        <v>885</v>
      </c>
    </row>
    <row r="468" spans="1:6" ht="22.5" customHeight="1">
      <c r="A468" s="58" t="s">
        <v>629</v>
      </c>
      <c r="B468" s="50" t="s">
        <v>632</v>
      </c>
      <c r="C468" s="56"/>
      <c r="D468" s="48" t="s">
        <v>633</v>
      </c>
      <c r="E468" s="49">
        <f t="shared" si="46"/>
        <v>800</v>
      </c>
      <c r="F468" s="49">
        <f t="shared" si="46"/>
        <v>885</v>
      </c>
    </row>
    <row r="469" spans="1:6" ht="25.5" customHeight="1">
      <c r="A469" s="58" t="s">
        <v>629</v>
      </c>
      <c r="B469" s="50" t="s">
        <v>632</v>
      </c>
      <c r="C469" s="56" t="s">
        <v>699</v>
      </c>
      <c r="D469" s="48" t="s">
        <v>700</v>
      </c>
      <c r="E469" s="49">
        <f t="shared" si="46"/>
        <v>800</v>
      </c>
      <c r="F469" s="49">
        <f t="shared" si="46"/>
        <v>885</v>
      </c>
    </row>
    <row r="470" spans="1:6" ht="21" customHeight="1">
      <c r="A470" s="58" t="s">
        <v>629</v>
      </c>
      <c r="B470" s="50" t="s">
        <v>632</v>
      </c>
      <c r="C470" s="56" t="s">
        <v>701</v>
      </c>
      <c r="D470" s="48" t="s">
        <v>702</v>
      </c>
      <c r="E470" s="49">
        <f t="shared" si="46"/>
        <v>800</v>
      </c>
      <c r="F470" s="49">
        <f t="shared" si="46"/>
        <v>885</v>
      </c>
    </row>
    <row r="471" spans="1:6" ht="20.25" customHeight="1">
      <c r="A471" s="58" t="s">
        <v>629</v>
      </c>
      <c r="B471" s="50" t="s">
        <v>632</v>
      </c>
      <c r="C471" s="56" t="s">
        <v>652</v>
      </c>
      <c r="D471" s="48" t="s">
        <v>653</v>
      </c>
      <c r="E471" s="49">
        <f>'[1]№9'!F221</f>
        <v>800</v>
      </c>
      <c r="F471" s="49">
        <f>'[1]№9'!G221</f>
        <v>885</v>
      </c>
    </row>
    <row r="472" spans="1:6" s="47" customFormat="1" ht="16.5">
      <c r="A472" s="62" t="s">
        <v>594</v>
      </c>
      <c r="B472" s="172"/>
      <c r="C472" s="62"/>
      <c r="D472" s="63" t="s">
        <v>435</v>
      </c>
      <c r="E472" s="61">
        <f aca="true" t="shared" si="47" ref="E472:F476">E473</f>
        <v>1416</v>
      </c>
      <c r="F472" s="61">
        <f t="shared" si="47"/>
        <v>1416</v>
      </c>
    </row>
    <row r="473" spans="1:6" ht="16.5">
      <c r="A473" s="56" t="s">
        <v>622</v>
      </c>
      <c r="B473" s="95"/>
      <c r="C473" s="56"/>
      <c r="D473" s="48" t="s">
        <v>602</v>
      </c>
      <c r="E473" s="49">
        <f t="shared" si="47"/>
        <v>1416</v>
      </c>
      <c r="F473" s="49">
        <f t="shared" si="47"/>
        <v>1416</v>
      </c>
    </row>
    <row r="474" spans="1:6" ht="16.5">
      <c r="A474" s="56" t="s">
        <v>622</v>
      </c>
      <c r="B474" s="95" t="s">
        <v>436</v>
      </c>
      <c r="C474" s="56"/>
      <c r="D474" s="48" t="s">
        <v>437</v>
      </c>
      <c r="E474" s="49">
        <f t="shared" si="47"/>
        <v>1416</v>
      </c>
      <c r="F474" s="49">
        <f t="shared" si="47"/>
        <v>1416</v>
      </c>
    </row>
    <row r="475" spans="1:6" ht="16.5">
      <c r="A475" s="56" t="s">
        <v>622</v>
      </c>
      <c r="B475" s="95" t="s">
        <v>438</v>
      </c>
      <c r="C475" s="56"/>
      <c r="D475" s="48" t="s">
        <v>439</v>
      </c>
      <c r="E475" s="49">
        <f t="shared" si="47"/>
        <v>1416</v>
      </c>
      <c r="F475" s="49">
        <f t="shared" si="47"/>
        <v>1416</v>
      </c>
    </row>
    <row r="476" spans="1:6" ht="16.5">
      <c r="A476" s="56" t="s">
        <v>622</v>
      </c>
      <c r="B476" s="95" t="s">
        <v>438</v>
      </c>
      <c r="C476" s="56" t="s">
        <v>738</v>
      </c>
      <c r="D476" s="48" t="s">
        <v>739</v>
      </c>
      <c r="E476" s="49">
        <f t="shared" si="47"/>
        <v>1416</v>
      </c>
      <c r="F476" s="49">
        <f t="shared" si="47"/>
        <v>1416</v>
      </c>
    </row>
    <row r="477" spans="1:6" ht="16.5">
      <c r="A477" s="56" t="s">
        <v>622</v>
      </c>
      <c r="B477" s="95" t="s">
        <v>438</v>
      </c>
      <c r="C477" s="56" t="s">
        <v>660</v>
      </c>
      <c r="D477" s="48" t="s">
        <v>661</v>
      </c>
      <c r="E477" s="49">
        <f>'[1]№9'!F250</f>
        <v>1416</v>
      </c>
      <c r="F477" s="49">
        <f>'[1]№9'!G250</f>
        <v>1416</v>
      </c>
    </row>
  </sheetData>
  <mergeCells count="13">
    <mergeCell ref="D1:F1"/>
    <mergeCell ref="D2:F2"/>
    <mergeCell ref="D3:F3"/>
    <mergeCell ref="A4:E4"/>
    <mergeCell ref="A5:F5"/>
    <mergeCell ref="A6:F6"/>
    <mergeCell ref="A7:F7"/>
    <mergeCell ref="A8:E8"/>
    <mergeCell ref="E9:F9"/>
    <mergeCell ref="A9:A10"/>
    <mergeCell ref="B9:B10"/>
    <mergeCell ref="C9:C10"/>
    <mergeCell ref="D9:D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2013-05-30T11:29:20Z</cp:lastPrinted>
  <dcterms:created xsi:type="dcterms:W3CDTF">2007-11-30T05:39:28Z</dcterms:created>
  <dcterms:modified xsi:type="dcterms:W3CDTF">2013-05-30T11:33:19Z</dcterms:modified>
  <cp:category/>
  <cp:version/>
  <cp:contentType/>
  <cp:contentStatus/>
</cp:coreProperties>
</file>