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 codeName="ЭтаКнига" defaultThemeVersion="124226"/>
  <bookViews>
    <workbookView xWindow="0" yWindow="0" windowWidth="24900" windowHeight="12300" activeTab="5"/>
  </bookViews>
  <sheets>
    <sheet name="№ 1 источ" sheetId="183" r:id="rId1"/>
    <sheet name="№ 2 дох" sheetId="186" r:id="rId2"/>
    <sheet name="№ 3 р.п" sheetId="143" r:id="rId3"/>
    <sheet name="№ 4 ведом" sheetId="154" r:id="rId4"/>
    <sheet name=" № 5  рп, кцср, квр" sheetId="155" r:id="rId5"/>
    <sheet name="№ 6 МП" sheetId="147" r:id="rId6"/>
  </sheets>
  <definedNames>
    <definedName name="_xlnm._FilterDatabase" localSheetId="3" hidden="1">'№ 4 ведом'!$A$9:$H$853</definedName>
    <definedName name="_xlnm._FilterDatabase" localSheetId="5" hidden="1">'№ 6 МП'!$A$1:$F$561</definedName>
    <definedName name="_xlnm.Print_Area" localSheetId="2">'№ 3 р.п'!$A$1:$E$47</definedName>
    <definedName name="_xlnm.Print_Area" localSheetId="3">'№ 4 ведом'!$A$1:$H$853</definedName>
    <definedName name="_xlnm.Print_Area" localSheetId="5">'№ 6 МП'!$A$1:$F$561</definedName>
    <definedName name="_xlnm.Print_Area" localSheetId="1">'№ 2 дох'!$A$1:$F$198</definedName>
  </definedNames>
  <calcPr calcId="152511"/>
</workbook>
</file>

<file path=xl/sharedStrings.xml><?xml version="1.0" encoding="utf-8"?>
<sst xmlns="http://schemas.openxmlformats.org/spreadsheetml/2006/main" count="6379" uniqueCount="804">
  <si>
    <t>Всего: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</si>
  <si>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</si>
  <si>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Торжокская городская Дума</t>
  </si>
  <si>
    <t>1</t>
  </si>
  <si>
    <t>0501</t>
  </si>
  <si>
    <t>Жилищное хозяйство</t>
  </si>
  <si>
    <t>0409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</si>
  <si>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</si>
  <si>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</si>
  <si>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</si>
  <si>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</si>
  <si>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</si>
  <si>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</si>
  <si>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</si>
  <si>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006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</si>
  <si>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</si>
  <si>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</si>
  <si>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</si>
  <si>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</si>
  <si>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</si>
  <si>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</si>
  <si>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</si>
  <si>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</si>
  <si>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</si>
  <si>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</si>
  <si>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</si>
  <si>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</si>
  <si>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</si>
  <si>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</si>
  <si>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Образование</t>
  </si>
  <si>
    <t>Физическая культура и спорт</t>
  </si>
  <si>
    <t>Социальная политика</t>
  </si>
  <si>
    <t>Пенсионное обеспечение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</si>
  <si>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</si>
  <si>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</si>
  <si>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</si>
  <si>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</si>
  <si>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</si>
  <si>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</si>
  <si>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</si>
  <si>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</si>
  <si>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</si>
  <si>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</si>
  <si>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0102</t>
  </si>
  <si>
    <t>0103</t>
  </si>
  <si>
    <t>0104</t>
  </si>
  <si>
    <t>0106</t>
  </si>
  <si>
    <t>0111</t>
  </si>
  <si>
    <t>0412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</si>
  <si>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</si>
  <si>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</si>
  <si>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</si>
  <si>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</si>
  <si>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</si>
  <si>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</si>
  <si>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</si>
  <si>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</si>
  <si>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</si>
  <si>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</si>
  <si>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</si>
  <si>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</si>
  <si>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</si>
  <si>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</si>
  <si>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</si>
  <si>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1204</t>
  </si>
  <si>
    <t>Другие вопросы в области средств массовой информации</t>
  </si>
  <si>
    <t/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</si>
  <si>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</si>
  <si>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100</t>
  </si>
  <si>
    <t>200</t>
  </si>
  <si>
    <t>800</t>
  </si>
  <si>
    <t>Иные бюджетные ассигнования</t>
  </si>
  <si>
    <t>400</t>
  </si>
  <si>
    <t>300</t>
  </si>
  <si>
    <t>Социальное обеспечение и иные выплаты населению</t>
  </si>
  <si>
    <t>0304</t>
  </si>
  <si>
    <t>Органы юстиции</t>
  </si>
  <si>
    <t>2</t>
  </si>
  <si>
    <t>3</t>
  </si>
  <si>
    <t>4</t>
  </si>
  <si>
    <t>5</t>
  </si>
  <si>
    <t>6</t>
  </si>
  <si>
    <t xml:space="preserve">Культура,  кинематография </t>
  </si>
  <si>
    <t>Предоставление субсидий бюджетным, автономным учреждениям и иным некоммерческим организациям</t>
  </si>
  <si>
    <t>1004</t>
  </si>
  <si>
    <t>Охрана семьи и детства</t>
  </si>
  <si>
    <t>1102</t>
  </si>
  <si>
    <t>Сумма, тыс. руб.</t>
  </si>
  <si>
    <t>плановый период</t>
  </si>
  <si>
    <t>Дорожное хозяйство (дорожные фонды)</t>
  </si>
  <si>
    <t>0703</t>
  </si>
  <si>
    <t>Дополнительное образование детей</t>
  </si>
  <si>
    <t>1200</t>
  </si>
  <si>
    <t>7</t>
  </si>
  <si>
    <t>8</t>
  </si>
  <si>
    <t>Закупка товаров, работ и услуг для обеспечения  государственных (муниципальных ) нужд</t>
  </si>
  <si>
    <t>Капитальные  вложения в объекты недвижимого имущества государственной (муниципальной) собственности</t>
  </si>
  <si>
    <t>600</t>
  </si>
  <si>
    <t>Предоставление субсидий  бюджетным, автономным учреждениям и иным некоммерческим организациям</t>
  </si>
  <si>
    <t xml:space="preserve">Молодежная политика </t>
  </si>
  <si>
    <t xml:space="preserve">Уплата налогов, сборов и иных платежей </t>
  </si>
  <si>
    <t>320</t>
  </si>
  <si>
    <t>Социальные выплаты гражданам, кроме публичных нормативных социальных выплат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</si>
  <si>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</si>
  <si>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</si>
  <si>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Расходы, не включенные в муниципальные программы</t>
  </si>
  <si>
    <t>Оценка недвижимости, признание прав и регулирование отношений по муниципальной собственности</t>
  </si>
  <si>
    <t>Подпрограмма "Обеспечение эффективного управления имуществом города и вовлечение его в хозяйственный оборот"</t>
  </si>
  <si>
    <t>Мероприятие "Управление муниципальным имуществом"</t>
  </si>
  <si>
    <t xml:space="preserve">Содержание имущества казны муниципального образования </t>
  </si>
  <si>
    <t>9900000000</t>
  </si>
  <si>
    <t xml:space="preserve">Формирование земельных участков, находящихся в ведении муниципального образования </t>
  </si>
  <si>
    <t>Мероприятие "Формирование муниципального жилищного фонда"</t>
  </si>
  <si>
    <t>Взносы на капитальный ремонт общего домового имущества многоквартирных домов в части доли имущества, находящегося в муниципальной собственности</t>
  </si>
  <si>
    <t>Подпрограмма  "Создание условий для воспитания гармоничного развития личности"</t>
  </si>
  <si>
    <t>Мероприятие  "Поддержка деятельности городских трудовых объединений молодежи по организации временной занятости обучающихся в свободное от учебы время"</t>
  </si>
  <si>
    <t>Организация временной занятости несовершеннолетних в свободное от учебы время</t>
  </si>
  <si>
    <t>Обеспечение деятельности исполнительно-распорядительного органа местного самоуправления</t>
  </si>
  <si>
    <t>Обеспечение деятельности исполнительно-распорядительных органов местного самоуправления за исключением переданных государственных полномочий</t>
  </si>
  <si>
    <t>410</t>
  </si>
  <si>
    <t>Бюджетные инвестиции</t>
  </si>
  <si>
    <t>Подпрограмма "Дополнительное образование "</t>
  </si>
  <si>
    <t>Мероприятие "Оказание муниципальных услуг, выполнение работ муниципальными организациями, реализующими программы дополнительного образования"</t>
  </si>
  <si>
    <t>Оказание муниципальными учреждениями муниципальных услуг, выполнение работ</t>
  </si>
  <si>
    <t>Подпрограмма "Дорожное хозяйство "</t>
  </si>
  <si>
    <t>Содержание автомобильных дорог общего пользования местного значения и искусственных сооружений на них</t>
  </si>
  <si>
    <t>Подпрограмма "Обеспечение безопасности дорожного движения"</t>
  </si>
  <si>
    <t>Разметка объектов дорожного хозяйства</t>
  </si>
  <si>
    <t>Мероприятие  "Содержание объектов благоустройства"</t>
  </si>
  <si>
    <t>Уличное освещение в границах города</t>
  </si>
  <si>
    <t>Озеленение территорий</t>
  </si>
  <si>
    <t>Содержание мест захоронения</t>
  </si>
  <si>
    <t>Подпрограмма  "Формирование благоприятной социальной среды и развитие международных, межмуниципальных связей"</t>
  </si>
  <si>
    <t>Мероприятие  "Развитие международных и межмуниципальных связей"</t>
  </si>
  <si>
    <t>Мероприятия по вовлечению молодежи в добровольческую деятельность</t>
  </si>
  <si>
    <t>Проведение конкурсов, фестивалей, выставок для обучающейся молодежи</t>
  </si>
  <si>
    <t>Именные стипендии Главы города</t>
  </si>
  <si>
    <t>Мероприятие  "Проведение общегородских мероприятий в области молодежной политики"</t>
  </si>
  <si>
    <t>Проведение мероприятий по профилактике безнадзорности и правонарушений несовершеннолетних</t>
  </si>
  <si>
    <t xml:space="preserve">Подпрограмма "Создание условий для организации досуга и обеспечения жителей города услугами организаций культуры" </t>
  </si>
  <si>
    <t>Проведение общегородских мероприятий</t>
  </si>
  <si>
    <t>310</t>
  </si>
  <si>
    <t>Публичные нормативные социальные выплаты гражданам</t>
  </si>
  <si>
    <t>Оказание адресной материальной помощи отдельным категориям граждан</t>
  </si>
  <si>
    <t>Субсидии социально ориентированным некоммерческим организациям в реализации ими целевых социальных проектов</t>
  </si>
  <si>
    <t>Субсидии некоммерческим организациям (за исключением государственных (муниципальных) учреждений)</t>
  </si>
  <si>
    <t>Мероприятие "Поощрение жителей города, добившихся значительных успехов в различных сферах деятельности"</t>
  </si>
  <si>
    <t>Поддержка средств массовой информации  города учредителем (соучредителем) которого является администрация города Торжка на условиях софинансирования</t>
  </si>
  <si>
    <t>Обеспечение деятельности органов местного самоуправления и учреждений, обеспечивающих их деятельность</t>
  </si>
  <si>
    <t>Глава муниципального образования</t>
  </si>
  <si>
    <t>Финансовое обеспечение реализации государственных полномочий по созданию, исполнению полномочий и обеспечению деятельности комиссий по делам несовершеннолетних</t>
  </si>
  <si>
    <t>Проведение конкурсов "Лучший по профессии" и "Новотор года"</t>
  </si>
  <si>
    <t>Премии и гранты</t>
  </si>
  <si>
    <t>Организационное обеспечение проведения мероприятий с участием Главы города"</t>
  </si>
  <si>
    <t>Подпрограмма "Обеспечение безопасности территории города"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</si>
  <si>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</si>
  <si>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0105</t>
  </si>
  <si>
    <t>Судебная система</t>
  </si>
  <si>
    <t>Мероприятия, не включенные в муниципальные программы муниципального образования город Торжок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</si>
  <si>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</si>
  <si>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деятельности учреждений, обеспечивающих деятельность органов местного самоуправления</t>
  </si>
  <si>
    <t>Расходы на выплаты персоналу казенных учреждений</t>
  </si>
  <si>
    <t>Осуществление государственных полномочий на государственную регистрацию актов гражданского состояния</t>
  </si>
  <si>
    <t>870</t>
  </si>
  <si>
    <t>Резервные средства</t>
  </si>
  <si>
    <t>Обеспечение деятельности  представительного органа местного самоуправления</t>
  </si>
  <si>
    <t>Обеспечение деятельности центрального аппарата Торжокской городской Думы</t>
  </si>
  <si>
    <t>Подпрограмма "Общее образование "</t>
  </si>
  <si>
    <t>Мероприятие "Оказание муниципальных услуг, выполнение работ муниципальными образовательными организациями, реализующими основные общеобразовательные программы"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</si>
  <si>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</si>
  <si>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Мероприятие "Организация питания учащихся начальных классов общеобразовательных учреждений"</t>
  </si>
  <si>
    <t>Мероприятие  "Организация отдыха детей в каникулярное время "</t>
  </si>
  <si>
    <t xml:space="preserve">Софинансирование расходных обязательств по организации отдыха детей в каникулярное время </t>
  </si>
  <si>
    <t>Мероприятие  "Реализация механизмов развития  кадрового потенциала  образовательных организаций"</t>
  </si>
  <si>
    <t>Укрепление и развитие кадрового потенциала в системе образования, стимулирование высокого качества работы</t>
  </si>
  <si>
    <t>Мероприятие "Обеспечение мер социальной защиты в образовательных организациях, реализующих основные общеобразовательные программы"</t>
  </si>
  <si>
    <t>Мероприятие "Оказание поддержки гражданам и их объединениям, участвующим в охране общественного порядка, создание условий для деятельности народных дружин"</t>
  </si>
  <si>
    <t xml:space="preserve">Поощрение народных дружин, участвующих в охране общественного порядка </t>
  </si>
  <si>
    <t>Мероприятие "Оказание муниципальных услуг, выполнение работ муниципальными учреждениями в сфере предупреждения и ликвидации последствий чрезвычайных ситуаций"</t>
  </si>
  <si>
    <t>Мероприятие  "Содержание объектов дорожного хозяйства"</t>
  </si>
  <si>
    <t>Мероприятие  "Проектирование, капитальный ремонт и ремонт автомобильных дорог общего пользования местного значения и искусственных сооружений на них"</t>
  </si>
  <si>
    <t>Мероприятие "Содержание и ремонт технических средств организации дорожного движения"</t>
  </si>
  <si>
    <t>Подпрограмма "Организация благоустройства территории города"</t>
  </si>
  <si>
    <t>Подпрограмма "Организация библиотечного обслуживания населения"</t>
  </si>
  <si>
    <t xml:space="preserve">Мероприятие "Оказание муниципальных услуг, выполнение работ муниципальными библиотеками" </t>
  </si>
  <si>
    <t>Мероприятие  "Приобретение основных средств, не относящихся к объектам недвижимости, муниципальными библиотеками"</t>
  </si>
  <si>
    <t>Мероприятие  "Оказание муниципальных услуг, выполнение работ муниципальными учреждениями культурно-досугового типа"</t>
  </si>
  <si>
    <t>Мероприятие  "Проведение общегородских мероприятий в области культуры"</t>
  </si>
  <si>
    <t>Мероприятие "Поддержка отдельных категорий граждан"</t>
  </si>
  <si>
    <t>Мероприятие "Поддержка социально ориентированных некоммерческих организаций"</t>
  </si>
  <si>
    <t>Социальная поддержка лиц, удостоенных звания "Почетный гражданин города Торжка"</t>
  </si>
  <si>
    <t>Мероприятие "Поддержка средств массовой информации  города"</t>
  </si>
  <si>
    <t>Подпрограмма "Массовая физкультурно-спортивная работа"</t>
  </si>
  <si>
    <t>Мероприятие "Оказание муниципальных услуг, выполнение работ муниципальными учреждениями  спортивной направленности"</t>
  </si>
  <si>
    <t>Мероприятие "Возмещение недополученных доходов в связи с выполнением работ, оказанием услуг для льготной категории потребителей муниципальными учреждениями спортивной направленности"</t>
  </si>
  <si>
    <t xml:space="preserve">Возмещение недополученных доходов  </t>
  </si>
  <si>
    <t>Мероприятие "Организация и проведение спортивно-массовых мероприятий и соревнований"</t>
  </si>
  <si>
    <t>Участие спортсменов города в спортивно массовых мероприятиях всероссийского и регионального уровней</t>
  </si>
  <si>
    <t>0705</t>
  </si>
  <si>
    <t>Подпрограмма "Создание условий для эффективного функционирования исполнительных органов местного самоуправления"</t>
  </si>
  <si>
    <t xml:space="preserve">Информационно-справочное обеспечение  </t>
  </si>
  <si>
    <t>Мероприятие "Развитие кадрового потенциала исполнительных органов местного самоуправления"</t>
  </si>
  <si>
    <t>Мероприятие "Мониторинг социально-экономического развития муниципального образования"</t>
  </si>
  <si>
    <t>Повышение квалификации кадров</t>
  </si>
  <si>
    <t xml:space="preserve">Участие в работе общественных объединений и ассоциаций муниципальных образований </t>
  </si>
  <si>
    <t>Подпрограмма "Развитие информационно-коммуникационной инфраструктуры органов местного самоуправления и муниципальных учреждений"</t>
  </si>
  <si>
    <t>Мероприятие "Обеспечение централизованного размещения городских информационных систем и ресурсов на базе муниципального казенного учреждения"</t>
  </si>
  <si>
    <t xml:space="preserve">Обеспечение программное прикладное для решения конкретных отраслевых задач, управления процессами организациии и услуги по его сопровождению </t>
  </si>
  <si>
    <t>Мероприятие "Обеспечение информационной безопасности  деятельности  органов местного самоуправления и муниципальных учреждений"</t>
  </si>
  <si>
    <t>Программные средства обеспечения информационной безопасности</t>
  </si>
  <si>
    <t>Мероприятие  "Реализация механизмов развития  потенциала обучающихся"</t>
  </si>
  <si>
    <t>Проведение олимпиад, конкурсов, фестивалей, выставок для обучающихся муниципальных образовательных учреждений</t>
  </si>
  <si>
    <t>Информационное, компьютерное и телекоммуникационное оборудование, системное программное обеспечение и офисные приложения</t>
  </si>
  <si>
    <t>Подпрограмма "Благоустройство дворовых и общественных территорий в целях реализации приоритетного проекта "Формирование комфортной городской среды"</t>
  </si>
  <si>
    <t>Мероприятие  "Организация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</si>
  <si>
    <t>0108</t>
  </si>
  <si>
    <t xml:space="preserve"> Международные отношения и международное сотрудничество</t>
  </si>
  <si>
    <t>Международные отношения и международное сотрудничество</t>
  </si>
  <si>
    <t>Организационное обеспечение проведения мероприятий с участием Главы города</t>
  </si>
  <si>
    <t>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</si>
  <si>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Подпрограмма "Общее образование"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</si>
  <si>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за счет средств областного бюджета</t>
  </si>
  <si>
    <r>
      <t xml:space="preserve">Реализация программы формирования современной городской среды </t>
    </r>
    <r>
      <rPr>
        <i/>
        <sz val="12"/>
        <rFont val="Times New Roman"/>
        <family val="1"/>
      </rPr>
      <t xml:space="preserve"> </t>
    </r>
  </si>
  <si>
    <t>Реализация мероприятий по обеспечению жильем молодых семей</t>
  </si>
  <si>
    <t>Иные закупки товаров, работ и услуг для обеспечения
государственных (муниципальных) нужд</t>
  </si>
  <si>
    <t xml:space="preserve"> Расходы на выплаты персоналу государственных
(муниципальных) органов</t>
  </si>
  <si>
    <t>Профессиональная подготовка, переподготовка и повышение квалификации</t>
  </si>
  <si>
    <t>Предоставление платежей, взносов, безвозмездных
перечислений субъектам международного права</t>
  </si>
  <si>
    <t>Поощрение лиц молодежного возраста, добившихся высоких результатов в учебе и общественной жизни</t>
  </si>
  <si>
    <t>Организация участия детей и подростков в социально значимых региональных проектах на условиях софинансирования</t>
  </si>
  <si>
    <t>Мероприятие "Реализация федерального проекта "Формирование комфортной городской среды" в рамках национального проекта "Жилье и городская среда"</t>
  </si>
  <si>
    <t xml:space="preserve"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</t>
  </si>
  <si>
    <t>Реализация проектов по благоустройству</t>
  </si>
  <si>
    <t>Проектирование, капитальный ремонт и ремонт объектов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</si>
  <si>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 на условиях софинансирования</t>
  </si>
  <si>
    <t>Мероприятие  "Проектирование, капитальный ремонт и ремонт дворовых территорий многоквартирных домов, проездов к дворовым территориям многоквартирных домов"</t>
  </si>
  <si>
    <t>Подпрограмма " Обеспечение безопасности муниципальных учреждений"</t>
  </si>
  <si>
    <t>2022 год</t>
  </si>
  <si>
    <t>0502</t>
  </si>
  <si>
    <t>Коммунальное хозяйство</t>
  </si>
  <si>
    <t>Расходы на повышение заработной платы педагогическим работникам муниципальных организаций дополнительного образования за счет субсидии из областного бюджета</t>
  </si>
  <si>
    <t>Расходы на повышение заработной платы работникам муниципальных учреждений культуры Тверской области за счет субсидии из областного бюджета</t>
  </si>
  <si>
    <t xml:space="preserve">Капитальный ремонт и ремонт улично-дорожной сети города Торжка за счет субсидии из областного бюджета </t>
  </si>
  <si>
    <t xml:space="preserve">Ремонт дворовых территорий многоквартирных домов, проездов к дворовым территориям многоквартирных домов за счет субсидии из областного бюджета </t>
  </si>
  <si>
    <t xml:space="preserve">Проведение мероприятий в целях обеспечения безопасности дорожного движения на автомобильных дорогах общего пользования местного значения за счет субсидии из областного бюджета </t>
  </si>
  <si>
    <t xml:space="preserve">Организация участия детей и подростков в социально значимых региональных проектах за счет субсидии из областного бюджета </t>
  </si>
  <si>
    <t>Организация отдыха детей в каникулярное время за счет субсидии из областного бюджета</t>
  </si>
  <si>
    <t>Поддержка средств массовой информации  города учредителем (соучредителем) которого является администрация города Торжка за счет субсидии из областного бюджета</t>
  </si>
  <si>
    <t>Информирование населения города Торжка о деятельности органов местного самоуправления через электронные и печатные средства массовой информации</t>
  </si>
  <si>
    <t>Расходы на повышение заработной платы педагогическим работникам муниципальных организаций дополнительного образования на условиях софинансирования</t>
  </si>
  <si>
    <t>Расходы на повышение заработной платы работникам муниципальных учреждений культуры  Тверской области на условиях софинансирования</t>
  </si>
  <si>
    <t>Подпрограмма "Обеспечение безопасности муниципальных учреждений"</t>
  </si>
  <si>
    <t>Комплексное развитие территории и инфраструктуры малых исторических поселений на условиях софинансирования</t>
  </si>
  <si>
    <t>Комплексное развитие территории и инфраструктуры малых исторических поселений за счет субсидии из областного бюджета</t>
  </si>
  <si>
    <t>Мероприятие "Проведение капитального ремонта и ремонта объектов недвижимого имущества и (или) особо ценного движимого имущества муниципальными образовательными организациями, реализующими основные общеобразовательные программы"</t>
  </si>
  <si>
    <t xml:space="preserve">Капитальный ремонт и ремонт улично-дорожной сети города Торжка на условиях софинансирования </t>
  </si>
  <si>
    <t>Ремонт дворовых территорий многоквартирных домов, проездов к дворовым территориям многоквартирных домов на условиях софинансирования</t>
  </si>
  <si>
    <t>Спорт высших достижений</t>
  </si>
  <si>
    <t>Подпрограмма "Подготовка спортивного резерва, развитие спорта высших достижений"</t>
  </si>
  <si>
    <t>Мероприятие "Оказание муниципальных услуг, выполнение работ муниципальными учреждениями в сфере спорта высших достижений"</t>
  </si>
  <si>
    <t>Укрепление материально-технической базы муниципальных дошкольных образовательных организаций на условиях софинансирования</t>
  </si>
  <si>
    <t xml:space="preserve">Приложение 1  </t>
  </si>
  <si>
    <t>Источники  финансирования  дефицита  бюджета</t>
  </si>
  <si>
    <t>Код БК РФ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</si>
  <si>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</si>
  <si>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</si>
  <si>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</si>
  <si>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</si>
  <si>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</si>
  <si>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</si>
  <si>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</si>
  <si>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</si>
  <si>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</si>
  <si>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</si>
  <si>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</si>
  <si>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</si>
  <si>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</si>
  <si>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>администрация муниципального образования городской округ город Торжок Тверской области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</si>
  <si>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</si>
  <si>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Мероприятие "Обеспечение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</si>
  <si>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</si>
  <si>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Управление финансов администрации города Торжка</t>
  </si>
  <si>
    <t xml:space="preserve">Управление образования администрации города Торжка </t>
  </si>
  <si>
    <t>2023 год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</si>
  <si>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</si>
  <si>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</si>
  <si>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Комитет по управлению имуществом муниципального образования городской округ город Торжок Тверской области</t>
  </si>
  <si>
    <t>Мероприятие "Обеспечение охраны объектов (территорий) сотрудниками частных охранных организаций или подразделениями охраны»</t>
  </si>
  <si>
    <t>Обеспечение охраны объектов (территорий)</t>
  </si>
  <si>
    <t>Резервный фонд администрации города Торжка</t>
  </si>
  <si>
    <t>Мероприятие "Организация питания учащихся общеобразовательных учреждений с ограниченными возможностями здоровья"</t>
  </si>
  <si>
    <t>Изменение остатков средств на счетах  по учету средств бюджетов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</si>
  <si>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</si>
  <si>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</si>
  <si>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</si>
  <si>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</si>
  <si>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>Итого источники внутреннего финансирования дефицита бюджета</t>
  </si>
  <si>
    <t>Организация обеспечения питанием учащихся муниципальных общеобразовательных учреждений с  ограниченными возможностями здоровья</t>
  </si>
  <si>
    <t xml:space="preserve">к решению Торжокской городской Думы </t>
  </si>
  <si>
    <t>Проведение капитального ремонта и ремонта муниципальными учреждениями</t>
  </si>
  <si>
    <t>Проектирование, строительство и реконструкция объектов</t>
  </si>
  <si>
    <t>Мероприятие "Установка (расширение) единых функциональных систем: охранной, пожарной сигнализации, системы видеонаблюдения, контроля доступа и иных аналогичных систем, включая работы по модернизации указанных систем"</t>
  </si>
  <si>
    <t>Установка (расширение) единых функциональных систем в муниципальных учреждениях</t>
  </si>
  <si>
    <t>Мероприятие "Благоустройство земельных участков с целью обеспечения безопасности зданий, сооружений, территорий муниципальных учреждений"</t>
  </si>
  <si>
    <t>Обеспечение уровня финансирования физкультурно-спортивных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 на условиях софинансирования</t>
  </si>
  <si>
    <t>24102S1050</t>
  </si>
  <si>
    <t>24103S1020</t>
  </si>
  <si>
    <t>242R300000</t>
  </si>
  <si>
    <t>242R311090</t>
  </si>
  <si>
    <t>242R320110</t>
  </si>
  <si>
    <t>242R3S1090</t>
  </si>
  <si>
    <t>231F200000</t>
  </si>
  <si>
    <t>231F220100</t>
  </si>
  <si>
    <t>231F255550</t>
  </si>
  <si>
    <t>21201S0690</t>
  </si>
  <si>
    <t>2520120180</t>
  </si>
  <si>
    <t xml:space="preserve">2240600000  </t>
  </si>
  <si>
    <t xml:space="preserve">2240620320  </t>
  </si>
  <si>
    <t xml:space="preserve">2240620420  </t>
  </si>
  <si>
    <t xml:space="preserve">2240620430  </t>
  </si>
  <si>
    <t xml:space="preserve">2240620440  </t>
  </si>
  <si>
    <t>22101S0680</t>
  </si>
  <si>
    <t xml:space="preserve">22201S0680   </t>
  </si>
  <si>
    <t xml:space="preserve">22404L4970  </t>
  </si>
  <si>
    <t xml:space="preserve">22403S0320  </t>
  </si>
  <si>
    <t>2110110740</t>
  </si>
  <si>
    <t>2110120010</t>
  </si>
  <si>
    <t xml:space="preserve">25202S1040  </t>
  </si>
  <si>
    <t xml:space="preserve">21103L3040  </t>
  </si>
  <si>
    <t xml:space="preserve">21301S1080  </t>
  </si>
  <si>
    <t xml:space="preserve">21104S0240  </t>
  </si>
  <si>
    <t>Муниципальная программа муниципального образования город Торжок "Развитие социальной  инфраструктуры города Торжка" на 2022  - 2027 годы</t>
  </si>
  <si>
    <t>Муниципальная программа муниципального образования город Торжок "Безопасный город" на 2022  - 2027 годы</t>
  </si>
  <si>
    <t>Муниципальная программа муниципального образования город Торжок "Развитие образования  города Торжка" на 2022  - 2027 годы</t>
  </si>
  <si>
    <t>Муниципальная программа муниципального образования город Торжок "Развитие транспортной и коммунальной инфраструктуры" на 2022  - 2027 годы</t>
  </si>
  <si>
    <t>Муниципальная программа муниципального образования город Торжок "Формирование современной  городской среды" на 2022  - 2027 годы</t>
  </si>
  <si>
    <t>Ведомственная структура расходов бюджета муниципального образования  город Торжок  
на 2022 год и на плановый период 2023 и 2024 годов</t>
  </si>
  <si>
    <t>Распределение бюджетных ассигнований  бюджета   
муниципального образования город Торжок  по разделам и подразделам классификации  
расходов бюджетов на 2022 год и на плановый период 2023 и 2024 годов</t>
  </si>
  <si>
    <t>2024 год</t>
  </si>
  <si>
    <t>муниципального образования город Торжок на 2022 год и на плановый период 2023 и 2024 годов</t>
  </si>
  <si>
    <t>Распределение бюджетных ассигнований бюджета муниципального образования город Торжок 
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2022 год и на плановый период 2023 и 2024 годов</t>
  </si>
  <si>
    <r>
      <t xml:space="preserve">Распределение бюджетных ассигнований 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по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 на 2022 год и на плановый период 
2023 и 2024 годов</t>
    </r>
  </si>
  <si>
    <t>Муниципальная программа муниципального образования город Торжок "Содействие экономическому развитию города Торжка" на 2022  - 2027 годы</t>
  </si>
  <si>
    <t>Подпрограмма "Формирование благоприятных условий для развития города"</t>
  </si>
  <si>
    <t>Мероприятие "Развитие туристской индустрии в муниципальном образовании город Торжок"</t>
  </si>
  <si>
    <t>26401S1210</t>
  </si>
  <si>
    <t>Уборка территории города, ликвидация несанкционированных свалок</t>
  </si>
  <si>
    <t>Содержание мест (площадок) накопления ТКО</t>
  </si>
  <si>
    <t>Мероприятие "Развитие сетей уличного освещения"</t>
  </si>
  <si>
    <t>Проектирование, строительство и реконструкция  объектов</t>
  </si>
  <si>
    <t>23201S9020</t>
  </si>
  <si>
    <t>212А155191</t>
  </si>
  <si>
    <t>212А100000</t>
  </si>
  <si>
    <t>Мероприятие "Реализация федерального проекта "Культурная среда" в рамках национального проекта "Культура"</t>
  </si>
  <si>
    <t>Государственная поддержка отрасли культуры (в части мероприятий по модернизации (капитальный ремонт, реконструкция)  муниципальных детских школ искусств по видам искусств)</t>
  </si>
  <si>
    <t>Мероприятие  "Приобретение основных средств, не относящихся к объектам недвижимости муниципальными учреждениями культурно-досугового типа"</t>
  </si>
  <si>
    <t>22203L4670</t>
  </si>
  <si>
    <t>26102R0820</t>
  </si>
  <si>
    <t>Благоустройство земельных участков</t>
  </si>
  <si>
    <t>Укрепление материально-технической базы муниципальных общеобразовательных учреждений на условиях софинансирования</t>
  </si>
  <si>
    <t>Мероприятие  "Проведение капитального ремонта и ремонта объектов недвижимого имущества и (или) особо ценного движимого имущества муниципальными учреждениями культурно-досугового типа"</t>
  </si>
  <si>
    <t>22204L4670</t>
  </si>
  <si>
    <t>Муниципальная программа муниципального образования город Торжок "Развитие социальной  инфраструктуры города Торжка" 
на 2022  - 2027 годы</t>
  </si>
  <si>
    <t>Муниципальная программа муниципального образования город Торжок "Формирование современной  городской среды" 
на 2022  - 2027 годы</t>
  </si>
  <si>
    <t>2110520020</t>
  </si>
  <si>
    <t xml:space="preserve">21105S0440  </t>
  </si>
  <si>
    <t>Подпрограмма "Санитарно-эпидемиологическое благополучие населения"</t>
  </si>
  <si>
    <t>Мероприятие "Обеспечение пожарной безопасности зданий, сооружений, территорий муниципальных учреждений"</t>
  </si>
  <si>
    <t xml:space="preserve">Обеспечение пожарной безопасности </t>
  </si>
  <si>
    <t>Подпрограмма "Развитие коммунально-инженерной инфраструктуры"</t>
  </si>
  <si>
    <t>Мероприятие  "Проектирование, строительство и реконструкция объектов теплоснабжения"</t>
  </si>
  <si>
    <t>Мероприятие "Реализация федерального проекта "Безопасность дорожного движения" в рамках национального проекта "Безопасные  качественные дороги"</t>
  </si>
  <si>
    <t>330</t>
  </si>
  <si>
    <t>Публичные нормативные выплаты гражданам несоциального характера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</si>
  <si>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</si>
  <si>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 xml:space="preserve">  от 23.12.2021  № 86 </t>
  </si>
  <si>
    <t>Приложение 3
к решению Торжокской городской Думы
от 23.12.2021  № 86</t>
  </si>
  <si>
    <t>Приложение 4 
к решению Торжокской городской Думы
от 23.12.2021 № 86</t>
  </si>
  <si>
    <t xml:space="preserve">Приложение  5
к решению Торжокской городской Думы
от 23.12.2021 № 86 </t>
  </si>
  <si>
    <t xml:space="preserve">Приложение 6
к решению Торжокской городской Думы
от 23.12.2021 № 86 </t>
  </si>
  <si>
    <t>Обеспечение уровня финансирования физкультурно-спортивных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 за счет субсидии из областного бюджета</t>
  </si>
  <si>
    <t xml:space="preserve">22102L5192  </t>
  </si>
  <si>
    <t>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образований)</t>
  </si>
  <si>
    <t>Расходы на исполнение судебных актов по обращению взыскания на средства местного бюджета</t>
  </si>
  <si>
    <t>830</t>
  </si>
  <si>
    <t>Исполнение судебных актов</t>
  </si>
  <si>
    <t>Мероприятие  "Приобретение основных средств, не относящихся к объектам недвижимости муниципальными образовательными организациями, реализующими основные общеобразовательные программы"</t>
  </si>
  <si>
    <t>Приобретение муниципальными учреждениями оборудования и других основных средств</t>
  </si>
  <si>
    <t>Мероприятие  "Реализация проектов в рамках программы поддержки местных инициатив в Тверской области"</t>
  </si>
  <si>
    <t>0107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</si>
  <si>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</si>
  <si>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</si>
  <si>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Специальные расходы</t>
  </si>
  <si>
    <t>23201S9030</t>
  </si>
  <si>
    <t>Реализация проекта "Установка детской игровой площадки по ул. Гражданская в г. Торжке" в рамках программы поддержки местных инициатив в Тверской области на условиях софинансирования</t>
  </si>
  <si>
    <t>Содержание объектов и элементов благоустройства</t>
  </si>
  <si>
    <t>Мероприятие «Реализация образовательных проектов в рамках поддержки школьных инициатив Тверской области»</t>
  </si>
  <si>
    <t>Реализация образовательного проекта «Назад в будущее» МБОУ «СОШ № 8» города Торжка Тверской области</t>
  </si>
  <si>
    <t>Реализация мероприятий по обращениям, поступающим к депутатам Торжокской городской Думы и Законодательного Собрания Тверской области</t>
  </si>
  <si>
    <t>Средства на реализацию мероприятий по обращениям, поступающим к депутатам Законодательного Собрания Тверской области</t>
  </si>
  <si>
    <t xml:space="preserve">22502S0480  </t>
  </si>
  <si>
    <t>Мероприятие "Оснащение муниципальных образовательных организаций, реализующих программы дошкольного образования, уличными игровыми комплексами"</t>
  </si>
  <si>
    <t>Оснащение муниципальных дошкольных образовательных организаций уличными игровыми комплексами за счет субсидии из областного бюджета</t>
  </si>
  <si>
    <t>Оснащение муниципальных дошкольных образовательных организаций уличными игровыми комплексами на условиях софинансирования</t>
  </si>
  <si>
    <t>21110S1350</t>
  </si>
  <si>
    <t>Участие в мероприятиях по развитию международных и межмуниципальных связей</t>
  </si>
  <si>
    <t>Реализация проекта "Установка детской игровой площадки по ул. Гражданская в г. Торжке" в рамках программы поддержки местных инициатив в Тверской области за счет субсидии из областного бюджета</t>
  </si>
  <si>
    <t>Мероприятие  "Обустройство мест отдыха детей на территории города"</t>
  </si>
  <si>
    <t>Приобретение и установка детских игровых комплексов</t>
  </si>
  <si>
    <t>Искусственные дорожные неровности</t>
  </si>
  <si>
    <t>Участие физических и юридических лиц в благоустройстве территории города</t>
  </si>
  <si>
    <t>Обустройство новых мест захоронений</t>
  </si>
  <si>
    <t>Восстановление воинских захоронений</t>
  </si>
  <si>
    <t>Мероприятие "Формирование безбарьерной среды для лиц с ограниченными возможностями здоровья"</t>
  </si>
  <si>
    <t xml:space="preserve">Проведение капитального ремонта и ремонта муниципальными учреждениями      </t>
  </si>
  <si>
    <t>Мероприятие "Проведение капитального ремонта и ремонта объектов недвижимого имущества и (или) особо ценного движимого имущества муниципальными организациями, реализующими программы дополнительного образования"</t>
  </si>
  <si>
    <t>Укрепление материально-технической базы муниципальных дошкольных образовательных организаций за счет субсидии из областного бюджета</t>
  </si>
  <si>
    <t>Комплектование книжных фондов муниципальных библиотек</t>
  </si>
  <si>
    <t>Приобретение оборудования и других основных средств</t>
  </si>
  <si>
    <t xml:space="preserve">Мероприятие  "Благоустройство территории, прилегающей к объектам туристического показа и туристической инфраструктуры" </t>
  </si>
  <si>
    <t>26402S0860</t>
  </si>
  <si>
    <t>Содействие развитию малого и среднего предпринимательства в сфере туризма на условиях софинансирования</t>
  </si>
  <si>
    <t>Единовременная выплата к началу учебного года работникам муниципальных образовательных организаций за счет субсидии из областного бюджета</t>
  </si>
  <si>
    <t>2110111390</t>
  </si>
  <si>
    <t>21101S1390</t>
  </si>
  <si>
    <t>Единовременная выплата к началу учебного года работникам муниципальных образовательных организаций на условиях софинансирования</t>
  </si>
  <si>
    <t>21201S1390</t>
  </si>
  <si>
    <t>Реализация проекта "Устройство детской площадки, расположенной по адресу: Тверская область, г. Торжок,  Ленинградское шоссе, д.20" в рамках программы поддержки местных инициатив в Тверской области на условиях софинансирования</t>
  </si>
  <si>
    <t xml:space="preserve">Мероприятие  "Мероприятия по профилактике терроризма и экстремизма" </t>
  </si>
  <si>
    <t>Приобретение и обеспечение функционирования систем и средств безопасности</t>
  </si>
  <si>
    <t>Устройство детской игровой площадки</t>
  </si>
  <si>
    <t>Мероприятие  "Проведение капитального ремонта и ремонта объектов недвижимого имущества и (или) особо ценного движимого имущества муниципальными учреждениями в сфере спорта высших достижений"</t>
  </si>
  <si>
    <t>Приложение 2</t>
  </si>
  <si>
    <t>к   решению Торжокской городской Думы</t>
  </si>
  <si>
    <t xml:space="preserve">от 23.12.2021 № 86  </t>
  </si>
  <si>
    <t>Прогнозируемые доходы бюджета муниципального образования город Торжок по группам, подгруппам, 
статьям, подстатьям и элементам доходов классификации доходов 
бюджетов  Российской Федерации на 2022 год и на плановый период 2023 и 2024 годов</t>
  </si>
  <si>
    <t>Код классификации Российской Федерации</t>
  </si>
  <si>
    <t>Наименование дохода</t>
  </si>
  <si>
    <t xml:space="preserve">Сумма, тыс. руб.     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</si>
  <si>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</si>
  <si>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</si>
  <si>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</si>
  <si>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</si>
  <si>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</si>
  <si>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</si>
  <si>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</si>
  <si>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</si>
  <si>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</si>
  <si>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</si>
  <si>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</si>
  <si>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</si>
  <si>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</si>
  <si>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</si>
  <si>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</si>
  <si>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</si>
  <si>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</si>
  <si>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</si>
  <si>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</si>
  <si>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</si>
  <si>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</si>
  <si>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</si>
  <si>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</si>
  <si>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</si>
  <si>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</si>
  <si>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</si>
  <si>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</si>
  <si>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</si>
  <si>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</si>
  <si>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</si>
  <si>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</si>
  <si>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</si>
  <si>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</si>
  <si>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</si>
  <si>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</si>
  <si>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</si>
  <si>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</si>
  <si>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</si>
  <si>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</si>
  <si>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</si>
  <si>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</si>
  <si>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</si>
  <si>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</si>
  <si>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</si>
  <si>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</si>
  <si>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</si>
  <si>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</si>
  <si>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</si>
  <si>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</si>
  <si>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</si>
  <si>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</si>
  <si>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</si>
  <si>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</si>
  <si>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</si>
  <si>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</si>
  <si>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</si>
  <si>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</si>
  <si>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</si>
  <si>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</si>
  <si>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</si>
  <si>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</si>
  <si>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</si>
  <si>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</si>
  <si>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</si>
  <si>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</si>
  <si>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</si>
  <si>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</si>
  <si>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</si>
  <si>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</si>
  <si>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</si>
  <si>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</si>
  <si>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</si>
  <si>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</si>
  <si>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</si>
  <si>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</si>
  <si>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</si>
  <si>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</si>
  <si>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</si>
  <si>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</si>
  <si>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</si>
  <si>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</si>
  <si>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</si>
  <si>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</si>
  <si>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</si>
  <si>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</si>
  <si>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</si>
  <si>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</si>
  <si>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</si>
  <si>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</si>
  <si>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</si>
  <si>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</si>
  <si>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</si>
  <si>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</si>
  <si>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</si>
  <si>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</si>
  <si>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</si>
  <si>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</si>
  <si>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</si>
  <si>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</si>
  <si>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</si>
  <si>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</si>
  <si>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</si>
  <si>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</si>
  <si>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</si>
  <si>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</si>
  <si>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</si>
  <si>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</si>
  <si>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</si>
  <si>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</si>
  <si>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</si>
  <si>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</si>
  <si>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</si>
  <si>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</si>
  <si>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</si>
  <si>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</si>
  <si>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</si>
  <si>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000 1 12 01041 01 0000 120</t>
  </si>
  <si>
    <t>Плата за размещение отходов производства</t>
  </si>
  <si>
    <t>000 1 12 01042 01 0000 120</t>
  </si>
  <si>
    <t>Плата за размещение твердых коммунальных отходов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</si>
  <si>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</si>
  <si>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</si>
  <si>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</si>
  <si>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</si>
  <si>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</si>
  <si>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</si>
  <si>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000 1 13 02994 04 0000 130</t>
  </si>
  <si>
    <t>Прочие доходы от компенсации затрат бюджетов городских округов</t>
  </si>
  <si>
    <t>000 1 14 00000 00 0000 000</t>
  </si>
  <si>
    <t>ДОХОДЫ ОТ ПРОДАЖИ МАТЕРИАЛЬНЫХ И НЕМАТЕРИАЛЬНЫХ АКТИВОВ</t>
  </si>
  <si>
    <t>000 1 14 02040 04 0000 440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</si>
  <si>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</si>
  <si>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</si>
  <si>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</si>
  <si>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</si>
  <si>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</si>
  <si>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</si>
  <si>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</si>
  <si>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</si>
  <si>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</si>
  <si>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</si>
  <si>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</si>
  <si>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</si>
  <si>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</si>
  <si>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>000 1 14 13040 04 0000 410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</si>
  <si>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</si>
  <si>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000 1 16 00000 00 0000 000</t>
  </si>
  <si>
    <t>ШТРАФЫ, САНКЦИИ, ВОЗМЕЩЕНИЕ УЩЕРБА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</si>
  <si>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</si>
  <si>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</si>
  <si>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</si>
  <si>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</si>
  <si>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</si>
  <si>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</si>
  <si>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</si>
  <si>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</si>
  <si>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</si>
  <si>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</si>
  <si>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</si>
  <si>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</si>
  <si>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</si>
  <si>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</si>
  <si>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</si>
  <si>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</si>
  <si>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</si>
  <si>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</si>
  <si>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</si>
  <si>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</si>
  <si>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</si>
  <si>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</si>
  <si>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</si>
  <si>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</si>
  <si>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</si>
  <si>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</si>
  <si>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</si>
  <si>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</si>
  <si>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</si>
  <si>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</si>
  <si>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</si>
  <si>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</si>
  <si>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</si>
  <si>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</si>
  <si>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</si>
  <si>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</si>
  <si>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</si>
  <si>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</si>
  <si>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</si>
  <si>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</si>
  <si>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</si>
  <si>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</si>
  <si>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</si>
  <si>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</si>
  <si>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</si>
  <si>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</si>
  <si>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</si>
  <si>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</si>
  <si>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</si>
  <si>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</si>
  <si>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</si>
  <si>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</si>
  <si>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</si>
  <si>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</si>
  <si>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</si>
  <si>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</si>
  <si>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</si>
  <si>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</si>
  <si>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</si>
  <si>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</si>
  <si>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</si>
  <si>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</si>
  <si>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</si>
  <si>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</si>
  <si>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000 1 16 10000 00 0000 140</t>
  </si>
  <si>
    <t>Платежи в целях возмещения причиненного ущерба (убытков)</t>
  </si>
  <si>
    <t>000 1 16 10030 04 0000 140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</si>
  <si>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</si>
  <si>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</si>
  <si>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</si>
  <si>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000 1 16 10032 03 0000 140</t>
  </si>
  <si>
    <t>Прочее возмещение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</si>
  <si>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</si>
  <si>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</si>
  <si>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</si>
  <si>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</si>
  <si>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</si>
  <si>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</si>
  <si>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000 1 16 11000 01 0000 140</t>
  </si>
  <si>
    <t>Платежи, уплачиваемые в целях возмещения вреда</t>
  </si>
  <si>
    <t>000 1 16 11060 01 0000 140</t>
  </si>
  <si>
    <t>Платежи, уплачиваемые в целях возмещения вреда, причиняемого автомобильным дорогам</t>
  </si>
  <si>
    <t>000 1 16 11064 01 0000 140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</si>
  <si>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</si>
  <si>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000 1 17 00000 00 0000 000</t>
  </si>
  <si>
    <t>ПРОЧИЕ НЕНАЛОГОВЫЕ ДОХОДЫ</t>
  </si>
  <si>
    <t>000 1 17 01000 00 0000 180</t>
  </si>
  <si>
    <t>Невыясненные поступления</t>
  </si>
  <si>
    <t>000 1 17 01040 04 0000 180</t>
  </si>
  <si>
    <t>Невыясненные поступления, зачисляемые в бюджеты городских округов</t>
  </si>
  <si>
    <t>000 1 17 15000 00 0000 150</t>
  </si>
  <si>
    <t>Инициативные платежи</t>
  </si>
  <si>
    <t>000 1 17 15020 04 0000 150</t>
  </si>
  <si>
    <t>Инициативные платежи,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</si>
  <si>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</si>
  <si>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</si>
  <si>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</si>
  <si>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</si>
  <si>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</si>
  <si>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</si>
  <si>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000 2 02 15002 00 0000 150</t>
  </si>
  <si>
    <t>Дотации бюджетам на поддержку мер по обеспечению сбалансированности бюджетов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</si>
  <si>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</si>
  <si>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</si>
  <si>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000 2 02 20000 00 0000 150</t>
  </si>
  <si>
    <t>Субсидии бюджетам бюджетной системы Российской Федерации (межбюджетные субсидии)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</si>
  <si>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</si>
  <si>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</si>
  <si>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</si>
  <si>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на капитальный ремонт и ремонт улично-дорожной сети муниципальных образований Тверской области</t>
  </si>
  <si>
    <t>Субсидии на ремонт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</si>
  <si>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</si>
  <si>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</si>
  <si>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</si>
  <si>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</si>
  <si>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</si>
  <si>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000 2 02 25497 00 0000 150</t>
  </si>
  <si>
    <t>Субсидии бюджетам на реализацию мероприятий по обеспечению жильем молодых семей</t>
  </si>
  <si>
    <t>000 2 02 25497 04 0000 150</t>
  </si>
  <si>
    <t>Субсидии бюджетам городских округов на реализацию мероприятий по обеспечению жильем молодых семей</t>
  </si>
  <si>
    <t>000 2 02 25519 00 0000 150</t>
  </si>
  <si>
    <t>Субсидии бюджетам на поддержку отрасли культуры</t>
  </si>
  <si>
    <t>000 2 02 25519 04 0000 150</t>
  </si>
  <si>
    <t>Субсидии бюджетам городских округов на поддержку отрасли культуры</t>
  </si>
  <si>
    <t>000 2 02 25555 00 0000 150</t>
  </si>
  <si>
    <t>Субсидии бюджетам на реализацию программ формирования современной городской среды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</si>
  <si>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</si>
  <si>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</si>
  <si>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000 2 02 29999 00 0000 150</t>
  </si>
  <si>
    <t>Прочие субсидии</t>
  </si>
  <si>
    <t xml:space="preserve">000 2 02 29999 04 0000 150
</t>
  </si>
  <si>
    <t>Субсидии бюджетам на организацию  участия детей и подростков в социально значимых региональных проектах</t>
  </si>
  <si>
    <t>Субсидии бюджетам на организацию отдыха детей в каникулярное время</t>
  </si>
  <si>
    <t>Субсидии бюджетам на  повышение заработной платы работникам муниципальных учреждений культуры Тверской области</t>
  </si>
  <si>
    <t>000 2 02 29999 04 0000 150</t>
  </si>
  <si>
    <t>Субсидии на поддержку редакций районных и городских газет</t>
  </si>
  <si>
    <t>Субсидии бюджетам на  повышение заработной платы педагогическим работникам муниципальных организаций дополнительного образования</t>
  </si>
  <si>
    <t>Субсидии на комплексное развитие территории и инфраструктуры малых исторических поселений</t>
  </si>
  <si>
    <t>Субсидии на укрепление материально-технической базы муниципальных спортивных школ</t>
  </si>
  <si>
    <t>Субсидии на реализацию программ по поддержке местных инициатив в Тверской области на территории городских округов Тверской области (Установка детской игровой площадки по ул. Гражданская в г. Торжке)</t>
  </si>
  <si>
    <t>Прочие субсидии бюджетам городских округов (Субсидии на оснащение муниципальных образовательных организаций, реализующих программы дошкольного образования, уличными игровыми комплексами)</t>
  </si>
  <si>
    <t>Субсидии на укрепление материально-технической базы муниципальных общеобразовательных организаций</t>
  </si>
  <si>
    <t>Субсидии бюджетам на укрепление материально-технической базы муниципальных дошкольных образовательных организаций</t>
  </si>
  <si>
    <t>Субсидии на осуществление единовременной выплаты к началу нового учебного года работникам основного списочного состава муниципальных образовательных организаций, расходы по оплате труда которых осуществляются за счет средств местных бюджетов Тверской области</t>
  </si>
  <si>
    <t>000 2 02 30000 00 0000 150</t>
  </si>
  <si>
    <t>Субвенции бюджетам бюджетной системы Российской Федерации</t>
  </si>
  <si>
    <t>000 2 02 30029 00 0000 150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</si>
  <si>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</si>
  <si>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</si>
  <si>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</si>
  <si>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</si>
  <si>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</si>
  <si>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</si>
  <si>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</si>
  <si>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</si>
  <si>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</si>
  <si>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</si>
  <si>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</si>
  <si>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000 2 02 35303 00 0000 150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</si>
  <si>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</si>
  <si>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</si>
  <si>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</si>
  <si>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000 2 02 35930 00 0000 150</t>
  </si>
  <si>
    <t>Субвенции бюджетам на государственную регистрацию актов гражданского состояния</t>
  </si>
  <si>
    <t>000 2 02 35930 04 0000 150</t>
  </si>
  <si>
    <t>Субвенции бюджетам городских округов на государственную регистрацию актов гражданского состояния</t>
  </si>
  <si>
    <t>000 2 02 39999 00 0000 150</t>
  </si>
  <si>
    <t>Прочие субвенции</t>
  </si>
  <si>
    <t>000 2 02 39999 04 0000 150</t>
  </si>
  <si>
    <t>Субвенции бюджетам на 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</si>
  <si>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</si>
  <si>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 государственных полномочий по созданию, исполнению полномочий и обеспечению деятельности комиссий по делам несовершеннолетних</t>
  </si>
  <si>
    <t>Субвенции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</si>
  <si>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бюджетам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Тверской области</t>
  </si>
  <si>
    <t>000 2 02 40000 00 0000 150</t>
  </si>
  <si>
    <t>Иные межбюджетные трансферты</t>
  </si>
  <si>
    <t>000 2 02 49999 00 0000 150</t>
  </si>
  <si>
    <t>Прочие межбюджетные трансферты, передаваемые бюджетам</t>
  </si>
  <si>
    <t>000 2 02 49999 04 0000 150</t>
  </si>
  <si>
    <t>Прочие межбюджетные трансферты на реализацию образовательных проектов в рамках поддержки школьных инициатив Тверской области (Реализация проекта "Назад в будущее "МБОУ "СОШ № 8" города Торжка Тверской области")</t>
  </si>
  <si>
    <t>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</t>
  </si>
  <si>
    <t>Прочие межбюджетные трансферты, передаваемые бюджетам городских округов (Прочие межбюджетные трансферты на приобретение и установку детских игровых комплексов)</t>
  </si>
  <si>
    <t>Прочие межбюджетные трансферты, передаваемые бюджетам городских округов (Прочие межбюджетные трансферты, передаваемые бюджетам на содействие развитию малого и среднего предпринимательства в сфере туризма)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</si>
  <si>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</si>
  <si>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</si>
  <si>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</si>
  <si>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</si>
  <si>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000 2 18 00000 04 0000 150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</si>
  <si>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</si>
  <si>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000 2 18 04000 04 0000 150</t>
  </si>
  <si>
    <t>Доходы бюджетов городских округов от возврата организациями остатков субсидий прошлых лет</t>
  </si>
  <si>
    <t>000 2 18 04010 04 0000 150</t>
  </si>
  <si>
    <t>Доходы бюджетов городских округов от возврата бюджетными учреждениями остатков субсидий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</si>
  <si>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</si>
  <si>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</si>
  <si>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</si>
  <si>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</si>
  <si>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</si>
  <si>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</si>
  <si>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000 2 19 35120 04 0000 150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</si>
  <si>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</si>
  <si>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>000 2 19 35303 04 0000 150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</si>
  <si>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</si>
  <si>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000 2 19 35469 04 0000 150</t>
  </si>
  <si>
    <t>Возврат остатков субвенций на проведение Всероссийской переписи населения 2020 года из бюджетов городских округов</t>
  </si>
  <si>
    <t>000 2 19 60010 04 0000 150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</si>
  <si>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</si>
  <si>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 ДОХОДОВ</t>
  </si>
  <si>
    <t>Мероприятие  "Приобретение основных средств, не относящихся к объектам недвижимости, муниципальными учреждениями  в сфере спорта высших достижений"</t>
  </si>
  <si>
    <t>Содействие развитию малого и среднего предпринимательства в сфере туризма за счет иных межбюджетных трансфертов из областного бюджета</t>
  </si>
  <si>
    <t>Укрепление материально-технической базы муниципальных общеобразовательных учреждений за счет субсидии из областного бюджета</t>
  </si>
  <si>
    <t xml:space="preserve">25201S0440 </t>
  </si>
  <si>
    <t xml:space="preserve">2520110440 </t>
  </si>
  <si>
    <t xml:space="preserve">Укрепление материально-технической базы муниципальных общеобразовательных учреждений  за счет субсидии из областного бюджета  </t>
  </si>
  <si>
    <t>(в редакции решения Торжокской городской Думы
от 28.12.2022 № 167)</t>
  </si>
  <si>
    <t>(в редакции решения Торжокской городской Думы
от  28.12.2022 № 167)</t>
  </si>
  <si>
    <t>Обеспечение функционирования модели персонифицированного финансирования дополнительного образования детей</t>
  </si>
</sst>
</file>

<file path=xl/styles.xml><?xml version="1.0" encoding="utf-8"?>
<styleSheet xmlns="http://schemas.openxmlformats.org/spreadsheetml/2006/main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"/>
    <numFmt numFmtId="168" formatCode="#,##0&quot;р.&quot;;\-#,##0&quot;р.&quot;"/>
  </numFmts>
  <fonts count="14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theme="3" tint="0.39998000860214233"/>
      <name val="Times New Roman"/>
      <family val="1"/>
    </font>
    <font>
      <b/>
      <sz val="12"/>
      <color rgb="FFFF0000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0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4" fontId="4" fillId="0" borderId="0">
      <alignment vertical="top" wrapText="1"/>
      <protection/>
    </xf>
    <xf numFmtId="16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22">
    <xf numFmtId="0" fontId="0" fillId="0" borderId="0" xfId="0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5" fillId="0" borderId="0" xfId="31" applyNumberFormat="1" applyFont="1" applyFill="1" applyAlignment="1">
      <alignment vertical="top" wrapText="1"/>
      <protection/>
    </xf>
    <xf numFmtId="0" fontId="8" fillId="0" borderId="2" xfId="31" applyNumberFormat="1" applyFont="1" applyFill="1" applyBorder="1" applyAlignment="1">
      <alignment horizontal="center" vertical="center" wrapText="1"/>
      <protection/>
    </xf>
    <xf numFmtId="0" fontId="8" fillId="0" borderId="2" xfId="31" applyNumberFormat="1" applyFont="1" applyFill="1" applyBorder="1" applyAlignment="1">
      <alignment horizontal="left" vertical="center" wrapText="1"/>
      <protection/>
    </xf>
    <xf numFmtId="167" fontId="8" fillId="0" borderId="2" xfId="31" applyNumberFormat="1" applyFont="1" applyFill="1" applyBorder="1" applyAlignment="1">
      <alignment horizontal="center" vertical="center" wrapText="1"/>
      <protection/>
    </xf>
    <xf numFmtId="167" fontId="5" fillId="0" borderId="2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164" fontId="5" fillId="0" borderId="0" xfId="31" applyNumberFormat="1" applyFont="1" applyFill="1" applyAlignment="1">
      <alignment vertical="center" wrapText="1"/>
      <protection/>
    </xf>
    <xf numFmtId="49" fontId="5" fillId="0" borderId="2" xfId="31" applyNumberFormat="1" applyFont="1" applyFill="1" applyBorder="1" applyAlignment="1">
      <alignment horizontal="center" vertical="center" wrapText="1"/>
      <protection/>
    </xf>
    <xf numFmtId="0" fontId="8" fillId="0" borderId="1" xfId="31" applyNumberFormat="1" applyFont="1" applyFill="1" applyBorder="1" applyAlignment="1">
      <alignment horizontal="center" vertical="center" wrapText="1"/>
      <protection/>
    </xf>
    <xf numFmtId="167" fontId="5" fillId="0" borderId="1" xfId="31" applyNumberFormat="1" applyFont="1" applyFill="1" applyBorder="1" applyAlignment="1">
      <alignment horizontal="center" vertical="center" wrapText="1"/>
      <protection/>
    </xf>
    <xf numFmtId="0" fontId="9" fillId="0" borderId="1" xfId="31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 wrapText="1"/>
    </xf>
    <xf numFmtId="164" fontId="5" fillId="0" borderId="0" xfId="31" applyNumberFormat="1" applyFont="1" applyFill="1" applyAlignment="1">
      <alignment horizontal="center" vertical="center" wrapText="1"/>
      <protection/>
    </xf>
    <xf numFmtId="167" fontId="3" fillId="0" borderId="1" xfId="31" applyNumberFormat="1" applyFont="1" applyFill="1" applyBorder="1" applyAlignment="1">
      <alignment horizontal="center" vertical="center" wrapText="1"/>
      <protection/>
    </xf>
    <xf numFmtId="49" fontId="5" fillId="0" borderId="1" xfId="31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/>
    </xf>
    <xf numFmtId="0" fontId="5" fillId="0" borderId="1" xfId="31" applyNumberFormat="1" applyFont="1" applyFill="1" applyBorder="1" applyAlignment="1">
      <alignment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167" fontId="7" fillId="0" borderId="1" xfId="31" applyNumberFormat="1" applyFont="1" applyFill="1" applyBorder="1" applyAlignment="1">
      <alignment horizontal="center" vertical="center" wrapText="1"/>
      <protection/>
    </xf>
    <xf numFmtId="164" fontId="3" fillId="0" borderId="0" xfId="31" applyNumberFormat="1" applyFont="1" applyFill="1" applyAlignment="1">
      <alignment vertical="top" wrapText="1"/>
      <protection/>
    </xf>
    <xf numFmtId="0" fontId="7" fillId="0" borderId="1" xfId="31" applyNumberFormat="1" applyFont="1" applyFill="1" applyBorder="1" applyAlignment="1">
      <alignment horizontal="center" vertical="center" wrapText="1"/>
      <protection/>
    </xf>
    <xf numFmtId="2" fontId="5" fillId="0" borderId="0" xfId="31" applyNumberFormat="1" applyFont="1" applyFill="1" applyAlignment="1">
      <alignment vertical="top" wrapText="1"/>
      <protection/>
    </xf>
    <xf numFmtId="164" fontId="5" fillId="0" borderId="0" xfId="32" applyNumberFormat="1" applyFont="1" applyFill="1" applyAlignment="1">
      <alignment vertical="center" wrapText="1"/>
      <protection/>
    </xf>
    <xf numFmtId="0" fontId="8" fillId="0" borderId="3" xfId="32" applyNumberFormat="1" applyFont="1" applyFill="1" applyBorder="1" applyAlignment="1">
      <alignment horizontal="center" vertical="center" wrapText="1"/>
      <protection/>
    </xf>
    <xf numFmtId="0" fontId="8" fillId="0" borderId="3" xfId="32" applyNumberFormat="1" applyFont="1" applyFill="1" applyBorder="1" applyAlignment="1">
      <alignment horizontal="left" vertical="center" wrapText="1"/>
      <protection/>
    </xf>
    <xf numFmtId="0" fontId="7" fillId="0" borderId="1" xfId="32" applyNumberFormat="1" applyFont="1" applyFill="1" applyBorder="1" applyAlignment="1">
      <alignment horizontal="center" vertical="center" wrapText="1"/>
      <protection/>
    </xf>
    <xf numFmtId="164" fontId="8" fillId="0" borderId="0" xfId="32" applyNumberFormat="1" applyFont="1" applyFill="1" applyAlignment="1">
      <alignment vertical="center" wrapText="1"/>
      <protection/>
    </xf>
    <xf numFmtId="166" fontId="8" fillId="0" borderId="3" xfId="32" applyNumberFormat="1" applyFont="1" applyFill="1" applyBorder="1" applyAlignment="1">
      <alignment horizontal="center" vertical="center" wrapText="1"/>
      <protection/>
    </xf>
    <xf numFmtId="166" fontId="8" fillId="0" borderId="1" xfId="32" applyNumberFormat="1" applyFont="1" applyFill="1" applyBorder="1" applyAlignment="1">
      <alignment horizontal="center" vertical="center" wrapText="1"/>
      <protection/>
    </xf>
    <xf numFmtId="166" fontId="5" fillId="0" borderId="1" xfId="32" applyNumberFormat="1" applyFont="1" applyFill="1" applyBorder="1" applyAlignment="1">
      <alignment horizontal="center" vertical="center" wrapText="1"/>
      <protection/>
    </xf>
    <xf numFmtId="166" fontId="5" fillId="0" borderId="0" xfId="32" applyNumberFormat="1" applyFont="1" applyFill="1" applyAlignment="1">
      <alignment vertical="center" wrapText="1"/>
      <protection/>
    </xf>
    <xf numFmtId="166" fontId="3" fillId="0" borderId="1" xfId="32" applyNumberFormat="1" applyFont="1" applyFill="1" applyBorder="1" applyAlignment="1">
      <alignment horizontal="center" vertical="center" wrapText="1"/>
      <protection/>
    </xf>
    <xf numFmtId="0" fontId="7" fillId="0" borderId="2" xfId="31" applyNumberFormat="1" applyFont="1" applyFill="1" applyBorder="1" applyAlignment="1">
      <alignment horizontal="left" vertical="center" wrapText="1"/>
      <protection/>
    </xf>
    <xf numFmtId="49" fontId="5" fillId="0" borderId="0" xfId="31" applyNumberFormat="1" applyFont="1" applyFill="1" applyAlignment="1">
      <alignment vertical="top" wrapText="1"/>
      <protection/>
    </xf>
    <xf numFmtId="0" fontId="3" fillId="0" borderId="1" xfId="0" applyFont="1" applyFill="1" applyBorder="1" applyAlignment="1">
      <alignment horizontal="left" vertical="center" wrapText="1"/>
    </xf>
    <xf numFmtId="167" fontId="8" fillId="0" borderId="4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7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0" xfId="31" applyNumberFormat="1" applyFont="1" applyFill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left" vertical="center" wrapText="1"/>
      <protection/>
    </xf>
    <xf numFmtId="49" fontId="6" fillId="0" borderId="1" xfId="0" applyNumberFormat="1" applyFont="1" applyFill="1" applyBorder="1" applyAlignment="1">
      <alignment horizontal="left" vertical="center" wrapText="1"/>
    </xf>
    <xf numFmtId="164" fontId="5" fillId="0" borderId="0" xfId="31" applyNumberFormat="1" applyFont="1" applyFill="1" applyAlignment="1">
      <alignment horizontal="left" vertical="center" wrapText="1"/>
      <protection/>
    </xf>
    <xf numFmtId="0" fontId="5" fillId="0" borderId="2" xfId="32" applyNumberFormat="1" applyFont="1" applyFill="1" applyBorder="1" applyAlignment="1">
      <alignment horizontal="left" vertical="center" wrapText="1"/>
      <protection/>
    </xf>
    <xf numFmtId="0" fontId="8" fillId="0" borderId="1" xfId="31" applyNumberFormat="1" applyFont="1" applyFill="1" applyBorder="1" applyAlignment="1">
      <alignment horizontal="left" vertical="center" wrapText="1"/>
      <protection/>
    </xf>
    <xf numFmtId="164" fontId="5" fillId="0" borderId="0" xfId="32" applyNumberFormat="1" applyFont="1" applyFill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left" vertical="center" wrapText="1"/>
      <protection/>
    </xf>
    <xf numFmtId="167" fontId="5" fillId="0" borderId="3" xfId="31" applyNumberFormat="1" applyFont="1" applyFill="1" applyBorder="1" applyAlignment="1">
      <alignment horizontal="center" vertical="center" wrapText="1"/>
      <protection/>
    </xf>
    <xf numFmtId="167" fontId="8" fillId="0" borderId="1" xfId="31" applyNumberFormat="1" applyFont="1" applyFill="1" applyBorder="1" applyAlignment="1">
      <alignment horizontal="center" vertical="center" wrapText="1"/>
      <protection/>
    </xf>
    <xf numFmtId="167" fontId="5" fillId="0" borderId="4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wrapText="1"/>
    </xf>
    <xf numFmtId="0" fontId="5" fillId="0" borderId="5" xfId="31" applyNumberFormat="1" applyFont="1" applyFill="1" applyBorder="1" applyAlignment="1">
      <alignment horizontal="center" vertical="center" wrapText="1"/>
      <protection/>
    </xf>
    <xf numFmtId="49" fontId="5" fillId="0" borderId="5" xfId="31" applyNumberFormat="1" applyFont="1" applyFill="1" applyBorder="1" applyAlignment="1">
      <alignment horizontal="center" vertical="center" wrapText="1"/>
      <protection/>
    </xf>
    <xf numFmtId="0" fontId="5" fillId="0" borderId="4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167" fontId="5" fillId="0" borderId="5" xfId="31" applyNumberFormat="1" applyFont="1" applyFill="1" applyBorder="1" applyAlignment="1">
      <alignment horizontal="center" vertical="center" wrapText="1"/>
      <protection/>
    </xf>
    <xf numFmtId="0" fontId="5" fillId="0" borderId="6" xfId="31" applyNumberFormat="1" applyFont="1" applyFill="1" applyBorder="1" applyAlignment="1">
      <alignment horizontal="center" vertical="center" wrapText="1"/>
      <protection/>
    </xf>
    <xf numFmtId="167" fontId="5" fillId="0" borderId="6" xfId="31" applyNumberFormat="1" applyFont="1" applyFill="1" applyBorder="1" applyAlignment="1">
      <alignment horizontal="center" vertical="center" wrapText="1"/>
      <protection/>
    </xf>
    <xf numFmtId="167" fontId="5" fillId="0" borderId="7" xfId="31" applyNumberFormat="1" applyFont="1" applyFill="1" applyBorder="1" applyAlignment="1">
      <alignment horizontal="center" vertical="center" wrapText="1"/>
      <protection/>
    </xf>
    <xf numFmtId="164" fontId="5" fillId="0" borderId="1" xfId="31" applyNumberFormat="1" applyFont="1" applyFill="1" applyBorder="1" applyAlignment="1">
      <alignment vertical="top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167" fontId="5" fillId="0" borderId="8" xfId="31" applyNumberFormat="1" applyFont="1" applyFill="1" applyBorder="1" applyAlignment="1">
      <alignment horizontal="center" vertical="center" wrapText="1"/>
      <protection/>
    </xf>
    <xf numFmtId="167" fontId="5" fillId="0" borderId="9" xfId="31" applyNumberFormat="1" applyFont="1" applyFill="1" applyBorder="1" applyAlignment="1">
      <alignment horizontal="center" vertical="center" wrapText="1"/>
      <protection/>
    </xf>
    <xf numFmtId="0" fontId="5" fillId="0" borderId="6" xfId="31" applyNumberFormat="1" applyFont="1" applyFill="1" applyBorder="1" applyAlignment="1">
      <alignment horizontal="left" vertical="center" wrapText="1"/>
      <protection/>
    </xf>
    <xf numFmtId="0" fontId="5" fillId="0" borderId="10" xfId="31" applyNumberFormat="1" applyFont="1" applyFill="1" applyBorder="1" applyAlignment="1">
      <alignment horizontal="center" vertical="center" wrapText="1"/>
      <protection/>
    </xf>
    <xf numFmtId="0" fontId="8" fillId="0" borderId="11" xfId="31" applyNumberFormat="1" applyFont="1" applyFill="1" applyBorder="1" applyAlignment="1">
      <alignment horizontal="center" vertical="center" wrapText="1"/>
      <protection/>
    </xf>
    <xf numFmtId="164" fontId="5" fillId="0" borderId="0" xfId="32" applyNumberFormat="1" applyFont="1" applyFill="1" applyBorder="1" applyAlignment="1">
      <alignment vertical="center" wrapText="1"/>
      <protection/>
    </xf>
    <xf numFmtId="164" fontId="5" fillId="0" borderId="0" xfId="32" applyNumberFormat="1" applyFont="1" applyFill="1" applyBorder="1" applyAlignment="1">
      <alignment horizontal="left" vertical="center" wrapText="1"/>
      <protection/>
    </xf>
    <xf numFmtId="166" fontId="5" fillId="0" borderId="0" xfId="32" applyNumberFormat="1" applyFont="1" applyFill="1" applyBorder="1" applyAlignment="1">
      <alignment vertical="center" wrapText="1"/>
      <protection/>
    </xf>
    <xf numFmtId="164" fontId="8" fillId="0" borderId="0" xfId="32" applyNumberFormat="1" applyFont="1" applyFill="1" applyBorder="1" applyAlignment="1">
      <alignment vertical="center" wrapText="1"/>
      <protection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66" fontId="7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31" applyNumberFormat="1" applyFont="1" applyFill="1" applyAlignment="1">
      <alignment horizontal="right" vertical="center" wrapText="1"/>
      <protection/>
    </xf>
    <xf numFmtId="0" fontId="5" fillId="0" borderId="0" xfId="31" applyNumberFormat="1" applyFont="1" applyFill="1" applyAlignment="1">
      <alignment horizontal="right" vertical="center" wrapText="1"/>
      <protection/>
    </xf>
    <xf numFmtId="0" fontId="5" fillId="0" borderId="11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5" fillId="0" borderId="2" xfId="32" applyNumberFormat="1" applyFont="1" applyFill="1" applyBorder="1" applyAlignment="1">
      <alignment horizontal="center" vertical="center" wrapText="1"/>
      <protection/>
    </xf>
    <xf numFmtId="166" fontId="5" fillId="0" borderId="2" xfId="32" applyNumberFormat="1" applyFont="1" applyFill="1" applyBorder="1" applyAlignment="1">
      <alignment horizontal="center" vertical="center" wrapText="1"/>
      <protection/>
    </xf>
    <xf numFmtId="49" fontId="3" fillId="0" borderId="7" xfId="0" applyNumberFormat="1" applyFont="1" applyFill="1" applyBorder="1" applyAlignment="1">
      <alignment horizontal="center" vertical="center" wrapText="1"/>
    </xf>
    <xf numFmtId="167" fontId="5" fillId="0" borderId="7" xfId="0" applyNumberFormat="1" applyFont="1" applyFill="1" applyBorder="1" applyAlignment="1">
      <alignment horizontal="center" vertical="center" wrapText="1"/>
    </xf>
    <xf numFmtId="167" fontId="3" fillId="0" borderId="7" xfId="0" applyNumberFormat="1" applyFont="1" applyFill="1" applyBorder="1" applyAlignment="1">
      <alignment horizontal="center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0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166" fontId="5" fillId="0" borderId="7" xfId="32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166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right"/>
    </xf>
    <xf numFmtId="0" fontId="5" fillId="0" borderId="0" xfId="31" applyNumberFormat="1" applyFont="1" applyFill="1" applyAlignment="1">
      <alignment horizontal="right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167" fontId="3" fillId="0" borderId="7" xfId="31" applyNumberFormat="1" applyFont="1" applyFill="1" applyBorder="1" applyAlignment="1">
      <alignment horizontal="center" vertical="center" wrapText="1"/>
      <protection/>
    </xf>
    <xf numFmtId="0" fontId="3" fillId="0" borderId="10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0" applyFont="1" applyFill="1" applyBorder="1" applyAlignment="1">
      <alignment wrapText="1"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164" fontId="5" fillId="0" borderId="0" xfId="31" applyNumberFormat="1" applyFont="1" applyFill="1" applyBorder="1" applyAlignment="1">
      <alignment vertical="top" wrapText="1"/>
      <protection/>
    </xf>
    <xf numFmtId="167" fontId="3" fillId="0" borderId="0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2" fontId="5" fillId="0" borderId="1" xfId="31" applyNumberFormat="1" applyFont="1" applyFill="1" applyBorder="1" applyAlignment="1">
      <alignment horizontal="center" vertical="center" wrapText="1"/>
      <protection/>
    </xf>
    <xf numFmtId="49" fontId="3" fillId="0" borderId="0" xfId="194" applyNumberFormat="1" applyFont="1" applyAlignment="1">
      <alignment horizontal="center" vertical="center"/>
      <protection/>
    </xf>
    <xf numFmtId="0" fontId="3" fillId="0" borderId="0" xfId="194" applyFont="1" applyAlignment="1">
      <alignment vertical="center"/>
      <protection/>
    </xf>
    <xf numFmtId="0" fontId="12" fillId="0" borderId="0" xfId="194" applyFont="1">
      <alignment/>
      <protection/>
    </xf>
    <xf numFmtId="0" fontId="3" fillId="0" borderId="0" xfId="194" applyFont="1" applyAlignment="1">
      <alignment horizontal="center"/>
      <protection/>
    </xf>
    <xf numFmtId="0" fontId="3" fillId="0" borderId="0" xfId="194" applyFont="1" applyAlignment="1">
      <alignment horizontal="left" vertical="center" wrapText="1"/>
      <protection/>
    </xf>
    <xf numFmtId="0" fontId="3" fillId="0" borderId="0" xfId="194" applyFont="1" applyFill="1">
      <alignment/>
      <protection/>
    </xf>
    <xf numFmtId="0" fontId="3" fillId="0" borderId="0" xfId="194" applyFont="1">
      <alignment/>
      <protection/>
    </xf>
    <xf numFmtId="0" fontId="7" fillId="0" borderId="0" xfId="194" applyFont="1" applyAlignment="1">
      <alignment horizontal="center" vertical="center" wrapText="1"/>
      <protection/>
    </xf>
    <xf numFmtId="0" fontId="7" fillId="0" borderId="1" xfId="194" applyFont="1" applyFill="1" applyBorder="1" applyAlignment="1">
      <alignment horizontal="center" vertical="center"/>
      <protection/>
    </xf>
    <xf numFmtId="0" fontId="7" fillId="0" borderId="1" xfId="194" applyFont="1" applyBorder="1" applyAlignment="1">
      <alignment horizontal="center" vertical="center"/>
      <protection/>
    </xf>
    <xf numFmtId="49" fontId="7" fillId="0" borderId="1" xfId="194" applyNumberFormat="1" applyFont="1" applyBorder="1" applyAlignment="1">
      <alignment horizontal="center" vertical="center"/>
      <protection/>
    </xf>
    <xf numFmtId="0" fontId="7" fillId="0" borderId="1" xfId="194" applyFont="1" applyBorder="1" applyAlignment="1">
      <alignment horizontal="justify" vertical="center" wrapText="1"/>
      <protection/>
    </xf>
    <xf numFmtId="167" fontId="7" fillId="0" borderId="1" xfId="194" applyNumberFormat="1" applyFont="1" applyFill="1" applyBorder="1" applyAlignment="1">
      <alignment horizontal="center" vertical="center"/>
      <protection/>
    </xf>
    <xf numFmtId="167" fontId="7" fillId="0" borderId="1" xfId="194" applyNumberFormat="1" applyFont="1" applyBorder="1" applyAlignment="1">
      <alignment horizontal="center" vertical="center"/>
      <protection/>
    </xf>
    <xf numFmtId="167" fontId="12" fillId="0" borderId="0" xfId="194" applyNumberFormat="1" applyFont="1">
      <alignment/>
      <protection/>
    </xf>
    <xf numFmtId="2" fontId="12" fillId="0" borderId="0" xfId="194" applyNumberFormat="1" applyFont="1">
      <alignment/>
      <protection/>
    </xf>
    <xf numFmtId="49" fontId="3" fillId="0" borderId="1" xfId="194" applyNumberFormat="1" applyFont="1" applyBorder="1" applyAlignment="1">
      <alignment horizontal="center" vertical="center"/>
      <protection/>
    </xf>
    <xf numFmtId="0" fontId="3" fillId="0" borderId="1" xfId="194" applyFont="1" applyBorder="1" applyAlignment="1">
      <alignment horizontal="justify" vertical="center" wrapText="1"/>
      <protection/>
    </xf>
    <xf numFmtId="167" fontId="3" fillId="0" borderId="1" xfId="194" applyNumberFormat="1" applyFont="1" applyFill="1" applyBorder="1" applyAlignment="1">
      <alignment horizontal="center" vertical="center"/>
      <protection/>
    </xf>
    <xf numFmtId="167" fontId="3" fillId="0" borderId="1" xfId="194" applyNumberFormat="1" applyFont="1" applyBorder="1" applyAlignment="1">
      <alignment horizontal="center" vertical="center"/>
      <protection/>
    </xf>
    <xf numFmtId="0" fontId="3" fillId="0" borderId="1" xfId="194" applyFont="1" applyBorder="1" applyAlignment="1">
      <alignment horizontal="justify" vertical="top" wrapText="1"/>
      <protection/>
    </xf>
    <xf numFmtId="0" fontId="3" fillId="0" borderId="1" xfId="194" applyFont="1" applyBorder="1" applyAlignment="1">
      <alignment horizontal="left" vertical="top" wrapText="1"/>
      <protection/>
    </xf>
    <xf numFmtId="167" fontId="3" fillId="0" borderId="1" xfId="70" applyNumberFormat="1" applyFont="1" applyFill="1" applyBorder="1" applyAlignment="1">
      <alignment horizontal="center" vertical="center"/>
      <protection/>
    </xf>
    <xf numFmtId="167" fontId="3" fillId="0" borderId="1" xfId="70" applyNumberFormat="1" applyFont="1" applyBorder="1" applyAlignment="1">
      <alignment horizontal="center" vertical="center"/>
      <protection/>
    </xf>
    <xf numFmtId="166" fontId="3" fillId="0" borderId="12" xfId="70" applyNumberFormat="1" applyFont="1" applyFill="1" applyBorder="1" applyAlignment="1">
      <alignment horizontal="center" vertical="center" wrapText="1"/>
      <protection/>
    </xf>
    <xf numFmtId="166" fontId="3" fillId="0" borderId="12" xfId="70" applyNumberFormat="1" applyFont="1" applyBorder="1" applyAlignment="1">
      <alignment horizontal="center" vertical="center" wrapText="1"/>
      <protection/>
    </xf>
    <xf numFmtId="167" fontId="3" fillId="0" borderId="1" xfId="194" applyNumberFormat="1" applyFont="1" applyFill="1" applyBorder="1" applyAlignment="1">
      <alignment horizontal="center" vertical="center" wrapText="1"/>
      <protection/>
    </xf>
    <xf numFmtId="167" fontId="3" fillId="0" borderId="1" xfId="194" applyNumberFormat="1" applyFont="1" applyBorder="1" applyAlignment="1">
      <alignment horizontal="center" vertical="center" wrapText="1"/>
      <protection/>
    </xf>
    <xf numFmtId="0" fontId="3" fillId="0" borderId="1" xfId="194" applyFont="1" applyBorder="1" applyAlignment="1">
      <alignment horizontal="center" vertical="center"/>
      <protection/>
    </xf>
    <xf numFmtId="0" fontId="3" fillId="0" borderId="1" xfId="194" applyFont="1" applyBorder="1" applyAlignment="1">
      <alignment horizontal="left" vertical="center" wrapText="1"/>
      <protection/>
    </xf>
    <xf numFmtId="0" fontId="3" fillId="0" borderId="1" xfId="194" applyFont="1" applyBorder="1" applyAlignment="1">
      <alignment horizontal="left" wrapText="1"/>
      <protection/>
    </xf>
    <xf numFmtId="0" fontId="7" fillId="0" borderId="1" xfId="194" applyFont="1" applyBorder="1" applyAlignment="1">
      <alignment horizontal="left" wrapText="1"/>
      <protection/>
    </xf>
    <xf numFmtId="0" fontId="7" fillId="0" borderId="1" xfId="194" applyFont="1" applyBorder="1" applyAlignment="1">
      <alignment horizontal="justify" vertical="top" wrapText="1"/>
      <protection/>
    </xf>
    <xf numFmtId="49" fontId="3" fillId="0" borderId="1" xfId="194" applyNumberFormat="1" applyFont="1" applyBorder="1" applyAlignment="1">
      <alignment horizontal="center" vertical="center" wrapText="1"/>
      <protection/>
    </xf>
    <xf numFmtId="0" fontId="7" fillId="0" borderId="1" xfId="195" applyFont="1" applyBorder="1" applyAlignment="1">
      <alignment horizontal="center" vertical="center"/>
      <protection/>
    </xf>
    <xf numFmtId="0" fontId="7" fillId="0" borderId="1" xfId="195" applyFont="1" applyBorder="1" applyAlignment="1">
      <alignment horizontal="justify" vertical="center" wrapText="1"/>
      <protection/>
    </xf>
    <xf numFmtId="0" fontId="3" fillId="0" borderId="1" xfId="194" applyFont="1" applyBorder="1" applyAlignment="1">
      <alignment horizontal="center" vertical="center" wrapText="1"/>
      <protection/>
    </xf>
    <xf numFmtId="0" fontId="3" fillId="0" borderId="1" xfId="195" applyFont="1" applyBorder="1" applyAlignment="1">
      <alignment horizontal="left" vertical="top" wrapText="1"/>
      <protection/>
    </xf>
    <xf numFmtId="49" fontId="3" fillId="0" borderId="1" xfId="196" applyNumberFormat="1" applyFont="1" applyBorder="1" applyAlignment="1">
      <alignment horizontal="center" vertical="center"/>
      <protection/>
    </xf>
    <xf numFmtId="0" fontId="3" fillId="0" borderId="1" xfId="196" applyFont="1" applyBorder="1" applyAlignment="1">
      <alignment horizontal="justify" vertical="center" wrapText="1"/>
      <protection/>
    </xf>
    <xf numFmtId="49" fontId="3" fillId="0" borderId="1" xfId="195" applyNumberFormat="1" applyFont="1" applyBorder="1" applyAlignment="1">
      <alignment horizontal="center" vertical="center"/>
      <protection/>
    </xf>
    <xf numFmtId="0" fontId="3" fillId="0" borderId="1" xfId="195" applyFont="1" applyBorder="1" applyAlignment="1">
      <alignment horizontal="justify" vertical="center" wrapText="1"/>
      <protection/>
    </xf>
    <xf numFmtId="0" fontId="3" fillId="0" borderId="1" xfId="0" applyFont="1" applyBorder="1" applyAlignment="1">
      <alignment horizontal="justify" vertical="center" wrapText="1"/>
    </xf>
    <xf numFmtId="49" fontId="3" fillId="0" borderId="1" xfId="197" applyNumberFormat="1" applyFont="1" applyBorder="1" applyAlignment="1">
      <alignment horizontal="center" vertical="center" wrapText="1"/>
      <protection/>
    </xf>
    <xf numFmtId="0" fontId="3" fillId="0" borderId="1" xfId="198" applyFont="1" applyBorder="1" applyAlignment="1">
      <alignment horizontal="justify" vertical="center" wrapText="1"/>
      <protection/>
    </xf>
    <xf numFmtId="167" fontId="3" fillId="0" borderId="1" xfId="199" applyNumberFormat="1" applyFont="1" applyFill="1" applyBorder="1" applyAlignment="1">
      <alignment horizontal="center" vertical="center"/>
      <protection/>
    </xf>
    <xf numFmtId="167" fontId="3" fillId="0" borderId="1" xfId="199" applyNumberFormat="1" applyFont="1" applyBorder="1" applyAlignment="1">
      <alignment horizontal="center" vertical="center"/>
      <protection/>
    </xf>
    <xf numFmtId="0" fontId="13" fillId="0" borderId="0" xfId="194" applyFont="1">
      <alignment/>
      <protection/>
    </xf>
    <xf numFmtId="0" fontId="12" fillId="0" borderId="0" xfId="194" applyFont="1" applyAlignment="1">
      <alignment wrapText="1"/>
      <protection/>
    </xf>
    <xf numFmtId="49" fontId="7" fillId="0" borderId="1" xfId="198" applyNumberFormat="1" applyFont="1" applyBorder="1" applyAlignment="1">
      <alignment horizontal="center" vertical="center"/>
      <protection/>
    </xf>
    <xf numFmtId="0" fontId="7" fillId="0" borderId="1" xfId="198" applyFont="1" applyBorder="1" applyAlignment="1">
      <alignment horizontal="justify" vertical="center" wrapText="1"/>
      <protection/>
    </xf>
    <xf numFmtId="0" fontId="3" fillId="0" borderId="1" xfId="197" applyFont="1" applyBorder="1" applyAlignment="1">
      <alignment horizontal="center" vertical="center"/>
      <protection/>
    </xf>
    <xf numFmtId="0" fontId="3" fillId="0" borderId="1" xfId="197" applyFont="1" applyBorder="1" applyAlignment="1">
      <alignment vertical="center" wrapText="1"/>
      <protection/>
    </xf>
    <xf numFmtId="0" fontId="7" fillId="0" borderId="1" xfId="197" applyFont="1" applyBorder="1" applyAlignment="1">
      <alignment horizontal="center" vertical="center"/>
      <protection/>
    </xf>
    <xf numFmtId="0" fontId="7" fillId="0" borderId="1" xfId="197" applyFont="1" applyBorder="1" applyAlignment="1">
      <alignment vertical="center" wrapText="1"/>
      <protection/>
    </xf>
    <xf numFmtId="0" fontId="7" fillId="0" borderId="1" xfId="194" applyFont="1" applyBorder="1" applyAlignment="1">
      <alignment horizontal="left" vertical="center" wrapText="1"/>
      <protection/>
    </xf>
    <xf numFmtId="2" fontId="3" fillId="0" borderId="0" xfId="194" applyNumberFormat="1" applyFont="1" applyFill="1">
      <alignment/>
      <protection/>
    </xf>
    <xf numFmtId="2" fontId="3" fillId="0" borderId="0" xfId="194" applyNumberFormat="1" applyFont="1">
      <alignment/>
      <protection/>
    </xf>
    <xf numFmtId="0" fontId="12" fillId="0" borderId="0" xfId="194" applyFont="1" applyFill="1">
      <alignment/>
      <protection/>
    </xf>
    <xf numFmtId="4" fontId="3" fillId="0" borderId="0" xfId="194" applyNumberFormat="1" applyFont="1" applyFill="1">
      <alignment/>
      <protection/>
    </xf>
    <xf numFmtId="4" fontId="3" fillId="0" borderId="0" xfId="194" applyNumberFormat="1" applyFont="1">
      <alignment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49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horizontal="right"/>
    </xf>
    <xf numFmtId="49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right" wrapText="1"/>
    </xf>
    <xf numFmtId="49" fontId="7" fillId="0" borderId="1" xfId="194" applyNumberFormat="1" applyFont="1" applyBorder="1" applyAlignment="1">
      <alignment horizontal="center" vertical="center" wrapText="1"/>
      <protection/>
    </xf>
    <xf numFmtId="0" fontId="7" fillId="0" borderId="1" xfId="194" applyFont="1" applyBorder="1" applyAlignment="1">
      <alignment horizontal="center" vertical="center" wrapText="1"/>
      <protection/>
    </xf>
    <xf numFmtId="0" fontId="3" fillId="0" borderId="0" xfId="194" applyFont="1" applyAlignment="1">
      <alignment horizontal="right" vertical="center" wrapText="1"/>
      <protection/>
    </xf>
    <xf numFmtId="0" fontId="3" fillId="0" borderId="0" xfId="194" applyFont="1" applyAlignment="1">
      <alignment horizontal="right" vertical="center"/>
      <protection/>
    </xf>
    <xf numFmtId="0" fontId="7" fillId="0" borderId="0" xfId="194" applyFont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5" xfId="31" applyNumberFormat="1" applyFont="1" applyFill="1" applyBorder="1" applyAlignment="1">
      <alignment horizontal="center" vertical="center" wrapText="1"/>
      <protection/>
    </xf>
    <xf numFmtId="0" fontId="5" fillId="0" borderId="4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center" wrapText="1"/>
      <protection/>
    </xf>
    <xf numFmtId="0" fontId="8" fillId="0" borderId="16" xfId="31" applyNumberFormat="1" applyFont="1" applyFill="1" applyBorder="1" applyAlignment="1">
      <alignment horizontal="center" vertical="center" wrapText="1"/>
      <protection/>
    </xf>
    <xf numFmtId="0" fontId="5" fillId="0" borderId="11" xfId="31" applyNumberFormat="1" applyFont="1" applyFill="1" applyBorder="1" applyAlignment="1">
      <alignment horizontal="center" vertical="center" wrapText="1"/>
      <protection/>
    </xf>
    <xf numFmtId="0" fontId="5" fillId="0" borderId="17" xfId="31" applyNumberFormat="1" applyFont="1" applyFill="1" applyBorder="1" applyAlignment="1">
      <alignment horizontal="center" vertical="center" wrapText="1"/>
      <protection/>
    </xf>
    <xf numFmtId="0" fontId="5" fillId="0" borderId="8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8" fillId="0" borderId="0" xfId="31" applyNumberFormat="1" applyFont="1" applyFill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8" fillId="0" borderId="0" xfId="32" applyNumberFormat="1" applyFont="1" applyFill="1" applyAlignment="1">
      <alignment horizontal="center" vertical="center" wrapText="1"/>
      <protection/>
    </xf>
    <xf numFmtId="0" fontId="5" fillId="0" borderId="2" xfId="32" applyNumberFormat="1" applyFont="1" applyFill="1" applyBorder="1" applyAlignment="1">
      <alignment horizontal="center" vertical="center" wrapText="1"/>
      <protection/>
    </xf>
    <xf numFmtId="166" fontId="5" fillId="0" borderId="2" xfId="32" applyNumberFormat="1" applyFont="1" applyFill="1" applyBorder="1" applyAlignment="1">
      <alignment horizontal="center" vertical="center" wrapText="1"/>
      <protection/>
    </xf>
  </cellXfs>
  <cellStyles count="18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  <cellStyle name="Финансовый 2" xfId="23"/>
    <cellStyle name="Обычный 5" xfId="24"/>
    <cellStyle name="Обычный 6" xfId="25"/>
    <cellStyle name="Обычный 7" xfId="26"/>
    <cellStyle name="Обычный 8" xfId="27"/>
    <cellStyle name="Обычный 4 2" xfId="28"/>
    <cellStyle name="Обычный 9" xfId="29"/>
    <cellStyle name="Обычный 2 2" xfId="30"/>
    <cellStyle name="Обычный 10" xfId="31"/>
    <cellStyle name="Обычный 11" xfId="32"/>
    <cellStyle name="Обычный 2 3" xfId="33"/>
    <cellStyle name="Обычный 2 4" xfId="34"/>
    <cellStyle name="Обычный 2 5" xfId="35"/>
    <cellStyle name="Обычный 2 6" xfId="36"/>
    <cellStyle name="Обычный 2 7" xfId="37"/>
    <cellStyle name="Обычный 4 2 2" xfId="38"/>
    <cellStyle name="Обычный 4 2 2 2" xfId="39"/>
    <cellStyle name="Обычный 2 8" xfId="40"/>
    <cellStyle name="Обычный 13 2" xfId="41"/>
    <cellStyle name="Обычный 4 2 3 2" xfId="42"/>
    <cellStyle name="Обычный 12" xfId="43"/>
    <cellStyle name="Обычный 13" xfId="44"/>
    <cellStyle name="Обычный 2 8 2" xfId="45"/>
    <cellStyle name="Обычный 2 8 3" xfId="46"/>
    <cellStyle name="Обычный 2 8 4" xfId="47"/>
    <cellStyle name="Обычный 2 8 5" xfId="48"/>
    <cellStyle name="Обычный 4 2 3" xfId="49"/>
    <cellStyle name="Обычный 2 8 7" xfId="50"/>
    <cellStyle name="Обычный 2 8 2 2" xfId="51"/>
    <cellStyle name="Обычный 2 8 7 2" xfId="52"/>
    <cellStyle name="Обычный 15" xfId="53"/>
    <cellStyle name="Обычный 11 2" xfId="54"/>
    <cellStyle name="Обычный 13 2 2" xfId="55"/>
    <cellStyle name="Обычный 13 2 3" xfId="56"/>
    <cellStyle name="Обычный 13 3" xfId="57"/>
    <cellStyle name="Обычный 14" xfId="58"/>
    <cellStyle name="Обычный 2 2 2" xfId="59"/>
    <cellStyle name="Обычный 2 3 2" xfId="60"/>
    <cellStyle name="Обычный 2 4 2" xfId="61"/>
    <cellStyle name="Обычный 2 5 2" xfId="62"/>
    <cellStyle name="Обычный 2 6 2" xfId="63"/>
    <cellStyle name="Обычный 2 7 2" xfId="64"/>
    <cellStyle name="Обычный 2 8 3 2" xfId="65"/>
    <cellStyle name="Обычный 2 8 4 2" xfId="66"/>
    <cellStyle name="Обычный 2 8 5 2" xfId="67"/>
    <cellStyle name="Обычный 2 8 6" xfId="68"/>
    <cellStyle name="Обычный 2 8 8" xfId="69"/>
    <cellStyle name="Обычный 2 9" xfId="70"/>
    <cellStyle name="Обычный 3 2" xfId="71"/>
    <cellStyle name="Обычный 4 2 2 2 2" xfId="72"/>
    <cellStyle name="Обычный 4 2 2 3" xfId="73"/>
    <cellStyle name="Обычный 4 2 3 2 2" xfId="74"/>
    <cellStyle name="Обычный 4 2 3 2 3" xfId="75"/>
    <cellStyle name="Обычный 4 2 3 3" xfId="76"/>
    <cellStyle name="Обычный 4 2 4" xfId="77"/>
    <cellStyle name="Обычный 4 3" xfId="78"/>
    <cellStyle name="Финансовый 2 2" xfId="79"/>
    <cellStyle name="Обычный 2 8 2 3" xfId="80"/>
    <cellStyle name="Обычный 2 8 7 3" xfId="81"/>
    <cellStyle name="Обычный 13 2 2 2" xfId="82"/>
    <cellStyle name="Обычный 13 2 4" xfId="83"/>
    <cellStyle name="Обычный 13 4" xfId="84"/>
    <cellStyle name="Обычный 2 2 3" xfId="85"/>
    <cellStyle name="Обычный 2 3 3" xfId="86"/>
    <cellStyle name="Обычный 2 4 3" xfId="87"/>
    <cellStyle name="Обычный 2 5 3" xfId="88"/>
    <cellStyle name="Обычный 2 6 3" xfId="89"/>
    <cellStyle name="Обычный 2 7 3" xfId="90"/>
    <cellStyle name="Обычный 2 8 3 3" xfId="91"/>
    <cellStyle name="Обычный 2 8 4 3" xfId="92"/>
    <cellStyle name="Обычный 2 8 5 3" xfId="93"/>
    <cellStyle name="Обычный 2 8 6 2" xfId="94"/>
    <cellStyle name="Обычный 2 8 9" xfId="95"/>
    <cellStyle name="Обычный 4 2 2 2 3" xfId="96"/>
    <cellStyle name="Обычный 4 2 2 4" xfId="97"/>
    <cellStyle name="Обычный 4 2 3 2 2 2" xfId="98"/>
    <cellStyle name="Обычный 4 2 3 2 4" xfId="99"/>
    <cellStyle name="Обычный 4 2 3 4" xfId="100"/>
    <cellStyle name="Обычный 4 2 5" xfId="101"/>
    <cellStyle name="Обычный 4 4" xfId="102"/>
    <cellStyle name="Обычный 13 2 5" xfId="103"/>
    <cellStyle name="Обычный 4 2 3 2 5" xfId="104"/>
    <cellStyle name="Обычный 2 8 2 3 2" xfId="105"/>
    <cellStyle name="Обычный 2 8 7 3 2" xfId="106"/>
    <cellStyle name="Обычный 2 8 2 3 3" xfId="107"/>
    <cellStyle name="Обычный 2 8 7 3 3" xfId="108"/>
    <cellStyle name="Финансовый [0] 2" xfId="109"/>
    <cellStyle name="Обычный 2 8 2 3 3 2" xfId="110"/>
    <cellStyle name="Обычный 2 8 7 3 3 2" xfId="111"/>
    <cellStyle name="Обычный 4 2 6" xfId="112"/>
    <cellStyle name="Обычный 10 2" xfId="113"/>
    <cellStyle name="Обычный 2 8 2 3 3 3" xfId="114"/>
    <cellStyle name="Обычный 2 8 2 3 3 3 2" xfId="115"/>
    <cellStyle name="Обычный 2 8 7 4" xfId="116"/>
    <cellStyle name="Обычный 2 8 2 3 3 3 2 2" xfId="117"/>
    <cellStyle name="Обычный 2 8 7 4 2" xfId="118"/>
    <cellStyle name="Обычный 2 8 2 3 3 3 2 2 2" xfId="119"/>
    <cellStyle name="Обычный 2 8 7 4 2 2" xfId="120"/>
    <cellStyle name="Обычный 2 8 7 3 3 3 2 2" xfId="121"/>
    <cellStyle name="Обычный 2 8 2 3 3 3 2 2 2 2" xfId="122"/>
    <cellStyle name="Обычный 2 8 7 4 2 2 2" xfId="123"/>
    <cellStyle name="Обычный 2 8 7 3 3 3 2 2 2" xfId="124"/>
    <cellStyle name="Обычный 2 8 2 3 3 3 2 2 2 3" xfId="125"/>
    <cellStyle name="Обычный 2 8 7 4 2 2 3" xfId="126"/>
    <cellStyle name="Обычный 2 8 7 3 3 3 2 2 3" xfId="127"/>
    <cellStyle name="Обычный 2 8 2 3 3 2 2" xfId="128"/>
    <cellStyle name="Обычный 4 2 6 2" xfId="129"/>
    <cellStyle name="Обычный 2 8 2 3 3 3 2 2 2 3 2" xfId="130"/>
    <cellStyle name="Обычный 2 8 7 4 2 2 3 2" xfId="131"/>
    <cellStyle name="Обычный 2 8 2 3 3 3 2 2 2 3 2 2" xfId="132"/>
    <cellStyle name="Обычный 2 8 7 4 2 2 3 2 2" xfId="133"/>
    <cellStyle name="Обычный 2 8 2 3 3 3 2 2 3" xfId="134"/>
    <cellStyle name="Обычный 2 8 2 3 3 2 2 2" xfId="135"/>
    <cellStyle name="Обычный 4 2 6 2 2" xfId="136"/>
    <cellStyle name="Обычный 2 8 2 3 3 3 2 2 2 3 2 2 2" xfId="137"/>
    <cellStyle name="Обычный 2 8 7 4 2 2 3 2 2 2" xfId="138"/>
    <cellStyle name="Обычный 2 8 2 3 3 3 2 2 3 2" xfId="139"/>
    <cellStyle name="Обычный 2 8 2 3 3 3 2 2 2 3 2 2 2 2" xfId="140"/>
    <cellStyle name="Обычный 2 8 7 4 2 2 3 2 2 2 2" xfId="141"/>
    <cellStyle name="Обычный 2 8 2 3 3 3 2 2 3 2 2" xfId="142"/>
    <cellStyle name="Обычный 2 8 2 3 3 3 2 2 2 3 2 2 2 2 2" xfId="143"/>
    <cellStyle name="Обычный 2 8 7 4 2 2 3 2 2 2 2 2" xfId="144"/>
    <cellStyle name="Обычный 2 8 2 3 3 3 2 2 3 2 2 2" xfId="145"/>
    <cellStyle name="Обычный 16" xfId="146"/>
    <cellStyle name="Обычный 2 8 2 3 3 3 2 2 2 3 2 2 2 2 3" xfId="147"/>
    <cellStyle name="Обычный 2 8 7 4 2 2 3 2 2 2 2 3" xfId="148"/>
    <cellStyle name="Обычный 2 8 2 3 3 3 2 2 3 2 2 3" xfId="149"/>
    <cellStyle name="Обычный 2 8 2 3 3 3 2 2 2 3 2 2 2 2 4" xfId="150"/>
    <cellStyle name="Обычный 2 8 7 4 2 2 3 2 2 2 2 4" xfId="151"/>
    <cellStyle name="Обычный 2 8 2 3 3 3 2 2 3 2 2 4" xfId="152"/>
    <cellStyle name="Обычный 2 8 2 3 3 3 2 2 2 3 2 2 2 2 2 3" xfId="153"/>
    <cellStyle name="Обычный 2 8 2 3 3 3 2 2 3 2 2 2 3" xfId="154"/>
    <cellStyle name="Обычный 2 8 2 3 3 2 2 2 2" xfId="155"/>
    <cellStyle name="Обычный 4 2 6 2 2 2" xfId="156"/>
    <cellStyle name="Обычный 16 2" xfId="157"/>
    <cellStyle name="Обычный 2 8 2 3 3 2 2 2 2 2" xfId="158"/>
    <cellStyle name="Обычный 4 2 6 2 2 2 2" xfId="159"/>
    <cellStyle name="Обычный 16 2 2" xfId="160"/>
    <cellStyle name="Обычный 2 8 2 3 3 3 2 2 2 3 2 2 2 2 4 2" xfId="161"/>
    <cellStyle name="Обычный 2 8 7 4 2 2 3 2 2 2 2 4 2" xfId="162"/>
    <cellStyle name="Обычный 2 8 2 3 3 3 2 2 3 2 2 4 2" xfId="163"/>
    <cellStyle name="Обычный 2 8 2 3 3 3 2 2 2 3 2 2 2 2 4 3" xfId="164"/>
    <cellStyle name="Обычный 2 8 7 4 2 2 3 2 2 2 2 4 3" xfId="165"/>
    <cellStyle name="Обычный 2 8 2 3 3 3 2 2 3 2 2 4 3" xfId="166"/>
    <cellStyle name="Обычный 2 8 2 3 3 3 2 2 3 2 2 2 3 4 3" xfId="167"/>
    <cellStyle name="Обычный 2 8 2 3 3 3 2 2 2 3 2 2 2 2 2 3 4 3" xfId="168"/>
    <cellStyle name="Обычный 2 8 2 3 3 3 2 2 2 3 2 2 2 2 4 5 3" xfId="169"/>
    <cellStyle name="Обычный 2 8 2 3 3 3 2 2 2 3 2 2 2 2 4 3 2" xfId="170"/>
    <cellStyle name="Обычный 2 8 7 4 2 2 3 2 2 2 2 4 3 2" xfId="171"/>
    <cellStyle name="Обычный 2 8 2 3 3 3 2 2 3 2 2 4 3 2" xfId="172"/>
    <cellStyle name="Обычный 2 8 2 3 3 3 2 2 3 2 2 2 3 4 3 2" xfId="173"/>
    <cellStyle name="Обычный 2 8 2 3 3 3 2 2 2 3 2 2 2 2 2 3 4 3 2" xfId="174"/>
    <cellStyle name="Обычный 2 8 2 3 3 3 2 2 2 3 2 2 2 2 4 5 3 2" xfId="175"/>
    <cellStyle name="Обычный 2 8 2 3 3 2 2 2 2 2 2" xfId="176"/>
    <cellStyle name="Обычный 4 2 6 2 2 2 2 2" xfId="177"/>
    <cellStyle name="Обычный 16 2 2 2" xfId="178"/>
    <cellStyle name="Обычный 2 8 2 3 3 3 2 2 2 3 2 2 2 2 4 3 2 2" xfId="179"/>
    <cellStyle name="Обычный 2 8 7 4 2 2 3 2 2 2 2 4 3 2 2" xfId="180"/>
    <cellStyle name="Обычный 2 8 2 3 3 3 2 2 3 2 2 4 3 2 2" xfId="181"/>
    <cellStyle name="Обычный 2 8 2 3 3 3 2 2 3 2 2 2 3 4 3 2 2" xfId="182"/>
    <cellStyle name="Обычный 2 8 2 3 3 3 2 2 2 3 2 2 2 2 2 3 4 3 2 2" xfId="183"/>
    <cellStyle name="Обычный 2 8 2 3 3 3 2 2 2 3 2 2 2 2 4 5 3 2 2" xfId="184"/>
    <cellStyle name="Обычный 2 8 2 3 3 3 2 2 2 3 2 2 2 2 4 3 2 3" xfId="185"/>
    <cellStyle name="Обычный 2 8 7 4 2 2 3 2 2 2 2 4 3 2 3" xfId="186"/>
    <cellStyle name="Обычный 2 8 2 3 3 3 2 2 3 2 2 4 3 2 3" xfId="187"/>
    <cellStyle name="Обычный 2 8 2 3 3 3 2 2 3 2 2 2 3 4 3 2 3" xfId="188"/>
    <cellStyle name="Обычный 2 8 2 3 3 3 2 2 2 3 2 2 2 2 2 3 4 3 2 3" xfId="189"/>
    <cellStyle name="Обычный 2 8 2 3 3 3 2 2 2 3 2 2 2 2 4 5 3 2 3" xfId="190"/>
    <cellStyle name="Обычный 2 8 2 3 3 2 2 2 2 2 2 2" xfId="191"/>
    <cellStyle name="Обычный 4 2 6 2 2 2 2 2 2" xfId="192"/>
    <cellStyle name="Обычный 16 2 2 2 2" xfId="193"/>
    <cellStyle name="Обычный 2 8 2 3 3 3 2 2 2 3 2 2 2 2 4 3 2 4" xfId="194"/>
    <cellStyle name="Обычный 2 8 7 4 2 2 3 2 2 2 2 4 3 2 4" xfId="195"/>
    <cellStyle name="Обычный 2 8 2 3 3 3 2 2 3 2 2 4 3 2 4" xfId="196"/>
    <cellStyle name="Обычный 2 8 2 3 3 3 2 2 3 2 2 2 3 4 3 2 4" xfId="197"/>
    <cellStyle name="Обычный 2 8 2 3 3 3 2 2 2 3 2 2 2 2 2 3 4 3 2 4" xfId="198"/>
    <cellStyle name="Обычный 2 8 2 3 3 3 2 2 2 3 2 2 2 2 4 5 3 2 4" xfId="1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4" sqref="B4:E4"/>
    </sheetView>
  </sheetViews>
  <sheetFormatPr defaultColWidth="9.125" defaultRowHeight="12.75"/>
  <cols>
    <col min="1" max="1" width="30.625" style="85" customWidth="1"/>
    <col min="2" max="2" width="51.625" style="85" customWidth="1"/>
    <col min="3" max="3" width="11.75390625" style="94" customWidth="1"/>
    <col min="4" max="5" width="11.75390625" style="85" customWidth="1"/>
    <col min="6" max="16384" width="9.125" style="85" customWidth="1"/>
  </cols>
  <sheetData>
    <row r="1" spans="1:5" ht="12.75">
      <c r="A1" s="285" t="s">
        <v>261</v>
      </c>
      <c r="B1" s="285"/>
      <c r="C1" s="285"/>
      <c r="D1" s="285"/>
      <c r="E1" s="285"/>
    </row>
    <row r="2" spans="1:5" ht="12.75">
      <c r="A2" s="285" t="s">
        <v>298</v>
      </c>
      <c r="B2" s="285"/>
      <c r="C2" s="285"/>
      <c r="D2" s="285"/>
      <c r="E2" s="285"/>
    </row>
    <row r="3" spans="1:5" ht="12.75">
      <c r="A3" s="285" t="s">
        <v>375</v>
      </c>
      <c r="B3" s="285"/>
      <c r="C3" s="285"/>
      <c r="D3" s="285"/>
      <c r="E3" s="285"/>
    </row>
    <row r="4" spans="1:5" ht="31.15" customHeight="1">
      <c r="A4" s="156"/>
      <c r="B4" s="298" t="s">
        <v>801</v>
      </c>
      <c r="C4" s="298"/>
      <c r="D4" s="298"/>
      <c r="E4" s="298"/>
    </row>
    <row r="5" spans="1:5" ht="12.75">
      <c r="A5" s="156"/>
      <c r="B5" s="156"/>
      <c r="C5" s="156"/>
      <c r="D5" s="156"/>
      <c r="E5" s="156"/>
    </row>
    <row r="6" spans="1:5" ht="12.75">
      <c r="A6" s="287" t="s">
        <v>262</v>
      </c>
      <c r="B6" s="287"/>
      <c r="C6" s="287"/>
      <c r="D6" s="287"/>
      <c r="E6" s="287"/>
    </row>
    <row r="7" spans="1:5" ht="12.75">
      <c r="A7" s="287" t="s">
        <v>339</v>
      </c>
      <c r="B7" s="287"/>
      <c r="C7" s="287"/>
      <c r="D7" s="287"/>
      <c r="E7" s="287"/>
    </row>
    <row r="9" spans="1:5" ht="12.75">
      <c r="A9" s="288" t="s">
        <v>263</v>
      </c>
      <c r="B9" s="291" t="s">
        <v>18</v>
      </c>
      <c r="C9" s="294" t="s">
        <v>87</v>
      </c>
      <c r="D9" s="295"/>
      <c r="E9" s="296"/>
    </row>
    <row r="10" spans="1:5" ht="15.6" customHeight="1">
      <c r="A10" s="289"/>
      <c r="B10" s="292"/>
      <c r="C10" s="297" t="s">
        <v>237</v>
      </c>
      <c r="D10" s="297" t="s">
        <v>88</v>
      </c>
      <c r="E10" s="297"/>
    </row>
    <row r="11" spans="1:5" ht="12.75">
      <c r="A11" s="290"/>
      <c r="B11" s="293"/>
      <c r="C11" s="297" t="s">
        <v>66</v>
      </c>
      <c r="D11" s="135" t="s">
        <v>283</v>
      </c>
      <c r="E11" s="135" t="s">
        <v>338</v>
      </c>
    </row>
    <row r="12" spans="1:5" ht="12.75">
      <c r="A12" s="96" t="s">
        <v>3</v>
      </c>
      <c r="B12" s="97">
        <v>2</v>
      </c>
      <c r="C12" s="97">
        <v>3</v>
      </c>
      <c r="D12" s="86">
        <v>4</v>
      </c>
      <c r="E12" s="86">
        <v>5</v>
      </c>
    </row>
    <row r="13" spans="1:5" ht="31.5">
      <c r="A13" s="87" t="s">
        <v>264</v>
      </c>
      <c r="B13" s="88" t="s">
        <v>291</v>
      </c>
      <c r="C13" s="89">
        <f>C14+C18</f>
        <v>48683.49999999988</v>
      </c>
      <c r="D13" s="89">
        <f>D14+D18</f>
        <v>0</v>
      </c>
      <c r="E13" s="89">
        <f>E14+E18</f>
        <v>0</v>
      </c>
    </row>
    <row r="14" spans="1:5" ht="12.75">
      <c r="A14" s="84" t="s">
        <v>265</v>
      </c>
      <c r="B14" s="44" t="s">
        <v>266</v>
      </c>
      <c r="C14" s="90">
        <f aca="true" t="shared" si="0" ref="C14:E16">C15</f>
        <v>-1005625.6</v>
      </c>
      <c r="D14" s="90">
        <f t="shared" si="0"/>
        <v>-866186.6</v>
      </c>
      <c r="E14" s="90">
        <f t="shared" si="0"/>
        <v>-928419.7</v>
      </c>
    </row>
    <row r="15" spans="1:5" ht="12.75">
      <c r="A15" s="84" t="s">
        <v>267</v>
      </c>
      <c r="B15" s="44" t="s">
        <v>268</v>
      </c>
      <c r="C15" s="90">
        <f>C16</f>
        <v>-1005625.6</v>
      </c>
      <c r="D15" s="90">
        <f t="shared" si="0"/>
        <v>-866186.6</v>
      </c>
      <c r="E15" s="90">
        <f t="shared" si="0"/>
        <v>-928419.7</v>
      </c>
    </row>
    <row r="16" spans="1:5" ht="31.5">
      <c r="A16" s="84" t="s">
        <v>292</v>
      </c>
      <c r="B16" s="44" t="s">
        <v>293</v>
      </c>
      <c r="C16" s="90">
        <f>C17</f>
        <v>-1005625.6</v>
      </c>
      <c r="D16" s="90">
        <f t="shared" si="0"/>
        <v>-866186.6</v>
      </c>
      <c r="E16" s="90">
        <f t="shared" si="0"/>
        <v>-928419.7</v>
      </c>
    </row>
    <row r="17" spans="1:5" ht="31.5">
      <c r="A17" s="84" t="s">
        <v>269</v>
      </c>
      <c r="B17" s="44" t="s">
        <v>270</v>
      </c>
      <c r="C17" s="90">
        <f>-993129.4-116.2-12380</f>
        <v>-1005625.6</v>
      </c>
      <c r="D17" s="98">
        <v>-866186.6</v>
      </c>
      <c r="E17" s="91">
        <v>-928419.7</v>
      </c>
    </row>
    <row r="18" spans="1:5" ht="12.75">
      <c r="A18" s="84" t="s">
        <v>271</v>
      </c>
      <c r="B18" s="44" t="s">
        <v>272</v>
      </c>
      <c r="C18" s="90">
        <f aca="true" t="shared" si="1" ref="C18:E20">C19</f>
        <v>1054309.0999999999</v>
      </c>
      <c r="D18" s="90">
        <f t="shared" si="1"/>
        <v>866186.6</v>
      </c>
      <c r="E18" s="90">
        <f t="shared" si="1"/>
        <v>928419.7</v>
      </c>
    </row>
    <row r="19" spans="1:5" ht="12.75">
      <c r="A19" s="84" t="s">
        <v>273</v>
      </c>
      <c r="B19" s="44" t="s">
        <v>274</v>
      </c>
      <c r="C19" s="90">
        <f>C20</f>
        <v>1054309.0999999999</v>
      </c>
      <c r="D19" s="90">
        <f t="shared" si="1"/>
        <v>866186.6</v>
      </c>
      <c r="E19" s="90">
        <f t="shared" si="1"/>
        <v>928419.7</v>
      </c>
    </row>
    <row r="20" spans="1:5" ht="31.5">
      <c r="A20" s="84" t="s">
        <v>294</v>
      </c>
      <c r="B20" s="44" t="s">
        <v>295</v>
      </c>
      <c r="C20" s="90">
        <f>C21</f>
        <v>1054309.0999999999</v>
      </c>
      <c r="D20" s="90">
        <f t="shared" si="1"/>
        <v>866186.6</v>
      </c>
      <c r="E20" s="90">
        <f t="shared" si="1"/>
        <v>928419.7</v>
      </c>
    </row>
    <row r="21" spans="1:5" ht="31.5">
      <c r="A21" s="84" t="s">
        <v>275</v>
      </c>
      <c r="B21" s="44" t="s">
        <v>276</v>
      </c>
      <c r="C21" s="90">
        <f>1053313.9+116.2+879</f>
        <v>1054309.0999999999</v>
      </c>
      <c r="D21" s="91">
        <v>866186.6</v>
      </c>
      <c r="E21" s="91">
        <v>928419.7</v>
      </c>
    </row>
    <row r="22" spans="1:5" ht="12.75">
      <c r="A22" s="286" t="s">
        <v>296</v>
      </c>
      <c r="B22" s="286"/>
      <c r="C22" s="89">
        <f>C13</f>
        <v>48683.49999999988</v>
      </c>
      <c r="D22" s="89">
        <f>D13</f>
        <v>0</v>
      </c>
      <c r="E22" s="89">
        <f>E13</f>
        <v>0</v>
      </c>
    </row>
    <row r="24" spans="1:2" ht="12.75">
      <c r="A24" s="92"/>
      <c r="B24" s="93"/>
    </row>
    <row r="25" ht="12.75">
      <c r="B25" s="95"/>
    </row>
  </sheetData>
  <mergeCells count="12">
    <mergeCell ref="A1:E1"/>
    <mergeCell ref="A2:E2"/>
    <mergeCell ref="A3:E3"/>
    <mergeCell ref="A22:B22"/>
    <mergeCell ref="A6:E6"/>
    <mergeCell ref="A7:E7"/>
    <mergeCell ref="A9:A11"/>
    <mergeCell ref="B9:B11"/>
    <mergeCell ref="C9:E9"/>
    <mergeCell ref="C10:C11"/>
    <mergeCell ref="D10:E10"/>
    <mergeCell ref="B4:E4"/>
  </mergeCells>
  <printOptions/>
  <pageMargins left="0.5905511811023623" right="0.1968503937007874" top="0.1968503937007874" bottom="0.1968503937007874" header="0.5118110236220472" footer="0.5118110236220472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4"/>
  <sheetViews>
    <sheetView zoomScale="75" zoomScaleNormal="75" workbookViewId="0" topLeftCell="A1">
      <selection activeCell="J12" sqref="J12"/>
    </sheetView>
  </sheetViews>
  <sheetFormatPr defaultColWidth="9.125" defaultRowHeight="12.75"/>
  <cols>
    <col min="1" max="1" width="31.75390625" style="215" bestFit="1" customWidth="1"/>
    <col min="2" max="2" width="66.625" style="213" customWidth="1"/>
    <col min="3" max="4" width="12.75390625" style="217" customWidth="1"/>
    <col min="5" max="5" width="12.75390625" style="218" customWidth="1"/>
    <col min="6" max="6" width="10.625" style="214" customWidth="1"/>
    <col min="7" max="7" width="13.25390625" style="214" bestFit="1" customWidth="1"/>
    <col min="8" max="8" width="9.125" style="214" customWidth="1"/>
    <col min="9" max="9" width="14.75390625" style="214" bestFit="1" customWidth="1"/>
    <col min="10" max="16384" width="9.125" style="214" customWidth="1"/>
  </cols>
  <sheetData>
    <row r="1" spans="1:5" ht="12.75">
      <c r="A1" s="212"/>
      <c r="C1" s="301" t="s">
        <v>432</v>
      </c>
      <c r="D1" s="301"/>
      <c r="E1" s="301"/>
    </row>
    <row r="2" spans="1:5" ht="12.75">
      <c r="A2" s="302" t="s">
        <v>433</v>
      </c>
      <c r="B2" s="302"/>
      <c r="C2" s="302"/>
      <c r="D2" s="302"/>
      <c r="E2" s="302"/>
    </row>
    <row r="3" spans="2:5" ht="12.75">
      <c r="B3" s="302" t="s">
        <v>434</v>
      </c>
      <c r="C3" s="302"/>
      <c r="D3" s="302"/>
      <c r="E3" s="302"/>
    </row>
    <row r="4" spans="2:5" ht="31.15" customHeight="1">
      <c r="B4" s="301" t="s">
        <v>801</v>
      </c>
      <c r="C4" s="301"/>
      <c r="D4" s="301"/>
      <c r="E4" s="301"/>
    </row>
    <row r="5" spans="1:2" ht="12.75">
      <c r="A5" s="212"/>
      <c r="B5" s="216"/>
    </row>
    <row r="6" spans="1:5" ht="50.25" customHeight="1">
      <c r="A6" s="303" t="s">
        <v>435</v>
      </c>
      <c r="B6" s="303"/>
      <c r="C6" s="303"/>
      <c r="D6" s="303"/>
      <c r="E6" s="303"/>
    </row>
    <row r="7" spans="1:2" ht="12.75">
      <c r="A7" s="219"/>
      <c r="B7" s="219"/>
    </row>
    <row r="8" spans="1:5" ht="15.75" customHeight="1">
      <c r="A8" s="299" t="s">
        <v>436</v>
      </c>
      <c r="B8" s="300" t="s">
        <v>437</v>
      </c>
      <c r="C8" s="300" t="s">
        <v>438</v>
      </c>
      <c r="D8" s="300"/>
      <c r="E8" s="300"/>
    </row>
    <row r="9" spans="1:5" ht="12.75">
      <c r="A9" s="299"/>
      <c r="B9" s="300"/>
      <c r="C9" s="220" t="s">
        <v>237</v>
      </c>
      <c r="D9" s="220" t="s">
        <v>283</v>
      </c>
      <c r="E9" s="221" t="s">
        <v>338</v>
      </c>
    </row>
    <row r="10" spans="1:7" ht="12.75">
      <c r="A10" s="222" t="s">
        <v>439</v>
      </c>
      <c r="B10" s="223" t="s">
        <v>440</v>
      </c>
      <c r="C10" s="224">
        <f>C11+C17+C27+C37+C45+C48+C64+C75+C84+C127+C71</f>
        <v>428350.5</v>
      </c>
      <c r="D10" s="224">
        <f aca="true" t="shared" si="0" ref="D10:E10">D11+D17+D27+D37+D45+D48+D64+D75+D84+D127+D71</f>
        <v>405165</v>
      </c>
      <c r="E10" s="225">
        <f t="shared" si="0"/>
        <v>392032.2</v>
      </c>
      <c r="F10" s="226"/>
      <c r="G10" s="227"/>
    </row>
    <row r="11" spans="1:5" ht="12.75">
      <c r="A11" s="222" t="s">
        <v>441</v>
      </c>
      <c r="B11" s="223" t="s">
        <v>442</v>
      </c>
      <c r="C11" s="224">
        <f>C12</f>
        <v>256545</v>
      </c>
      <c r="D11" s="224">
        <f>D12</f>
        <v>246114.7</v>
      </c>
      <c r="E11" s="225">
        <f>E12</f>
        <v>235806.7</v>
      </c>
    </row>
    <row r="12" spans="1:5" ht="12.75">
      <c r="A12" s="222" t="s">
        <v>443</v>
      </c>
      <c r="B12" s="223" t="s">
        <v>444</v>
      </c>
      <c r="C12" s="224">
        <f>C13+C14+C15+C16</f>
        <v>256545</v>
      </c>
      <c r="D12" s="224">
        <f>D13+D14+D15+D16</f>
        <v>246114.7</v>
      </c>
      <c r="E12" s="225">
        <f>E13+E14+E15+E16</f>
        <v>235806.7</v>
      </c>
    </row>
    <row r="13" spans="1:5" ht="78.75">
      <c r="A13" s="228" t="s">
        <v>445</v>
      </c>
      <c r="B13" s="229" t="s">
        <v>446</v>
      </c>
      <c r="C13" s="230">
        <v>250663.8</v>
      </c>
      <c r="D13" s="230">
        <v>240290</v>
      </c>
      <c r="E13" s="231">
        <v>230024</v>
      </c>
    </row>
    <row r="14" spans="1:5" ht="110.25">
      <c r="A14" s="228" t="s">
        <v>447</v>
      </c>
      <c r="B14" s="229" t="s">
        <v>448</v>
      </c>
      <c r="C14" s="230">
        <v>945.6999999999999</v>
      </c>
      <c r="D14" s="230">
        <v>907</v>
      </c>
      <c r="E14" s="231">
        <v>869.1</v>
      </c>
    </row>
    <row r="15" spans="1:5" ht="47.25">
      <c r="A15" s="228" t="s">
        <v>449</v>
      </c>
      <c r="B15" s="229" t="s">
        <v>450</v>
      </c>
      <c r="C15" s="230">
        <v>2519.9</v>
      </c>
      <c r="D15" s="230">
        <v>2417.5</v>
      </c>
      <c r="E15" s="231">
        <v>2313.5</v>
      </c>
    </row>
    <row r="16" spans="1:5" ht="94.5">
      <c r="A16" s="228" t="s">
        <v>451</v>
      </c>
      <c r="B16" s="229" t="s">
        <v>452</v>
      </c>
      <c r="C16" s="230">
        <v>2415.6</v>
      </c>
      <c r="D16" s="230">
        <v>2500.2</v>
      </c>
      <c r="E16" s="231">
        <v>2600.1</v>
      </c>
    </row>
    <row r="17" spans="1:5" ht="47.25">
      <c r="A17" s="222" t="s">
        <v>453</v>
      </c>
      <c r="B17" s="223" t="s">
        <v>454</v>
      </c>
      <c r="C17" s="224">
        <f>C18</f>
        <v>4404.400000000001</v>
      </c>
      <c r="D17" s="224">
        <f>D18</f>
        <v>4671.4</v>
      </c>
      <c r="E17" s="225">
        <f>E18</f>
        <v>4888.8</v>
      </c>
    </row>
    <row r="18" spans="1:5" ht="31.5">
      <c r="A18" s="222" t="s">
        <v>455</v>
      </c>
      <c r="B18" s="223" t="s">
        <v>456</v>
      </c>
      <c r="C18" s="224">
        <f>C19+C21+C23+C25</f>
        <v>4404.400000000001</v>
      </c>
      <c r="D18" s="224">
        <f>D19+D21+D23+D25</f>
        <v>4671.4</v>
      </c>
      <c r="E18" s="225">
        <f>E19+E21+E23+E25</f>
        <v>4888.8</v>
      </c>
    </row>
    <row r="19" spans="1:5" ht="76.5" customHeight="1">
      <c r="A19" s="228" t="s">
        <v>457</v>
      </c>
      <c r="B19" s="229" t="s">
        <v>458</v>
      </c>
      <c r="C19" s="230">
        <f>C20</f>
        <v>1991.4</v>
      </c>
      <c r="D19" s="230">
        <f>D20</f>
        <v>2090</v>
      </c>
      <c r="E19" s="231">
        <f>E20</f>
        <v>2152.5</v>
      </c>
    </row>
    <row r="20" spans="1:5" ht="110.25">
      <c r="A20" s="228" t="s">
        <v>459</v>
      </c>
      <c r="B20" s="232" t="s">
        <v>460</v>
      </c>
      <c r="C20" s="230">
        <v>1991.4</v>
      </c>
      <c r="D20" s="230">
        <v>2090</v>
      </c>
      <c r="E20" s="231">
        <v>2152.5</v>
      </c>
    </row>
    <row r="21" spans="1:5" ht="84" customHeight="1">
      <c r="A21" s="228" t="s">
        <v>461</v>
      </c>
      <c r="B21" s="232" t="s">
        <v>462</v>
      </c>
      <c r="C21" s="230">
        <f>C22</f>
        <v>11</v>
      </c>
      <c r="D21" s="230">
        <f>D22</f>
        <v>11.7</v>
      </c>
      <c r="E21" s="231">
        <f>E22</f>
        <v>12.4</v>
      </c>
    </row>
    <row r="22" spans="1:5" ht="126">
      <c r="A22" s="228" t="s">
        <v>463</v>
      </c>
      <c r="B22" s="233" t="s">
        <v>464</v>
      </c>
      <c r="C22" s="230">
        <v>11</v>
      </c>
      <c r="D22" s="230">
        <v>11.7</v>
      </c>
      <c r="E22" s="231">
        <v>12.4</v>
      </c>
    </row>
    <row r="23" spans="1:5" ht="66" customHeight="1">
      <c r="A23" s="228" t="s">
        <v>465</v>
      </c>
      <c r="B23" s="233" t="s">
        <v>466</v>
      </c>
      <c r="C23" s="230">
        <f>C24</f>
        <v>2651.7</v>
      </c>
      <c r="D23" s="230">
        <f>D24</f>
        <v>2828.7</v>
      </c>
      <c r="E23" s="231">
        <f>E24</f>
        <v>3000.1</v>
      </c>
    </row>
    <row r="24" spans="1:5" ht="114.75" customHeight="1">
      <c r="A24" s="228" t="s">
        <v>467</v>
      </c>
      <c r="B24" s="233" t="s">
        <v>468</v>
      </c>
      <c r="C24" s="230">
        <v>2651.7</v>
      </c>
      <c r="D24" s="230">
        <v>2828.7</v>
      </c>
      <c r="E24" s="231">
        <v>3000.1</v>
      </c>
    </row>
    <row r="25" spans="1:5" ht="66.75" customHeight="1">
      <c r="A25" s="228" t="s">
        <v>469</v>
      </c>
      <c r="B25" s="233" t="s">
        <v>470</v>
      </c>
      <c r="C25" s="230">
        <f>C26</f>
        <v>-249.7</v>
      </c>
      <c r="D25" s="230">
        <f>D26</f>
        <v>-259</v>
      </c>
      <c r="E25" s="231">
        <f>E26</f>
        <v>-276.2</v>
      </c>
    </row>
    <row r="26" spans="1:5" ht="113.25" customHeight="1">
      <c r="A26" s="228" t="s">
        <v>471</v>
      </c>
      <c r="B26" s="232" t="s">
        <v>472</v>
      </c>
      <c r="C26" s="230">
        <v>-249.7</v>
      </c>
      <c r="D26" s="230">
        <v>-259</v>
      </c>
      <c r="E26" s="231">
        <v>-276.2</v>
      </c>
    </row>
    <row r="27" spans="1:5" ht="12.75">
      <c r="A27" s="222" t="s">
        <v>473</v>
      </c>
      <c r="B27" s="223" t="s">
        <v>474</v>
      </c>
      <c r="C27" s="224">
        <f>C33+C35+C28</f>
        <v>39100.5</v>
      </c>
      <c r="D27" s="224">
        <f>D33+D35+D28</f>
        <v>39101.5</v>
      </c>
      <c r="E27" s="225">
        <f>E33+E35+E28</f>
        <v>39099.8</v>
      </c>
    </row>
    <row r="28" spans="1:5" ht="31.5">
      <c r="A28" s="222" t="s">
        <v>475</v>
      </c>
      <c r="B28" s="223" t="s">
        <v>476</v>
      </c>
      <c r="C28" s="224">
        <f>C29+C31</f>
        <v>30382.5</v>
      </c>
      <c r="D28" s="224">
        <f>D29+D31</f>
        <v>29717.5</v>
      </c>
      <c r="E28" s="225">
        <f>E29+E31</f>
        <v>29244.800000000003</v>
      </c>
    </row>
    <row r="29" spans="1:5" ht="31.5">
      <c r="A29" s="228" t="s">
        <v>477</v>
      </c>
      <c r="B29" s="229" t="s">
        <v>478</v>
      </c>
      <c r="C29" s="230">
        <f>C30</f>
        <v>21454</v>
      </c>
      <c r="D29" s="230">
        <f>D30</f>
        <v>20954</v>
      </c>
      <c r="E29" s="231">
        <f>E30</f>
        <v>20611.9</v>
      </c>
    </row>
    <row r="30" spans="1:5" ht="31.5">
      <c r="A30" s="228" t="s">
        <v>479</v>
      </c>
      <c r="B30" s="229" t="s">
        <v>478</v>
      </c>
      <c r="C30" s="230">
        <v>21454</v>
      </c>
      <c r="D30" s="230">
        <v>20954</v>
      </c>
      <c r="E30" s="231">
        <v>20611.9</v>
      </c>
    </row>
    <row r="31" spans="1:5" ht="47.25">
      <c r="A31" s="228" t="s">
        <v>480</v>
      </c>
      <c r="B31" s="229" t="s">
        <v>481</v>
      </c>
      <c r="C31" s="230">
        <f>C32</f>
        <v>8928.5</v>
      </c>
      <c r="D31" s="230">
        <f>D32</f>
        <v>8763.5</v>
      </c>
      <c r="E31" s="231">
        <f>E32</f>
        <v>8632.9</v>
      </c>
    </row>
    <row r="32" spans="1:5" ht="63">
      <c r="A32" s="228" t="s">
        <v>482</v>
      </c>
      <c r="B32" s="229" t="s">
        <v>483</v>
      </c>
      <c r="C32" s="230">
        <v>8928.5</v>
      </c>
      <c r="D32" s="230">
        <v>8763.5</v>
      </c>
      <c r="E32" s="231">
        <v>8632.9</v>
      </c>
    </row>
    <row r="33" spans="1:5" ht="31.5">
      <c r="A33" s="222" t="s">
        <v>484</v>
      </c>
      <c r="B33" s="223" t="s">
        <v>485</v>
      </c>
      <c r="C33" s="224">
        <f>C34</f>
        <v>113</v>
      </c>
      <c r="D33" s="224">
        <f>D34</f>
        <v>113</v>
      </c>
      <c r="E33" s="225">
        <f>E34</f>
        <v>113</v>
      </c>
    </row>
    <row r="34" spans="1:5" ht="31.5">
      <c r="A34" s="228" t="s">
        <v>486</v>
      </c>
      <c r="B34" s="229" t="s">
        <v>485</v>
      </c>
      <c r="C34" s="234">
        <v>113</v>
      </c>
      <c r="D34" s="234">
        <v>113</v>
      </c>
      <c r="E34" s="235">
        <v>113</v>
      </c>
    </row>
    <row r="35" spans="1:5" ht="31.5">
      <c r="A35" s="222" t="s">
        <v>487</v>
      </c>
      <c r="B35" s="223" t="s">
        <v>488</v>
      </c>
      <c r="C35" s="224">
        <f>C36</f>
        <v>8605</v>
      </c>
      <c r="D35" s="224">
        <f>D36</f>
        <v>9271</v>
      </c>
      <c r="E35" s="225">
        <f>E36</f>
        <v>9742</v>
      </c>
    </row>
    <row r="36" spans="1:5" ht="31.5">
      <c r="A36" s="228" t="s">
        <v>489</v>
      </c>
      <c r="B36" s="229" t="s">
        <v>490</v>
      </c>
      <c r="C36" s="236">
        <v>8605</v>
      </c>
      <c r="D36" s="236">
        <v>9271</v>
      </c>
      <c r="E36" s="237">
        <v>9742</v>
      </c>
    </row>
    <row r="37" spans="1:5" ht="12.75">
      <c r="A37" s="222" t="s">
        <v>491</v>
      </c>
      <c r="B37" s="223" t="s">
        <v>492</v>
      </c>
      <c r="C37" s="224">
        <f>C38+C40</f>
        <v>63924</v>
      </c>
      <c r="D37" s="224">
        <f>D38+D40</f>
        <v>64364</v>
      </c>
      <c r="E37" s="225">
        <f>E38+E40</f>
        <v>64781</v>
      </c>
    </row>
    <row r="38" spans="1:5" ht="12.75">
      <c r="A38" s="222" t="s">
        <v>493</v>
      </c>
      <c r="B38" s="223" t="s">
        <v>494</v>
      </c>
      <c r="C38" s="224">
        <f>C39</f>
        <v>19990</v>
      </c>
      <c r="D38" s="224">
        <f>D39</f>
        <v>20070</v>
      </c>
      <c r="E38" s="225">
        <f>E39</f>
        <v>20150</v>
      </c>
    </row>
    <row r="39" spans="1:5" ht="47.25">
      <c r="A39" s="228" t="s">
        <v>495</v>
      </c>
      <c r="B39" s="229" t="s">
        <v>496</v>
      </c>
      <c r="C39" s="238">
        <v>19990</v>
      </c>
      <c r="D39" s="238">
        <v>20070</v>
      </c>
      <c r="E39" s="239">
        <v>20150</v>
      </c>
    </row>
    <row r="40" spans="1:5" ht="12.75">
      <c r="A40" s="222" t="s">
        <v>497</v>
      </c>
      <c r="B40" s="223" t="s">
        <v>498</v>
      </c>
      <c r="C40" s="224">
        <f>C41+C43</f>
        <v>43934</v>
      </c>
      <c r="D40" s="224">
        <f>D41+D43</f>
        <v>44294</v>
      </c>
      <c r="E40" s="225">
        <f>E41+E43</f>
        <v>44631</v>
      </c>
    </row>
    <row r="41" spans="1:5" ht="12.75">
      <c r="A41" s="228" t="s">
        <v>499</v>
      </c>
      <c r="B41" s="229" t="s">
        <v>500</v>
      </c>
      <c r="C41" s="230">
        <f>C42</f>
        <v>34584</v>
      </c>
      <c r="D41" s="230">
        <f>D42</f>
        <v>34860</v>
      </c>
      <c r="E41" s="231">
        <f>E42</f>
        <v>35139</v>
      </c>
    </row>
    <row r="42" spans="1:5" ht="31.5">
      <c r="A42" s="228" t="s">
        <v>501</v>
      </c>
      <c r="B42" s="229" t="s">
        <v>502</v>
      </c>
      <c r="C42" s="238">
        <v>34584</v>
      </c>
      <c r="D42" s="238">
        <v>34860</v>
      </c>
      <c r="E42" s="239">
        <v>35139</v>
      </c>
    </row>
    <row r="43" spans="1:5" ht="12.75">
      <c r="A43" s="228" t="s">
        <v>503</v>
      </c>
      <c r="B43" s="229" t="s">
        <v>504</v>
      </c>
      <c r="C43" s="230">
        <f>C44</f>
        <v>9350</v>
      </c>
      <c r="D43" s="230">
        <f>D44</f>
        <v>9434</v>
      </c>
      <c r="E43" s="231">
        <f>E44</f>
        <v>9492</v>
      </c>
    </row>
    <row r="44" spans="1:5" ht="31.5">
      <c r="A44" s="228" t="s">
        <v>505</v>
      </c>
      <c r="B44" s="229" t="s">
        <v>506</v>
      </c>
      <c r="C44" s="238">
        <v>9350</v>
      </c>
      <c r="D44" s="238">
        <v>9434</v>
      </c>
      <c r="E44" s="239">
        <v>9492</v>
      </c>
    </row>
    <row r="45" spans="1:5" ht="12.75">
      <c r="A45" s="222" t="s">
        <v>507</v>
      </c>
      <c r="B45" s="223" t="s">
        <v>508</v>
      </c>
      <c r="C45" s="224">
        <f aca="true" t="shared" si="1" ref="C45:E46">C46</f>
        <v>6880</v>
      </c>
      <c r="D45" s="224">
        <f t="shared" si="1"/>
        <v>6880</v>
      </c>
      <c r="E45" s="225">
        <f t="shared" si="1"/>
        <v>6880</v>
      </c>
    </row>
    <row r="46" spans="1:5" ht="31.5">
      <c r="A46" s="222" t="s">
        <v>509</v>
      </c>
      <c r="B46" s="223" t="s">
        <v>510</v>
      </c>
      <c r="C46" s="224">
        <f t="shared" si="1"/>
        <v>6880</v>
      </c>
      <c r="D46" s="224">
        <f t="shared" si="1"/>
        <v>6880</v>
      </c>
      <c r="E46" s="225">
        <f t="shared" si="1"/>
        <v>6880</v>
      </c>
    </row>
    <row r="47" spans="1:5" ht="47.25">
      <c r="A47" s="228" t="s">
        <v>511</v>
      </c>
      <c r="B47" s="229" t="s">
        <v>512</v>
      </c>
      <c r="C47" s="238">
        <v>6880</v>
      </c>
      <c r="D47" s="238">
        <v>6880</v>
      </c>
      <c r="E47" s="239">
        <v>6880</v>
      </c>
    </row>
    <row r="48" spans="1:5" ht="47.25">
      <c r="A48" s="222" t="s">
        <v>513</v>
      </c>
      <c r="B48" s="223" t="s">
        <v>514</v>
      </c>
      <c r="C48" s="224">
        <f>C49+C56+C59</f>
        <v>31432.1</v>
      </c>
      <c r="D48" s="224">
        <f>D49+D56+D59</f>
        <v>23822.399999999998</v>
      </c>
      <c r="E48" s="225">
        <f>E49+E56+E59</f>
        <v>23178.399999999998</v>
      </c>
    </row>
    <row r="49" spans="1:5" ht="94.5">
      <c r="A49" s="222" t="s">
        <v>515</v>
      </c>
      <c r="B49" s="223" t="s">
        <v>516</v>
      </c>
      <c r="C49" s="224">
        <f>C50+C52+C54</f>
        <v>28146.5</v>
      </c>
      <c r="D49" s="224">
        <f>D50+D52+D54</f>
        <v>20389.3</v>
      </c>
      <c r="E49" s="225">
        <f>E50+E52+E54</f>
        <v>19770.8</v>
      </c>
    </row>
    <row r="50" spans="1:5" ht="63">
      <c r="A50" s="228" t="s">
        <v>517</v>
      </c>
      <c r="B50" s="229" t="s">
        <v>518</v>
      </c>
      <c r="C50" s="230">
        <f>C51</f>
        <v>16805.3</v>
      </c>
      <c r="D50" s="230">
        <f>D51</f>
        <v>12324.1</v>
      </c>
      <c r="E50" s="231">
        <f>E51</f>
        <v>11705.6</v>
      </c>
    </row>
    <row r="51" spans="1:5" ht="78.75">
      <c r="A51" s="228" t="s">
        <v>519</v>
      </c>
      <c r="B51" s="229" t="s">
        <v>520</v>
      </c>
      <c r="C51" s="230">
        <f>12723.6+4081.7</f>
        <v>16805.3</v>
      </c>
      <c r="D51" s="230">
        <v>12324.1</v>
      </c>
      <c r="E51" s="231">
        <v>11705.6</v>
      </c>
    </row>
    <row r="52" spans="1:5" ht="78.75">
      <c r="A52" s="228" t="s">
        <v>521</v>
      </c>
      <c r="B52" s="229" t="s">
        <v>522</v>
      </c>
      <c r="C52" s="238">
        <f>C53</f>
        <v>2021.7</v>
      </c>
      <c r="D52" s="238">
        <f>D53</f>
        <v>264</v>
      </c>
      <c r="E52" s="239">
        <f>E53</f>
        <v>264</v>
      </c>
    </row>
    <row r="53" spans="1:5" ht="78.75">
      <c r="A53" s="228" t="s">
        <v>523</v>
      </c>
      <c r="B53" s="229" t="s">
        <v>524</v>
      </c>
      <c r="C53" s="238">
        <f>264+1757.7</f>
        <v>2021.7</v>
      </c>
      <c r="D53" s="238">
        <v>264</v>
      </c>
      <c r="E53" s="239">
        <v>264</v>
      </c>
    </row>
    <row r="54" spans="1:5" ht="47.25">
      <c r="A54" s="228" t="s">
        <v>525</v>
      </c>
      <c r="B54" s="229" t="s">
        <v>526</v>
      </c>
      <c r="C54" s="230">
        <f>C55</f>
        <v>9319.5</v>
      </c>
      <c r="D54" s="230">
        <f>D55</f>
        <v>7801.2</v>
      </c>
      <c r="E54" s="231">
        <f>E55</f>
        <v>7801.2</v>
      </c>
    </row>
    <row r="55" spans="1:5" ht="31.5">
      <c r="A55" s="228" t="s">
        <v>527</v>
      </c>
      <c r="B55" s="229" t="s">
        <v>528</v>
      </c>
      <c r="C55" s="230">
        <f>7801.2+1518.3</f>
        <v>9319.5</v>
      </c>
      <c r="D55" s="230">
        <v>7801.2</v>
      </c>
      <c r="E55" s="231">
        <v>7801.2</v>
      </c>
    </row>
    <row r="56" spans="1:5" ht="31.5">
      <c r="A56" s="222" t="s">
        <v>529</v>
      </c>
      <c r="B56" s="223" t="s">
        <v>530</v>
      </c>
      <c r="C56" s="224">
        <f aca="true" t="shared" si="2" ref="C56:E57">C57</f>
        <v>1051.3</v>
      </c>
      <c r="D56" s="224">
        <f t="shared" si="2"/>
        <v>1075.5</v>
      </c>
      <c r="E56" s="225">
        <f t="shared" si="2"/>
        <v>1075.5</v>
      </c>
    </row>
    <row r="57" spans="1:5" ht="47.25">
      <c r="A57" s="228" t="s">
        <v>531</v>
      </c>
      <c r="B57" s="229" t="s">
        <v>532</v>
      </c>
      <c r="C57" s="230">
        <f t="shared" si="2"/>
        <v>1051.3</v>
      </c>
      <c r="D57" s="230">
        <f t="shared" si="2"/>
        <v>1075.5</v>
      </c>
      <c r="E57" s="231">
        <f t="shared" si="2"/>
        <v>1075.5</v>
      </c>
    </row>
    <row r="58" spans="1:5" ht="47.25">
      <c r="A58" s="228" t="s">
        <v>533</v>
      </c>
      <c r="B58" s="229" t="s">
        <v>534</v>
      </c>
      <c r="C58" s="230">
        <f>1075.5-24.2</f>
        <v>1051.3</v>
      </c>
      <c r="D58" s="230">
        <v>1075.5</v>
      </c>
      <c r="E58" s="231">
        <v>1075.5</v>
      </c>
    </row>
    <row r="59" spans="1:5" ht="94.5">
      <c r="A59" s="222" t="s">
        <v>535</v>
      </c>
      <c r="B59" s="223" t="s">
        <v>536</v>
      </c>
      <c r="C59" s="224">
        <f>C60+C62</f>
        <v>2234.2999999999997</v>
      </c>
      <c r="D59" s="224">
        <f>D60+D62</f>
        <v>2357.6</v>
      </c>
      <c r="E59" s="225">
        <f>E60+E62</f>
        <v>2332.1</v>
      </c>
    </row>
    <row r="60" spans="1:5" ht="78.75">
      <c r="A60" s="228" t="s">
        <v>537</v>
      </c>
      <c r="B60" s="229" t="s">
        <v>538</v>
      </c>
      <c r="C60" s="230">
        <f>C61</f>
        <v>2234.2999999999997</v>
      </c>
      <c r="D60" s="230">
        <f>D61</f>
        <v>1811.2</v>
      </c>
      <c r="E60" s="231">
        <f>E61</f>
        <v>1763.8</v>
      </c>
    </row>
    <row r="61" spans="1:5" ht="78.75">
      <c r="A61" s="228" t="s">
        <v>539</v>
      </c>
      <c r="B61" s="229" t="s">
        <v>540</v>
      </c>
      <c r="C61" s="230">
        <f>1858.6+375.7</f>
        <v>2234.2999999999997</v>
      </c>
      <c r="D61" s="230">
        <v>1811.2</v>
      </c>
      <c r="E61" s="231">
        <v>1763.8</v>
      </c>
    </row>
    <row r="62" spans="1:5" ht="110.25">
      <c r="A62" s="228" t="s">
        <v>541</v>
      </c>
      <c r="B62" s="229" t="s">
        <v>542</v>
      </c>
      <c r="C62" s="230">
        <f>C63</f>
        <v>0</v>
      </c>
      <c r="D62" s="230">
        <f>D63</f>
        <v>546.4</v>
      </c>
      <c r="E62" s="231">
        <f>E63</f>
        <v>568.3</v>
      </c>
    </row>
    <row r="63" spans="1:5" ht="94.5">
      <c r="A63" s="228" t="s">
        <v>543</v>
      </c>
      <c r="B63" s="229" t="s">
        <v>544</v>
      </c>
      <c r="C63" s="230">
        <f>67.3-67.3</f>
        <v>0</v>
      </c>
      <c r="D63" s="230">
        <v>546.4</v>
      </c>
      <c r="E63" s="231">
        <v>568.3</v>
      </c>
    </row>
    <row r="64" spans="1:5" ht="31.5">
      <c r="A64" s="222" t="s">
        <v>545</v>
      </c>
      <c r="B64" s="223" t="s">
        <v>546</v>
      </c>
      <c r="C64" s="224">
        <f>C65</f>
        <v>549.6999999999999</v>
      </c>
      <c r="D64" s="224">
        <f>D65</f>
        <v>571.7</v>
      </c>
      <c r="E64" s="225">
        <f>E65</f>
        <v>594.5</v>
      </c>
    </row>
    <row r="65" spans="1:5" ht="12.75">
      <c r="A65" s="222" t="s">
        <v>547</v>
      </c>
      <c r="B65" s="223" t="s">
        <v>548</v>
      </c>
      <c r="C65" s="224">
        <f>SUM(C66:C68)</f>
        <v>549.6999999999999</v>
      </c>
      <c r="D65" s="224">
        <f>SUM(D66:D68)</f>
        <v>571.7</v>
      </c>
      <c r="E65" s="225">
        <f>SUM(E66:E68)</f>
        <v>594.5</v>
      </c>
    </row>
    <row r="66" spans="1:5" ht="31.5">
      <c r="A66" s="240" t="s">
        <v>549</v>
      </c>
      <c r="B66" s="241" t="s">
        <v>550</v>
      </c>
      <c r="C66" s="230">
        <v>86.8</v>
      </c>
      <c r="D66" s="230">
        <v>90.3</v>
      </c>
      <c r="E66" s="231">
        <v>93.9</v>
      </c>
    </row>
    <row r="67" spans="1:5" ht="12.75">
      <c r="A67" s="240" t="s">
        <v>551</v>
      </c>
      <c r="B67" s="242" t="s">
        <v>552</v>
      </c>
      <c r="C67" s="230">
        <f>165+0.1</f>
        <v>165.1</v>
      </c>
      <c r="D67" s="230">
        <v>171.6</v>
      </c>
      <c r="E67" s="231">
        <v>178.4</v>
      </c>
    </row>
    <row r="68" spans="1:5" ht="12.75">
      <c r="A68" s="240" t="s">
        <v>553</v>
      </c>
      <c r="B68" s="242" t="s">
        <v>554</v>
      </c>
      <c r="C68" s="230">
        <f>C69+C70</f>
        <v>297.79999999999995</v>
      </c>
      <c r="D68" s="230">
        <f aca="true" t="shared" si="3" ref="D68:E68">D69+D70</f>
        <v>309.8</v>
      </c>
      <c r="E68" s="231">
        <f t="shared" si="3"/>
        <v>322.2</v>
      </c>
    </row>
    <row r="69" spans="1:5" ht="12.75">
      <c r="A69" s="240" t="s">
        <v>555</v>
      </c>
      <c r="B69" s="242" t="s">
        <v>556</v>
      </c>
      <c r="C69" s="230">
        <v>297.9</v>
      </c>
      <c r="D69" s="230">
        <v>309.8</v>
      </c>
      <c r="E69" s="231">
        <v>322.2</v>
      </c>
    </row>
    <row r="70" spans="1:5" ht="12.75">
      <c r="A70" s="240" t="s">
        <v>557</v>
      </c>
      <c r="B70" s="242" t="s">
        <v>558</v>
      </c>
      <c r="C70" s="230">
        <v>-0.1</v>
      </c>
      <c r="D70" s="230">
        <v>0</v>
      </c>
      <c r="E70" s="231">
        <v>0</v>
      </c>
    </row>
    <row r="71" spans="1:5" ht="31.5">
      <c r="A71" s="221" t="s">
        <v>559</v>
      </c>
      <c r="B71" s="243" t="s">
        <v>560</v>
      </c>
      <c r="C71" s="224">
        <f>C72</f>
        <v>177.8</v>
      </c>
      <c r="D71" s="224">
        <f aca="true" t="shared" si="4" ref="D71:E73">D72</f>
        <v>0</v>
      </c>
      <c r="E71" s="225">
        <f t="shared" si="4"/>
        <v>0</v>
      </c>
    </row>
    <row r="72" spans="1:5" ht="12.75">
      <c r="A72" s="221" t="s">
        <v>561</v>
      </c>
      <c r="B72" s="243" t="s">
        <v>562</v>
      </c>
      <c r="C72" s="224">
        <f>C73</f>
        <v>177.8</v>
      </c>
      <c r="D72" s="224">
        <f t="shared" si="4"/>
        <v>0</v>
      </c>
      <c r="E72" s="225">
        <f t="shared" si="4"/>
        <v>0</v>
      </c>
    </row>
    <row r="73" spans="1:5" ht="12.75">
      <c r="A73" s="240" t="s">
        <v>563</v>
      </c>
      <c r="B73" s="242" t="s">
        <v>564</v>
      </c>
      <c r="C73" s="230">
        <f>C74</f>
        <v>177.8</v>
      </c>
      <c r="D73" s="230">
        <f t="shared" si="4"/>
        <v>0</v>
      </c>
      <c r="E73" s="231">
        <f t="shared" si="4"/>
        <v>0</v>
      </c>
    </row>
    <row r="74" spans="1:5" ht="31.5">
      <c r="A74" s="240" t="s">
        <v>565</v>
      </c>
      <c r="B74" s="242" t="s">
        <v>566</v>
      </c>
      <c r="C74" s="230">
        <v>177.8</v>
      </c>
      <c r="D74" s="230">
        <v>0</v>
      </c>
      <c r="E74" s="231">
        <v>0</v>
      </c>
    </row>
    <row r="75" spans="1:6" ht="31.5">
      <c r="A75" s="222" t="s">
        <v>567</v>
      </c>
      <c r="B75" s="223" t="s">
        <v>568</v>
      </c>
      <c r="C75" s="224">
        <f>C78+C82+C76</f>
        <v>18465.3</v>
      </c>
      <c r="D75" s="224">
        <f aca="true" t="shared" si="5" ref="D75:E75">D78+D82+D76</f>
        <v>17391.6</v>
      </c>
      <c r="E75" s="225">
        <f t="shared" si="5"/>
        <v>14557.3</v>
      </c>
      <c r="F75" s="226"/>
    </row>
    <row r="76" spans="1:5" ht="94.5">
      <c r="A76" s="222" t="s">
        <v>569</v>
      </c>
      <c r="B76" s="223" t="s">
        <v>570</v>
      </c>
      <c r="C76" s="224">
        <f>C77</f>
        <v>3.6</v>
      </c>
      <c r="D76" s="224">
        <f aca="true" t="shared" si="6" ref="D76:E76">D77</f>
        <v>0</v>
      </c>
      <c r="E76" s="225">
        <f t="shared" si="6"/>
        <v>0</v>
      </c>
    </row>
    <row r="77" spans="1:5" ht="78.75">
      <c r="A77" s="228" t="s">
        <v>571</v>
      </c>
      <c r="B77" s="229" t="s">
        <v>572</v>
      </c>
      <c r="C77" s="230">
        <v>3.6</v>
      </c>
      <c r="D77" s="230">
        <v>0</v>
      </c>
      <c r="E77" s="231">
        <v>0</v>
      </c>
    </row>
    <row r="78" spans="1:5" ht="31.5">
      <c r="A78" s="222" t="s">
        <v>573</v>
      </c>
      <c r="B78" s="223" t="s">
        <v>574</v>
      </c>
      <c r="C78" s="224">
        <f aca="true" t="shared" si="7" ref="C78:E78">C79</f>
        <v>1932.3</v>
      </c>
      <c r="D78" s="224">
        <f t="shared" si="7"/>
        <v>1712.7</v>
      </c>
      <c r="E78" s="225">
        <f t="shared" si="7"/>
        <v>2156</v>
      </c>
    </row>
    <row r="79" spans="1:5" ht="31.5">
      <c r="A79" s="228" t="s">
        <v>575</v>
      </c>
      <c r="B79" s="229" t="s">
        <v>576</v>
      </c>
      <c r="C79" s="230">
        <f>C80+C81</f>
        <v>1932.3</v>
      </c>
      <c r="D79" s="230">
        <f aca="true" t="shared" si="8" ref="D79:E79">D80+D81</f>
        <v>1712.7</v>
      </c>
      <c r="E79" s="231">
        <f t="shared" si="8"/>
        <v>2156</v>
      </c>
    </row>
    <row r="80" spans="1:5" ht="47.25">
      <c r="A80" s="228" t="s">
        <v>577</v>
      </c>
      <c r="B80" s="229" t="s">
        <v>578</v>
      </c>
      <c r="C80" s="230">
        <f>1519.2+147.1</f>
        <v>1666.3</v>
      </c>
      <c r="D80" s="230">
        <v>1712.7</v>
      </c>
      <c r="E80" s="231">
        <v>2156</v>
      </c>
    </row>
    <row r="81" spans="1:5" ht="63">
      <c r="A81" s="228" t="s">
        <v>579</v>
      </c>
      <c r="B81" s="229" t="s">
        <v>580</v>
      </c>
      <c r="C81" s="230">
        <v>266</v>
      </c>
      <c r="D81" s="230">
        <v>0</v>
      </c>
      <c r="E81" s="231">
        <v>0</v>
      </c>
    </row>
    <row r="82" spans="1:5" ht="31.5">
      <c r="A82" s="222" t="s">
        <v>581</v>
      </c>
      <c r="B82" s="244" t="s">
        <v>582</v>
      </c>
      <c r="C82" s="224">
        <f>C83</f>
        <v>16529.4</v>
      </c>
      <c r="D82" s="224">
        <f>D83</f>
        <v>15678.9</v>
      </c>
      <c r="E82" s="225">
        <f>E83</f>
        <v>12401.3</v>
      </c>
    </row>
    <row r="83" spans="1:5" ht="47.25">
      <c r="A83" s="228" t="s">
        <v>583</v>
      </c>
      <c r="B83" s="232" t="s">
        <v>584</v>
      </c>
      <c r="C83" s="230">
        <f>16529.4</f>
        <v>16529.4</v>
      </c>
      <c r="D83" s="230">
        <v>15678.9</v>
      </c>
      <c r="E83" s="231">
        <v>12401.3</v>
      </c>
    </row>
    <row r="84" spans="1:6" ht="12.75">
      <c r="A84" s="222" t="s">
        <v>585</v>
      </c>
      <c r="B84" s="244" t="s">
        <v>586</v>
      </c>
      <c r="C84" s="224">
        <f>C85+C110+C124+C117+C112</f>
        <v>6720.000000000001</v>
      </c>
      <c r="D84" s="224">
        <f aca="true" t="shared" si="9" ref="D84:E84">D85+D110+D124+D117+D112</f>
        <v>2247.7000000000003</v>
      </c>
      <c r="E84" s="225">
        <f t="shared" si="9"/>
        <v>2245.7000000000003</v>
      </c>
      <c r="F84" s="226"/>
    </row>
    <row r="85" spans="1:5" ht="47.25">
      <c r="A85" s="222" t="s">
        <v>587</v>
      </c>
      <c r="B85" s="244" t="s">
        <v>588</v>
      </c>
      <c r="C85" s="224">
        <f>C99+C101+C107+C86+C88+C90+C93+C103+C105+C97+C95</f>
        <v>1149.5000000000002</v>
      </c>
      <c r="D85" s="224">
        <f aca="true" t="shared" si="10" ref="D85:E85">D99+D101+D107+D86+D88+D90+D93+D103+D105+D97+D95</f>
        <v>1094.1000000000001</v>
      </c>
      <c r="E85" s="225">
        <f t="shared" si="10"/>
        <v>1092.1000000000001</v>
      </c>
    </row>
    <row r="86" spans="1:5" ht="51.75" customHeight="1">
      <c r="A86" s="245" t="s">
        <v>589</v>
      </c>
      <c r="B86" s="232" t="s">
        <v>590</v>
      </c>
      <c r="C86" s="230">
        <f>C87</f>
        <v>65</v>
      </c>
      <c r="D86" s="230">
        <f>D87</f>
        <v>65.3</v>
      </c>
      <c r="E86" s="231">
        <f>E87</f>
        <v>64.8</v>
      </c>
    </row>
    <row r="87" spans="1:5" ht="78.75">
      <c r="A87" s="228" t="s">
        <v>591</v>
      </c>
      <c r="B87" s="232" t="s">
        <v>592</v>
      </c>
      <c r="C87" s="230">
        <f>35+5+25</f>
        <v>65</v>
      </c>
      <c r="D87" s="230">
        <f>35+5+25.3</f>
        <v>65.3</v>
      </c>
      <c r="E87" s="231">
        <f>35+5+24.8</f>
        <v>64.8</v>
      </c>
    </row>
    <row r="88" spans="1:5" ht="78.75">
      <c r="A88" s="228" t="s">
        <v>593</v>
      </c>
      <c r="B88" s="232" t="s">
        <v>594</v>
      </c>
      <c r="C88" s="230">
        <f>C89</f>
        <v>33.5</v>
      </c>
      <c r="D88" s="230">
        <f>D89</f>
        <v>33</v>
      </c>
      <c r="E88" s="231">
        <f>E89</f>
        <v>33.8</v>
      </c>
    </row>
    <row r="89" spans="1:5" ht="94.5">
      <c r="A89" s="228" t="s">
        <v>595</v>
      </c>
      <c r="B89" s="232" t="s">
        <v>596</v>
      </c>
      <c r="C89" s="230">
        <f>6+5+22.5</f>
        <v>33.5</v>
      </c>
      <c r="D89" s="230">
        <f>6+7.5+19.5</f>
        <v>33</v>
      </c>
      <c r="E89" s="231">
        <f>6+7.5+20.3</f>
        <v>33.8</v>
      </c>
    </row>
    <row r="90" spans="1:5" ht="63">
      <c r="A90" s="228" t="s">
        <v>597</v>
      </c>
      <c r="B90" s="232" t="s">
        <v>598</v>
      </c>
      <c r="C90" s="230">
        <f>C91+C92</f>
        <v>54.7</v>
      </c>
      <c r="D90" s="230">
        <f>D91+D92</f>
        <v>54.7</v>
      </c>
      <c r="E90" s="231">
        <f>E91+E92</f>
        <v>55.2</v>
      </c>
    </row>
    <row r="91" spans="1:5" ht="78.75">
      <c r="A91" s="228" t="s">
        <v>599</v>
      </c>
      <c r="B91" s="232" t="s">
        <v>600</v>
      </c>
      <c r="C91" s="230">
        <f>5+0.5+25.1+5.9+0.5+2</f>
        <v>39</v>
      </c>
      <c r="D91" s="230">
        <f>5+0.5+25.1+5.9+0.5+2</f>
        <v>39</v>
      </c>
      <c r="E91" s="231">
        <f>5+0.5+25.1+5.9+0.5+2.5</f>
        <v>39.5</v>
      </c>
    </row>
    <row r="92" spans="1:5" ht="78.75">
      <c r="A92" s="228" t="s">
        <v>601</v>
      </c>
      <c r="B92" s="232" t="s">
        <v>602</v>
      </c>
      <c r="C92" s="230">
        <v>15.7</v>
      </c>
      <c r="D92" s="230">
        <v>15.7</v>
      </c>
      <c r="E92" s="231">
        <v>15.7</v>
      </c>
    </row>
    <row r="93" spans="1:5" ht="63">
      <c r="A93" s="228" t="s">
        <v>603</v>
      </c>
      <c r="B93" s="232" t="s">
        <v>604</v>
      </c>
      <c r="C93" s="230">
        <f>C94</f>
        <v>112.9</v>
      </c>
      <c r="D93" s="230">
        <f>D94</f>
        <v>112.9</v>
      </c>
      <c r="E93" s="231">
        <f>E94</f>
        <v>112.9</v>
      </c>
    </row>
    <row r="94" spans="1:5" ht="94.5">
      <c r="A94" s="228" t="s">
        <v>605</v>
      </c>
      <c r="B94" s="232" t="s">
        <v>606</v>
      </c>
      <c r="C94" s="230">
        <f>14.9+83+15</f>
        <v>112.9</v>
      </c>
      <c r="D94" s="230">
        <f>14.9+83+15</f>
        <v>112.9</v>
      </c>
      <c r="E94" s="231">
        <f>14.9+83+15</f>
        <v>112.9</v>
      </c>
    </row>
    <row r="95" spans="1:5" ht="63">
      <c r="A95" s="228" t="s">
        <v>607</v>
      </c>
      <c r="B95" s="232" t="s">
        <v>608</v>
      </c>
      <c r="C95" s="230">
        <f>C96</f>
        <v>50</v>
      </c>
      <c r="D95" s="230">
        <f aca="true" t="shared" si="11" ref="D95:E95">D96</f>
        <v>0</v>
      </c>
      <c r="E95" s="231">
        <f t="shared" si="11"/>
        <v>0</v>
      </c>
    </row>
    <row r="96" spans="1:5" ht="78.75">
      <c r="A96" s="228" t="s">
        <v>609</v>
      </c>
      <c r="B96" s="232" t="s">
        <v>610</v>
      </c>
      <c r="C96" s="230">
        <v>50</v>
      </c>
      <c r="D96" s="230">
        <v>0</v>
      </c>
      <c r="E96" s="231">
        <v>0</v>
      </c>
    </row>
    <row r="97" spans="1:5" ht="63">
      <c r="A97" s="228" t="s">
        <v>611</v>
      </c>
      <c r="B97" s="232" t="s">
        <v>612</v>
      </c>
      <c r="C97" s="230">
        <f>C98</f>
        <v>1.2</v>
      </c>
      <c r="D97" s="230">
        <f>D98</f>
        <v>1.2</v>
      </c>
      <c r="E97" s="231">
        <f>E98</f>
        <v>1.2</v>
      </c>
    </row>
    <row r="98" spans="1:5" ht="78.75">
      <c r="A98" s="228" t="s">
        <v>613</v>
      </c>
      <c r="B98" s="232" t="s">
        <v>614</v>
      </c>
      <c r="C98" s="230">
        <v>1.2</v>
      </c>
      <c r="D98" s="230">
        <v>1.2</v>
      </c>
      <c r="E98" s="231">
        <v>1.2</v>
      </c>
    </row>
    <row r="99" spans="1:5" ht="78.75">
      <c r="A99" s="228" t="s">
        <v>615</v>
      </c>
      <c r="B99" s="232" t="s">
        <v>616</v>
      </c>
      <c r="C99" s="230">
        <f>C100</f>
        <v>63.8</v>
      </c>
      <c r="D99" s="230">
        <f>D100</f>
        <v>63.8</v>
      </c>
      <c r="E99" s="231">
        <f>E100</f>
        <v>63.8</v>
      </c>
    </row>
    <row r="100" spans="1:5" ht="94.5">
      <c r="A100" s="228" t="s">
        <v>617</v>
      </c>
      <c r="B100" s="232" t="s">
        <v>618</v>
      </c>
      <c r="C100" s="230">
        <f>47.6+16.2</f>
        <v>63.8</v>
      </c>
      <c r="D100" s="230">
        <f>47.6+16.2</f>
        <v>63.8</v>
      </c>
      <c r="E100" s="231">
        <f>47.6+16.2</f>
        <v>63.8</v>
      </c>
    </row>
    <row r="101" spans="1:5" ht="63">
      <c r="A101" s="245" t="s">
        <v>619</v>
      </c>
      <c r="B101" s="232" t="s">
        <v>620</v>
      </c>
      <c r="C101" s="230">
        <f>C102</f>
        <v>21</v>
      </c>
      <c r="D101" s="230">
        <f>D102</f>
        <v>21</v>
      </c>
      <c r="E101" s="231">
        <f>E102</f>
        <v>21</v>
      </c>
    </row>
    <row r="102" spans="1:5" ht="116.25" customHeight="1">
      <c r="A102" s="228" t="s">
        <v>621</v>
      </c>
      <c r="B102" s="232" t="s">
        <v>622</v>
      </c>
      <c r="C102" s="230">
        <f>0+1.5+5+14.5</f>
        <v>21</v>
      </c>
      <c r="D102" s="230">
        <f>0+1.5+5+14.5</f>
        <v>21</v>
      </c>
      <c r="E102" s="231">
        <f>0+1.5+5+14.5</f>
        <v>21</v>
      </c>
    </row>
    <row r="103" spans="1:5" ht="63">
      <c r="A103" s="228" t="s">
        <v>623</v>
      </c>
      <c r="B103" s="232" t="s">
        <v>624</v>
      </c>
      <c r="C103" s="230">
        <f>C104</f>
        <v>9.7</v>
      </c>
      <c r="D103" s="230">
        <f>D104</f>
        <v>9.7</v>
      </c>
      <c r="E103" s="231">
        <f>E104</f>
        <v>9.7</v>
      </c>
    </row>
    <row r="104" spans="1:5" ht="94.5">
      <c r="A104" s="228" t="s">
        <v>625</v>
      </c>
      <c r="B104" s="232" t="s">
        <v>626</v>
      </c>
      <c r="C104" s="230">
        <f>4.5+1+4.2</f>
        <v>9.7</v>
      </c>
      <c r="D104" s="230">
        <f>4.5+1+4.2</f>
        <v>9.7</v>
      </c>
      <c r="E104" s="231">
        <f>4.5+1+4.2</f>
        <v>9.7</v>
      </c>
    </row>
    <row r="105" spans="1:5" ht="63">
      <c r="A105" s="228" t="s">
        <v>627</v>
      </c>
      <c r="B105" s="232" t="s">
        <v>628</v>
      </c>
      <c r="C105" s="230">
        <f>C106</f>
        <v>504.6</v>
      </c>
      <c r="D105" s="230">
        <f>D106</f>
        <v>502.1</v>
      </c>
      <c r="E105" s="231">
        <f>E106</f>
        <v>502.1</v>
      </c>
    </row>
    <row r="106" spans="1:5" ht="78.75">
      <c r="A106" s="228" t="s">
        <v>629</v>
      </c>
      <c r="B106" s="232" t="s">
        <v>630</v>
      </c>
      <c r="C106" s="230">
        <f>10+10+255.4+10+1.6+0.6+160+10+47</f>
        <v>504.6</v>
      </c>
      <c r="D106" s="230">
        <f>7.5+10+255.4+10+1.6+0.6+160+10+47</f>
        <v>502.1</v>
      </c>
      <c r="E106" s="231">
        <f>7.5+10+255.4+10+1.6+0.6+160+10+47</f>
        <v>502.1</v>
      </c>
    </row>
    <row r="107" spans="1:5" ht="63">
      <c r="A107" s="228" t="s">
        <v>631</v>
      </c>
      <c r="B107" s="232" t="s">
        <v>632</v>
      </c>
      <c r="C107" s="230">
        <f>C108+C109</f>
        <v>233.10000000000002</v>
      </c>
      <c r="D107" s="230">
        <f aca="true" t="shared" si="12" ref="D107:E107">D108+D109</f>
        <v>230.40000000000003</v>
      </c>
      <c r="E107" s="231">
        <f t="shared" si="12"/>
        <v>227.60000000000002</v>
      </c>
    </row>
    <row r="108" spans="1:5" ht="94.5">
      <c r="A108" s="228" t="s">
        <v>633</v>
      </c>
      <c r="B108" s="232" t="s">
        <v>634</v>
      </c>
      <c r="C108" s="230">
        <f>1.4+20+20+2.4+155.3+1+3+24</f>
        <v>227.10000000000002</v>
      </c>
      <c r="D108" s="230">
        <f>1.4+20+20+2.4+155.3+1+2.5+27.8</f>
        <v>230.40000000000003</v>
      </c>
      <c r="E108" s="231">
        <f>1.4+20+20+2.4+155.3+3+25.5</f>
        <v>227.60000000000002</v>
      </c>
    </row>
    <row r="109" spans="1:5" ht="94.5">
      <c r="A109" s="228" t="s">
        <v>635</v>
      </c>
      <c r="B109" s="232" t="s">
        <v>636</v>
      </c>
      <c r="C109" s="230">
        <v>6</v>
      </c>
      <c r="D109" s="230">
        <v>0</v>
      </c>
      <c r="E109" s="231">
        <v>0</v>
      </c>
    </row>
    <row r="110" spans="1:5" ht="47.25">
      <c r="A110" s="222" t="s">
        <v>637</v>
      </c>
      <c r="B110" s="244" t="s">
        <v>638</v>
      </c>
      <c r="C110" s="224">
        <f>C111</f>
        <v>96</v>
      </c>
      <c r="D110" s="224">
        <f>D111</f>
        <v>96</v>
      </c>
      <c r="E110" s="225">
        <f>E111</f>
        <v>96</v>
      </c>
    </row>
    <row r="111" spans="1:5" ht="47.25">
      <c r="A111" s="228" t="s">
        <v>639</v>
      </c>
      <c r="B111" s="232" t="s">
        <v>640</v>
      </c>
      <c r="C111" s="230">
        <v>96</v>
      </c>
      <c r="D111" s="230">
        <v>96</v>
      </c>
      <c r="E111" s="231">
        <v>96</v>
      </c>
    </row>
    <row r="112" spans="1:5" ht="126">
      <c r="A112" s="222" t="s">
        <v>641</v>
      </c>
      <c r="B112" s="244" t="s">
        <v>642</v>
      </c>
      <c r="C112" s="224">
        <f>C115+C113</f>
        <v>3242.8</v>
      </c>
      <c r="D112" s="224">
        <f aca="true" t="shared" si="13" ref="D112:E112">D115+D113</f>
        <v>0</v>
      </c>
      <c r="E112" s="225">
        <f t="shared" si="13"/>
        <v>0</v>
      </c>
    </row>
    <row r="113" spans="1:5" ht="63">
      <c r="A113" s="228" t="s">
        <v>643</v>
      </c>
      <c r="B113" s="232" t="s">
        <v>644</v>
      </c>
      <c r="C113" s="230">
        <f>C114</f>
        <v>424.3</v>
      </c>
      <c r="D113" s="230">
        <f aca="true" t="shared" si="14" ref="D113:E113">D114</f>
        <v>0</v>
      </c>
      <c r="E113" s="231">
        <f t="shared" si="14"/>
        <v>0</v>
      </c>
    </row>
    <row r="114" spans="1:5" ht="78.75">
      <c r="A114" s="228" t="s">
        <v>645</v>
      </c>
      <c r="B114" s="232" t="s">
        <v>646</v>
      </c>
      <c r="C114" s="230">
        <v>424.3</v>
      </c>
      <c r="D114" s="230">
        <v>0</v>
      </c>
      <c r="E114" s="231">
        <v>0</v>
      </c>
    </row>
    <row r="115" spans="1:5" ht="94.5">
      <c r="A115" s="228" t="s">
        <v>647</v>
      </c>
      <c r="B115" s="232" t="s">
        <v>648</v>
      </c>
      <c r="C115" s="230">
        <f>C116</f>
        <v>2818.5</v>
      </c>
      <c r="D115" s="230">
        <f aca="true" t="shared" si="15" ref="D115:E115">D116</f>
        <v>0</v>
      </c>
      <c r="E115" s="231">
        <f t="shared" si="15"/>
        <v>0</v>
      </c>
    </row>
    <row r="116" spans="1:5" ht="78.75">
      <c r="A116" s="228" t="s">
        <v>649</v>
      </c>
      <c r="B116" s="232" t="s">
        <v>650</v>
      </c>
      <c r="C116" s="230">
        <v>2818.5</v>
      </c>
      <c r="D116" s="230">
        <v>0</v>
      </c>
      <c r="E116" s="231">
        <v>0</v>
      </c>
    </row>
    <row r="117" spans="1:5" ht="31.5">
      <c r="A117" s="222" t="s">
        <v>651</v>
      </c>
      <c r="B117" s="244" t="s">
        <v>652</v>
      </c>
      <c r="C117" s="224">
        <f>C121+C118</f>
        <v>1218.1000000000001</v>
      </c>
      <c r="D117" s="224">
        <f aca="true" t="shared" si="16" ref="D117:E117">D121+D118</f>
        <v>44</v>
      </c>
      <c r="E117" s="225">
        <f t="shared" si="16"/>
        <v>44</v>
      </c>
    </row>
    <row r="118" spans="1:5" ht="94.5">
      <c r="A118" s="228" t="s">
        <v>653</v>
      </c>
      <c r="B118" s="232" t="s">
        <v>654</v>
      </c>
      <c r="C118" s="230">
        <f>C119+C120</f>
        <v>31.7</v>
      </c>
      <c r="D118" s="230">
        <f aca="true" t="shared" si="17" ref="D118:E118">D119+D120</f>
        <v>0</v>
      </c>
      <c r="E118" s="231">
        <f t="shared" si="17"/>
        <v>0</v>
      </c>
    </row>
    <row r="119" spans="1:5" ht="47.25">
      <c r="A119" s="228" t="s">
        <v>655</v>
      </c>
      <c r="B119" s="232" t="s">
        <v>656</v>
      </c>
      <c r="C119" s="230">
        <v>-18.3</v>
      </c>
      <c r="D119" s="230">
        <v>0</v>
      </c>
      <c r="E119" s="231">
        <v>0</v>
      </c>
    </row>
    <row r="120" spans="1:5" ht="78.75">
      <c r="A120" s="228" t="s">
        <v>657</v>
      </c>
      <c r="B120" s="232" t="s">
        <v>658</v>
      </c>
      <c r="C120" s="230">
        <v>50</v>
      </c>
      <c r="D120" s="230">
        <v>0</v>
      </c>
      <c r="E120" s="231">
        <v>0</v>
      </c>
    </row>
    <row r="121" spans="1:5" ht="78.75">
      <c r="A121" s="228" t="s">
        <v>659</v>
      </c>
      <c r="B121" s="232" t="s">
        <v>660</v>
      </c>
      <c r="C121" s="230">
        <f>C122+C123</f>
        <v>1186.4</v>
      </c>
      <c r="D121" s="230">
        <f>D122+D123</f>
        <v>44</v>
      </c>
      <c r="E121" s="231">
        <f>E122+E123</f>
        <v>44</v>
      </c>
    </row>
    <row r="122" spans="1:5" ht="63">
      <c r="A122" s="228" t="s">
        <v>661</v>
      </c>
      <c r="B122" s="232" t="s">
        <v>662</v>
      </c>
      <c r="C122" s="230">
        <f>9+50+0.2+1092.2</f>
        <v>1151.4</v>
      </c>
      <c r="D122" s="230">
        <v>9</v>
      </c>
      <c r="E122" s="231">
        <v>9</v>
      </c>
    </row>
    <row r="123" spans="1:5" ht="78.75">
      <c r="A123" s="228" t="s">
        <v>663</v>
      </c>
      <c r="B123" s="232" t="s">
        <v>664</v>
      </c>
      <c r="C123" s="230">
        <v>35</v>
      </c>
      <c r="D123" s="230">
        <v>35</v>
      </c>
      <c r="E123" s="231">
        <v>35</v>
      </c>
    </row>
    <row r="124" spans="1:5" ht="12.75">
      <c r="A124" s="222" t="s">
        <v>665</v>
      </c>
      <c r="B124" s="244" t="s">
        <v>666</v>
      </c>
      <c r="C124" s="224">
        <f aca="true" t="shared" si="18" ref="C124:E125">C125</f>
        <v>1013.6</v>
      </c>
      <c r="D124" s="224">
        <f t="shared" si="18"/>
        <v>1013.6</v>
      </c>
      <c r="E124" s="225">
        <f t="shared" si="18"/>
        <v>1013.6</v>
      </c>
    </row>
    <row r="125" spans="1:5" ht="31.5">
      <c r="A125" s="228" t="s">
        <v>667</v>
      </c>
      <c r="B125" s="232" t="s">
        <v>668</v>
      </c>
      <c r="C125" s="230">
        <f t="shared" si="18"/>
        <v>1013.6</v>
      </c>
      <c r="D125" s="230">
        <f t="shared" si="18"/>
        <v>1013.6</v>
      </c>
      <c r="E125" s="231">
        <f t="shared" si="18"/>
        <v>1013.6</v>
      </c>
    </row>
    <row r="126" spans="1:5" ht="63">
      <c r="A126" s="228" t="s">
        <v>669</v>
      </c>
      <c r="B126" s="232" t="s">
        <v>670</v>
      </c>
      <c r="C126" s="230">
        <v>1013.6</v>
      </c>
      <c r="D126" s="230">
        <v>1013.6</v>
      </c>
      <c r="E126" s="231">
        <v>1013.6</v>
      </c>
    </row>
    <row r="127" spans="1:6" ht="12.75">
      <c r="A127" s="222" t="s">
        <v>671</v>
      </c>
      <c r="B127" s="244" t="s">
        <v>672</v>
      </c>
      <c r="C127" s="224">
        <f>C130+C128</f>
        <v>151.7</v>
      </c>
      <c r="D127" s="224">
        <f>D130</f>
        <v>0</v>
      </c>
      <c r="E127" s="225">
        <f>E130</f>
        <v>0</v>
      </c>
      <c r="F127" s="226"/>
    </row>
    <row r="128" spans="1:6" ht="12.75">
      <c r="A128" s="228" t="s">
        <v>673</v>
      </c>
      <c r="B128" s="232" t="s">
        <v>674</v>
      </c>
      <c r="C128" s="230">
        <f>C129</f>
        <v>-27</v>
      </c>
      <c r="D128" s="230">
        <f aca="true" t="shared" si="19" ref="D128:E128">D129</f>
        <v>0</v>
      </c>
      <c r="E128" s="231">
        <f t="shared" si="19"/>
        <v>0</v>
      </c>
      <c r="F128" s="226"/>
    </row>
    <row r="129" spans="1:6" ht="31.5">
      <c r="A129" s="228" t="s">
        <v>675</v>
      </c>
      <c r="B129" s="232" t="s">
        <v>676</v>
      </c>
      <c r="C129" s="230">
        <v>-27</v>
      </c>
      <c r="D129" s="230">
        <v>0</v>
      </c>
      <c r="E129" s="231">
        <v>0</v>
      </c>
      <c r="F129" s="226"/>
    </row>
    <row r="130" spans="1:5" ht="12.75">
      <c r="A130" s="222" t="s">
        <v>677</v>
      </c>
      <c r="B130" s="244" t="s">
        <v>678</v>
      </c>
      <c r="C130" s="224">
        <f>C131</f>
        <v>178.7</v>
      </c>
      <c r="D130" s="224">
        <f aca="true" t="shared" si="20" ref="D130:E130">D131</f>
        <v>0</v>
      </c>
      <c r="E130" s="225">
        <f t="shared" si="20"/>
        <v>0</v>
      </c>
    </row>
    <row r="131" spans="1:5" ht="31.5">
      <c r="A131" s="228" t="s">
        <v>679</v>
      </c>
      <c r="B131" s="232" t="s">
        <v>680</v>
      </c>
      <c r="C131" s="230">
        <v>178.7</v>
      </c>
      <c r="D131" s="230">
        <v>0</v>
      </c>
      <c r="E131" s="231">
        <v>0</v>
      </c>
    </row>
    <row r="132" spans="1:5" ht="12.75">
      <c r="A132" s="222" t="s">
        <v>681</v>
      </c>
      <c r="B132" s="223" t="s">
        <v>682</v>
      </c>
      <c r="C132" s="224">
        <f>C133+C186+C191</f>
        <v>577275.1000000001</v>
      </c>
      <c r="D132" s="224">
        <f aca="true" t="shared" si="21" ref="D132:E132">D133+D186+D191</f>
        <v>461021.6</v>
      </c>
      <c r="E132" s="225">
        <f t="shared" si="21"/>
        <v>536387.5</v>
      </c>
    </row>
    <row r="133" spans="1:6" ht="47.25">
      <c r="A133" s="221" t="s">
        <v>683</v>
      </c>
      <c r="B133" s="223" t="s">
        <v>684</v>
      </c>
      <c r="C133" s="224">
        <f>C163+C137+C134+C180</f>
        <v>577044.2000000001</v>
      </c>
      <c r="D133" s="224">
        <f>D163+D137+D134+D180</f>
        <v>461021.6</v>
      </c>
      <c r="E133" s="225">
        <f>E163+E137+E134</f>
        <v>536387.5</v>
      </c>
      <c r="F133" s="226"/>
    </row>
    <row r="134" spans="1:5" ht="31.5">
      <c r="A134" s="221" t="s">
        <v>685</v>
      </c>
      <c r="B134" s="223" t="s">
        <v>686</v>
      </c>
      <c r="C134" s="224">
        <f aca="true" t="shared" si="22" ref="C134:E135">C135</f>
        <v>24419.9</v>
      </c>
      <c r="D134" s="224">
        <f t="shared" si="22"/>
        <v>0</v>
      </c>
      <c r="E134" s="225">
        <f t="shared" si="22"/>
        <v>0</v>
      </c>
    </row>
    <row r="135" spans="1:5" ht="31.5">
      <c r="A135" s="240" t="s">
        <v>687</v>
      </c>
      <c r="B135" s="229" t="s">
        <v>688</v>
      </c>
      <c r="C135" s="230">
        <f t="shared" si="22"/>
        <v>24419.9</v>
      </c>
      <c r="D135" s="230">
        <f t="shared" si="22"/>
        <v>0</v>
      </c>
      <c r="E135" s="231">
        <f t="shared" si="22"/>
        <v>0</v>
      </c>
    </row>
    <row r="136" spans="1:5" ht="31.5">
      <c r="A136" s="240" t="s">
        <v>689</v>
      </c>
      <c r="B136" s="229" t="s">
        <v>690</v>
      </c>
      <c r="C136" s="230">
        <f>11777.8+262.1+12380</f>
        <v>24419.9</v>
      </c>
      <c r="D136" s="230">
        <v>0</v>
      </c>
      <c r="E136" s="231">
        <v>0</v>
      </c>
    </row>
    <row r="137" spans="1:5" ht="31.5">
      <c r="A137" s="246" t="s">
        <v>691</v>
      </c>
      <c r="B137" s="247" t="s">
        <v>692</v>
      </c>
      <c r="C137" s="224">
        <f>C150+C138+C148+C142+C144+C146</f>
        <v>161874.3</v>
      </c>
      <c r="D137" s="224">
        <f aca="true" t="shared" si="23" ref="D137:E137">D150+D138+D148+D142+D144+D146</f>
        <v>96372.2</v>
      </c>
      <c r="E137" s="225">
        <f t="shared" si="23"/>
        <v>172728.9</v>
      </c>
    </row>
    <row r="138" spans="1:9" ht="78.75">
      <c r="A138" s="248" t="s">
        <v>693</v>
      </c>
      <c r="B138" s="249" t="s">
        <v>694</v>
      </c>
      <c r="C138" s="230">
        <f>C139+C140+C141</f>
        <v>80135</v>
      </c>
      <c r="D138" s="230">
        <f>D139+D140+D141</f>
        <v>25636.800000000003</v>
      </c>
      <c r="E138" s="231">
        <f>E139+E140+E141</f>
        <v>26591.5</v>
      </c>
      <c r="I138" s="226"/>
    </row>
    <row r="139" spans="1:5" ht="31.5">
      <c r="A139" s="248" t="s">
        <v>695</v>
      </c>
      <c r="B139" s="229" t="s">
        <v>696</v>
      </c>
      <c r="C139" s="230">
        <f>21283+27148.9+23695</f>
        <v>72126.9</v>
      </c>
      <c r="D139" s="230">
        <v>22195.2</v>
      </c>
      <c r="E139" s="231">
        <v>23072.1</v>
      </c>
    </row>
    <row r="140" spans="1:5" ht="47.25">
      <c r="A140" s="248" t="s">
        <v>695</v>
      </c>
      <c r="B140" s="229" t="s">
        <v>697</v>
      </c>
      <c r="C140" s="230">
        <f>2407.7+3019.3</f>
        <v>5427</v>
      </c>
      <c r="D140" s="230">
        <v>2469.2</v>
      </c>
      <c r="E140" s="231">
        <v>2544.7</v>
      </c>
    </row>
    <row r="141" spans="1:5" ht="47.25">
      <c r="A141" s="248" t="s">
        <v>695</v>
      </c>
      <c r="B141" s="229" t="s">
        <v>698</v>
      </c>
      <c r="C141" s="230">
        <f>972.4+1608.7</f>
        <v>2581.1</v>
      </c>
      <c r="D141" s="230">
        <v>972.4</v>
      </c>
      <c r="E141" s="231">
        <v>974.7</v>
      </c>
    </row>
    <row r="142" spans="1:5" ht="63">
      <c r="A142" s="248" t="s">
        <v>699</v>
      </c>
      <c r="B142" s="229" t="s">
        <v>700</v>
      </c>
      <c r="C142" s="230">
        <f>C143</f>
        <v>22318.5</v>
      </c>
      <c r="D142" s="230">
        <f>D143</f>
        <v>21938.8</v>
      </c>
      <c r="E142" s="231">
        <f>E143</f>
        <v>22554.9</v>
      </c>
    </row>
    <row r="143" spans="1:5" ht="63">
      <c r="A143" s="248" t="s">
        <v>701</v>
      </c>
      <c r="B143" s="229" t="s">
        <v>702</v>
      </c>
      <c r="C143" s="230">
        <v>22318.5</v>
      </c>
      <c r="D143" s="230">
        <v>21938.8</v>
      </c>
      <c r="E143" s="231">
        <v>22554.9</v>
      </c>
    </row>
    <row r="144" spans="1:5" ht="31.5">
      <c r="A144" s="248" t="s">
        <v>703</v>
      </c>
      <c r="B144" s="229" t="s">
        <v>704</v>
      </c>
      <c r="C144" s="230">
        <f>C145</f>
        <v>2466.4</v>
      </c>
      <c r="D144" s="230">
        <f aca="true" t="shared" si="24" ref="D144:E144">D145</f>
        <v>0</v>
      </c>
      <c r="E144" s="231">
        <f t="shared" si="24"/>
        <v>0</v>
      </c>
    </row>
    <row r="145" spans="1:5" ht="31.5">
      <c r="A145" s="248" t="s">
        <v>705</v>
      </c>
      <c r="B145" s="229" t="s">
        <v>706</v>
      </c>
      <c r="C145" s="230">
        <v>2466.4</v>
      </c>
      <c r="D145" s="230">
        <v>0</v>
      </c>
      <c r="E145" s="231">
        <v>0</v>
      </c>
    </row>
    <row r="146" spans="1:5" ht="12.75">
      <c r="A146" s="248" t="s">
        <v>707</v>
      </c>
      <c r="B146" s="229" t="s">
        <v>708</v>
      </c>
      <c r="C146" s="230">
        <f>C147</f>
        <v>1736.5</v>
      </c>
      <c r="D146" s="230">
        <f aca="true" t="shared" si="25" ref="D146:E146">D147</f>
        <v>0</v>
      </c>
      <c r="E146" s="231">
        <f t="shared" si="25"/>
        <v>0</v>
      </c>
    </row>
    <row r="147" spans="1:5" ht="31.5">
      <c r="A147" s="248" t="s">
        <v>709</v>
      </c>
      <c r="B147" s="229" t="s">
        <v>710</v>
      </c>
      <c r="C147" s="230">
        <v>1736.5</v>
      </c>
      <c r="D147" s="230">
        <v>0</v>
      </c>
      <c r="E147" s="231">
        <v>0</v>
      </c>
    </row>
    <row r="148" spans="1:9" ht="31.5">
      <c r="A148" s="250" t="s">
        <v>711</v>
      </c>
      <c r="B148" s="251" t="s">
        <v>712</v>
      </c>
      <c r="C148" s="230">
        <f>C149</f>
        <v>15349.8</v>
      </c>
      <c r="D148" s="230">
        <f>D149</f>
        <v>15363.7</v>
      </c>
      <c r="E148" s="231">
        <f>E149</f>
        <v>0</v>
      </c>
      <c r="I148" s="226"/>
    </row>
    <row r="149" spans="1:5" ht="31.5">
      <c r="A149" s="250" t="s">
        <v>713</v>
      </c>
      <c r="B149" s="251" t="s">
        <v>714</v>
      </c>
      <c r="C149" s="230">
        <v>15349.8</v>
      </c>
      <c r="D149" s="230">
        <v>15363.7</v>
      </c>
      <c r="E149" s="231">
        <v>0</v>
      </c>
    </row>
    <row r="150" spans="1:5" ht="12.75">
      <c r="A150" s="252" t="s">
        <v>715</v>
      </c>
      <c r="B150" s="253" t="s">
        <v>716</v>
      </c>
      <c r="C150" s="230">
        <f>C151+C152+C153+C154+C155+C156+C157+C158+C159+C160+C161+C162</f>
        <v>39868.1</v>
      </c>
      <c r="D150" s="230">
        <f aca="true" t="shared" si="26" ref="D150:E150">D151+D152+D153+D154+D155+D156+D157+D158+D159+D160+D161+D162</f>
        <v>33432.899999999994</v>
      </c>
      <c r="E150" s="231">
        <f t="shared" si="26"/>
        <v>123582.5</v>
      </c>
    </row>
    <row r="151" spans="1:5" ht="31.5">
      <c r="A151" s="248" t="s">
        <v>717</v>
      </c>
      <c r="B151" s="229" t="s">
        <v>718</v>
      </c>
      <c r="C151" s="230">
        <v>123.9</v>
      </c>
      <c r="D151" s="230">
        <v>123.9</v>
      </c>
      <c r="E151" s="231">
        <v>123.9</v>
      </c>
    </row>
    <row r="152" spans="1:5" ht="31.5">
      <c r="A152" s="248" t="s">
        <v>717</v>
      </c>
      <c r="B152" s="229" t="s">
        <v>719</v>
      </c>
      <c r="C152" s="230">
        <v>3479.4</v>
      </c>
      <c r="D152" s="230">
        <v>3479.4</v>
      </c>
      <c r="E152" s="231">
        <v>3479.4</v>
      </c>
    </row>
    <row r="153" spans="1:5" ht="35.25" customHeight="1">
      <c r="A153" s="248" t="s">
        <v>717</v>
      </c>
      <c r="B153" s="229" t="s">
        <v>720</v>
      </c>
      <c r="C153" s="230">
        <f>16740.8+2061.9</f>
        <v>18802.7</v>
      </c>
      <c r="D153" s="230">
        <v>16740.8</v>
      </c>
      <c r="E153" s="231">
        <v>16740.8</v>
      </c>
    </row>
    <row r="154" spans="1:5" ht="12.75">
      <c r="A154" s="248" t="s">
        <v>721</v>
      </c>
      <c r="B154" s="254" t="s">
        <v>722</v>
      </c>
      <c r="C154" s="230">
        <v>466.5</v>
      </c>
      <c r="D154" s="230">
        <v>466.5</v>
      </c>
      <c r="E154" s="231">
        <v>466.5</v>
      </c>
    </row>
    <row r="155" spans="1:5" ht="47.25">
      <c r="A155" s="248" t="s">
        <v>717</v>
      </c>
      <c r="B155" s="229" t="s">
        <v>723</v>
      </c>
      <c r="C155" s="230">
        <f>8315.8+3480.3</f>
        <v>11796.099999999999</v>
      </c>
      <c r="D155" s="230">
        <v>8315.8</v>
      </c>
      <c r="E155" s="231">
        <v>8315.8</v>
      </c>
    </row>
    <row r="156" spans="1:5" ht="31.5">
      <c r="A156" s="248" t="s">
        <v>717</v>
      </c>
      <c r="B156" s="229" t="s">
        <v>724</v>
      </c>
      <c r="C156" s="230">
        <f>94456.1-94456.1</f>
        <v>0</v>
      </c>
      <c r="D156" s="230">
        <f>94456.1-94456.1</f>
        <v>0</v>
      </c>
      <c r="E156" s="231">
        <v>94456.1</v>
      </c>
    </row>
    <row r="157" spans="1:5" ht="31.5">
      <c r="A157" s="255" t="s">
        <v>717</v>
      </c>
      <c r="B157" s="256" t="s">
        <v>725</v>
      </c>
      <c r="C157" s="257">
        <v>300</v>
      </c>
      <c r="D157" s="257">
        <v>0</v>
      </c>
      <c r="E157" s="258">
        <v>0</v>
      </c>
    </row>
    <row r="158" spans="1:5" ht="63">
      <c r="A158" s="255" t="s">
        <v>717</v>
      </c>
      <c r="B158" s="256" t="s">
        <v>726</v>
      </c>
      <c r="C158" s="257">
        <f>1318.4-13.3</f>
        <v>1305.1000000000001</v>
      </c>
      <c r="D158" s="257">
        <v>0</v>
      </c>
      <c r="E158" s="258">
        <v>0</v>
      </c>
    </row>
    <row r="159" spans="1:5" ht="63">
      <c r="A159" s="255" t="s">
        <v>717</v>
      </c>
      <c r="B159" s="256" t="s">
        <v>727</v>
      </c>
      <c r="C159" s="257">
        <v>987.8</v>
      </c>
      <c r="D159" s="257">
        <v>0</v>
      </c>
      <c r="E159" s="258">
        <v>0</v>
      </c>
    </row>
    <row r="160" spans="1:5" ht="31.5">
      <c r="A160" s="255" t="s">
        <v>717</v>
      </c>
      <c r="B160" s="256" t="s">
        <v>728</v>
      </c>
      <c r="C160" s="257">
        <v>116.2</v>
      </c>
      <c r="D160" s="257">
        <v>2727.5</v>
      </c>
      <c r="E160" s="258">
        <v>0</v>
      </c>
    </row>
    <row r="161" spans="1:5" ht="31.5">
      <c r="A161" s="255" t="s">
        <v>717</v>
      </c>
      <c r="B161" s="256" t="s">
        <v>729</v>
      </c>
      <c r="C161" s="257">
        <v>0</v>
      </c>
      <c r="D161" s="257">
        <v>1579</v>
      </c>
      <c r="E161" s="258">
        <v>0</v>
      </c>
    </row>
    <row r="162" spans="1:5" ht="78.75">
      <c r="A162" s="255" t="s">
        <v>717</v>
      </c>
      <c r="B162" s="256" t="s">
        <v>730</v>
      </c>
      <c r="C162" s="257">
        <v>2490.4</v>
      </c>
      <c r="D162" s="257">
        <v>0</v>
      </c>
      <c r="E162" s="258">
        <v>0</v>
      </c>
    </row>
    <row r="163" spans="1:5" ht="31.5">
      <c r="A163" s="221" t="s">
        <v>731</v>
      </c>
      <c r="B163" s="223" t="s">
        <v>732</v>
      </c>
      <c r="C163" s="224">
        <f>C172+C174+C164+C168+C166+C170</f>
        <v>385010</v>
      </c>
      <c r="D163" s="224">
        <f>D172+D174+D164+D168+D166+D170</f>
        <v>363649.39999999997</v>
      </c>
      <c r="E163" s="225">
        <f>E172+E174+E164+E168+E166+E170</f>
        <v>363658.6</v>
      </c>
    </row>
    <row r="164" spans="1:5" ht="78.75">
      <c r="A164" s="228" t="s">
        <v>733</v>
      </c>
      <c r="B164" s="229" t="s">
        <v>734</v>
      </c>
      <c r="C164" s="230">
        <f>C165</f>
        <v>9567</v>
      </c>
      <c r="D164" s="230">
        <f>D165</f>
        <v>9567</v>
      </c>
      <c r="E164" s="231">
        <f>E165</f>
        <v>9567</v>
      </c>
    </row>
    <row r="165" spans="1:5" ht="78.75">
      <c r="A165" s="240" t="s">
        <v>735</v>
      </c>
      <c r="B165" s="229" t="s">
        <v>736</v>
      </c>
      <c r="C165" s="230">
        <v>9567</v>
      </c>
      <c r="D165" s="230">
        <v>9567</v>
      </c>
      <c r="E165" s="231">
        <v>9567</v>
      </c>
    </row>
    <row r="166" spans="1:5" ht="63">
      <c r="A166" s="240" t="s">
        <v>737</v>
      </c>
      <c r="B166" s="232" t="s">
        <v>738</v>
      </c>
      <c r="C166" s="230">
        <f>C167</f>
        <v>4125.8</v>
      </c>
      <c r="D166" s="230">
        <f>D167</f>
        <v>2197.1</v>
      </c>
      <c r="E166" s="231">
        <f>E167</f>
        <v>3295.6</v>
      </c>
    </row>
    <row r="167" spans="1:5" ht="63">
      <c r="A167" s="240" t="s">
        <v>739</v>
      </c>
      <c r="B167" s="232" t="s">
        <v>740</v>
      </c>
      <c r="C167" s="230">
        <v>4125.8</v>
      </c>
      <c r="D167" s="230">
        <v>2197.1</v>
      </c>
      <c r="E167" s="231">
        <v>3295.6</v>
      </c>
    </row>
    <row r="168" spans="1:5" ht="63">
      <c r="A168" s="228" t="s">
        <v>741</v>
      </c>
      <c r="B168" s="229" t="s">
        <v>742</v>
      </c>
      <c r="C168" s="230">
        <v>209.8</v>
      </c>
      <c r="D168" s="230">
        <v>14.3</v>
      </c>
      <c r="E168" s="231">
        <v>12.8</v>
      </c>
    </row>
    <row r="169" spans="1:5" ht="63">
      <c r="A169" s="228" t="s">
        <v>743</v>
      </c>
      <c r="B169" s="229" t="s">
        <v>744</v>
      </c>
      <c r="C169" s="230">
        <v>209.8</v>
      </c>
      <c r="D169" s="230">
        <v>14.3</v>
      </c>
      <c r="E169" s="231">
        <v>12.8</v>
      </c>
    </row>
    <row r="170" spans="1:5" ht="63">
      <c r="A170" s="228" t="s">
        <v>745</v>
      </c>
      <c r="B170" s="229" t="s">
        <v>746</v>
      </c>
      <c r="C170" s="230">
        <f>C171</f>
        <v>14530.3</v>
      </c>
      <c r="D170" s="230">
        <f>D171</f>
        <v>14530.3</v>
      </c>
      <c r="E170" s="231">
        <f>E171</f>
        <v>14530.3</v>
      </c>
    </row>
    <row r="171" spans="1:5" ht="63">
      <c r="A171" s="228" t="s">
        <v>747</v>
      </c>
      <c r="B171" s="229" t="s">
        <v>748</v>
      </c>
      <c r="C171" s="230">
        <v>14530.3</v>
      </c>
      <c r="D171" s="230">
        <v>14530.3</v>
      </c>
      <c r="E171" s="231">
        <v>14530.3</v>
      </c>
    </row>
    <row r="172" spans="1:5" ht="31.5">
      <c r="A172" s="228" t="s">
        <v>749</v>
      </c>
      <c r="B172" s="229" t="s">
        <v>750</v>
      </c>
      <c r="C172" s="230">
        <f>C173</f>
        <v>1459.7</v>
      </c>
      <c r="D172" s="230">
        <f>D173</f>
        <v>1392.7</v>
      </c>
      <c r="E172" s="231">
        <f>E173</f>
        <v>1392.7</v>
      </c>
    </row>
    <row r="173" spans="1:5" ht="31.5">
      <c r="A173" s="228" t="s">
        <v>751</v>
      </c>
      <c r="B173" s="229" t="s">
        <v>752</v>
      </c>
      <c r="C173" s="230">
        <v>1459.7</v>
      </c>
      <c r="D173" s="230">
        <v>1392.7</v>
      </c>
      <c r="E173" s="231">
        <v>1392.7</v>
      </c>
    </row>
    <row r="174" spans="1:5" s="259" customFormat="1" ht="12.75">
      <c r="A174" s="222" t="s">
        <v>753</v>
      </c>
      <c r="B174" s="223" t="s">
        <v>754</v>
      </c>
      <c r="C174" s="224">
        <f>SUM(C175:C179)</f>
        <v>355117.4</v>
      </c>
      <c r="D174" s="224">
        <f>SUM(D175:D179)</f>
        <v>335948</v>
      </c>
      <c r="E174" s="225">
        <f>SUM(E175:E179)</f>
        <v>334860.2</v>
      </c>
    </row>
    <row r="175" spans="1:9" ht="94.5">
      <c r="A175" s="228" t="s">
        <v>755</v>
      </c>
      <c r="B175" s="229" t="s">
        <v>756</v>
      </c>
      <c r="C175" s="230">
        <f>210955.2-277.4+12230.7</f>
        <v>222908.50000000003</v>
      </c>
      <c r="D175" s="230">
        <f>210954.4-275.9</f>
        <v>210678.5</v>
      </c>
      <c r="E175" s="231">
        <f>210954.4-275.9</f>
        <v>210678.5</v>
      </c>
      <c r="I175" s="226"/>
    </row>
    <row r="176" spans="1:5" ht="63">
      <c r="A176" s="228" t="s">
        <v>755</v>
      </c>
      <c r="B176" s="229" t="s">
        <v>757</v>
      </c>
      <c r="C176" s="230">
        <f>120985+10243.5</f>
        <v>131228.5</v>
      </c>
      <c r="D176" s="230">
        <v>120984.9</v>
      </c>
      <c r="E176" s="231">
        <v>120984.9</v>
      </c>
    </row>
    <row r="177" spans="1:5" ht="47.25">
      <c r="A177" s="228" t="s">
        <v>755</v>
      </c>
      <c r="B177" s="229" t="s">
        <v>758</v>
      </c>
      <c r="C177" s="230">
        <v>691</v>
      </c>
      <c r="D177" s="230">
        <v>697</v>
      </c>
      <c r="E177" s="231">
        <v>705</v>
      </c>
    </row>
    <row r="178" spans="1:5" s="260" customFormat="1" ht="63">
      <c r="A178" s="228" t="s">
        <v>755</v>
      </c>
      <c r="B178" s="229" t="s">
        <v>759</v>
      </c>
      <c r="C178" s="230">
        <v>289.4</v>
      </c>
      <c r="D178" s="230">
        <v>292</v>
      </c>
      <c r="E178" s="231">
        <v>294.7</v>
      </c>
    </row>
    <row r="179" spans="1:5" s="260" customFormat="1" ht="78.75">
      <c r="A179" s="228" t="s">
        <v>755</v>
      </c>
      <c r="B179" s="229" t="s">
        <v>760</v>
      </c>
      <c r="C179" s="230">
        <v>0</v>
      </c>
      <c r="D179" s="230">
        <v>3295.6</v>
      </c>
      <c r="E179" s="231">
        <v>2197.1</v>
      </c>
    </row>
    <row r="180" spans="1:5" s="260" customFormat="1" ht="12.75">
      <c r="A180" s="261" t="s">
        <v>761</v>
      </c>
      <c r="B180" s="262" t="s">
        <v>762</v>
      </c>
      <c r="C180" s="224">
        <f>C181</f>
        <v>5740</v>
      </c>
      <c r="D180" s="224">
        <f aca="true" t="shared" si="27" ref="D180:E180">D181</f>
        <v>1000</v>
      </c>
      <c r="E180" s="225">
        <f t="shared" si="27"/>
        <v>0</v>
      </c>
    </row>
    <row r="181" spans="1:5" s="260" customFormat="1" ht="31.5">
      <c r="A181" s="261" t="s">
        <v>763</v>
      </c>
      <c r="B181" s="262" t="s">
        <v>764</v>
      </c>
      <c r="C181" s="224">
        <f>C182+C183+C184+C185</f>
        <v>5740</v>
      </c>
      <c r="D181" s="224">
        <f aca="true" t="shared" si="28" ref="D181:E181">D182+D183+D184+D185</f>
        <v>1000</v>
      </c>
      <c r="E181" s="225">
        <f t="shared" si="28"/>
        <v>0</v>
      </c>
    </row>
    <row r="182" spans="1:5" s="260" customFormat="1" ht="63">
      <c r="A182" s="263" t="s">
        <v>765</v>
      </c>
      <c r="B182" s="264" t="s">
        <v>766</v>
      </c>
      <c r="C182" s="230">
        <v>495</v>
      </c>
      <c r="D182" s="230">
        <v>0</v>
      </c>
      <c r="E182" s="231">
        <v>0</v>
      </c>
    </row>
    <row r="183" spans="1:5" s="260" customFormat="1" ht="47.25">
      <c r="A183" s="263" t="s">
        <v>765</v>
      </c>
      <c r="B183" s="264" t="s">
        <v>767</v>
      </c>
      <c r="C183" s="230">
        <v>245</v>
      </c>
      <c r="D183" s="230">
        <v>0</v>
      </c>
      <c r="E183" s="231">
        <v>0</v>
      </c>
    </row>
    <row r="184" spans="1:5" s="260" customFormat="1" ht="47.25">
      <c r="A184" s="263" t="s">
        <v>765</v>
      </c>
      <c r="B184" s="264" t="s">
        <v>768</v>
      </c>
      <c r="C184" s="230">
        <v>0</v>
      </c>
      <c r="D184" s="230">
        <v>1000</v>
      </c>
      <c r="E184" s="231">
        <v>0</v>
      </c>
    </row>
    <row r="185" spans="1:5" s="260" customFormat="1" ht="63">
      <c r="A185" s="263" t="s">
        <v>765</v>
      </c>
      <c r="B185" s="264" t="s">
        <v>769</v>
      </c>
      <c r="C185" s="230">
        <v>5000</v>
      </c>
      <c r="D185" s="230">
        <v>0</v>
      </c>
      <c r="E185" s="231">
        <v>0</v>
      </c>
    </row>
    <row r="186" spans="1:5" s="260" customFormat="1" ht="78.75">
      <c r="A186" s="265" t="s">
        <v>770</v>
      </c>
      <c r="B186" s="266" t="s">
        <v>771</v>
      </c>
      <c r="C186" s="224">
        <f>C187</f>
        <v>2220.4</v>
      </c>
      <c r="D186" s="224">
        <f aca="true" t="shared" si="29" ref="D186:E189">D187</f>
        <v>0</v>
      </c>
      <c r="E186" s="225">
        <f t="shared" si="29"/>
        <v>0</v>
      </c>
    </row>
    <row r="187" spans="1:5" s="260" customFormat="1" ht="94.5">
      <c r="A187" s="265" t="s">
        <v>772</v>
      </c>
      <c r="B187" s="266" t="s">
        <v>773</v>
      </c>
      <c r="C187" s="224">
        <f>C188</f>
        <v>2220.4</v>
      </c>
      <c r="D187" s="224">
        <f t="shared" si="29"/>
        <v>0</v>
      </c>
      <c r="E187" s="225">
        <f t="shared" si="29"/>
        <v>0</v>
      </c>
    </row>
    <row r="188" spans="1:5" s="260" customFormat="1" ht="78.75">
      <c r="A188" s="263" t="s">
        <v>774</v>
      </c>
      <c r="B188" s="264" t="s">
        <v>775</v>
      </c>
      <c r="C188" s="230">
        <f>C189</f>
        <v>2220.4</v>
      </c>
      <c r="D188" s="230">
        <f t="shared" si="29"/>
        <v>0</v>
      </c>
      <c r="E188" s="231">
        <f t="shared" si="29"/>
        <v>0</v>
      </c>
    </row>
    <row r="189" spans="1:5" s="260" customFormat="1" ht="31.5">
      <c r="A189" s="263" t="s">
        <v>776</v>
      </c>
      <c r="B189" s="264" t="s">
        <v>777</v>
      </c>
      <c r="C189" s="230">
        <f>C190</f>
        <v>2220.4</v>
      </c>
      <c r="D189" s="230">
        <f t="shared" si="29"/>
        <v>0</v>
      </c>
      <c r="E189" s="231">
        <f t="shared" si="29"/>
        <v>0</v>
      </c>
    </row>
    <row r="190" spans="1:5" s="260" customFormat="1" ht="31.5">
      <c r="A190" s="263" t="s">
        <v>778</v>
      </c>
      <c r="B190" s="264" t="s">
        <v>779</v>
      </c>
      <c r="C190" s="230">
        <v>2220.4</v>
      </c>
      <c r="D190" s="230">
        <v>0</v>
      </c>
      <c r="E190" s="231">
        <v>0</v>
      </c>
    </row>
    <row r="191" spans="1:5" s="260" customFormat="1" ht="47.25">
      <c r="A191" s="265" t="s">
        <v>780</v>
      </c>
      <c r="B191" s="266" t="s">
        <v>781</v>
      </c>
      <c r="C191" s="224">
        <f>C192</f>
        <v>-1989.4999999999998</v>
      </c>
      <c r="D191" s="224">
        <f aca="true" t="shared" si="30" ref="D191:E191">D192</f>
        <v>0</v>
      </c>
      <c r="E191" s="225">
        <f t="shared" si="30"/>
        <v>0</v>
      </c>
    </row>
    <row r="192" spans="1:5" s="260" customFormat="1" ht="47.25">
      <c r="A192" s="265" t="s">
        <v>782</v>
      </c>
      <c r="B192" s="266" t="s">
        <v>783</v>
      </c>
      <c r="C192" s="224">
        <f>SUM(C193:C197)</f>
        <v>-1989.4999999999998</v>
      </c>
      <c r="D192" s="224">
        <f aca="true" t="shared" si="31" ref="D192:E192">SUM(D193:D197)</f>
        <v>0</v>
      </c>
      <c r="E192" s="225">
        <f t="shared" si="31"/>
        <v>0</v>
      </c>
    </row>
    <row r="193" spans="1:5" s="260" customFormat="1" ht="63">
      <c r="A193" s="263" t="s">
        <v>784</v>
      </c>
      <c r="B193" s="264" t="s">
        <v>785</v>
      </c>
      <c r="C193" s="230">
        <v>-888.8</v>
      </c>
      <c r="D193" s="230">
        <v>0</v>
      </c>
      <c r="E193" s="231">
        <v>0</v>
      </c>
    </row>
    <row r="194" spans="1:5" s="260" customFormat="1" ht="63">
      <c r="A194" s="263" t="s">
        <v>786</v>
      </c>
      <c r="B194" s="264" t="s">
        <v>787</v>
      </c>
      <c r="C194" s="230">
        <v>-0.3</v>
      </c>
      <c r="D194" s="230">
        <v>0</v>
      </c>
      <c r="E194" s="231">
        <v>0</v>
      </c>
    </row>
    <row r="195" spans="1:5" s="260" customFormat="1" ht="78.75">
      <c r="A195" s="263" t="s">
        <v>788</v>
      </c>
      <c r="B195" s="264" t="s">
        <v>789</v>
      </c>
      <c r="C195" s="230">
        <v>-880.7</v>
      </c>
      <c r="D195" s="230">
        <v>0</v>
      </c>
      <c r="E195" s="231">
        <v>0</v>
      </c>
    </row>
    <row r="196" spans="1:5" s="260" customFormat="1" ht="31.5">
      <c r="A196" s="263" t="s">
        <v>790</v>
      </c>
      <c r="B196" s="264" t="s">
        <v>791</v>
      </c>
      <c r="C196" s="230">
        <v>-0.1</v>
      </c>
      <c r="D196" s="230">
        <v>0</v>
      </c>
      <c r="E196" s="231">
        <v>0</v>
      </c>
    </row>
    <row r="197" spans="1:5" s="260" customFormat="1" ht="47.25">
      <c r="A197" s="263" t="s">
        <v>792</v>
      </c>
      <c r="B197" s="264" t="s">
        <v>793</v>
      </c>
      <c r="C197" s="230">
        <v>-219.6</v>
      </c>
      <c r="D197" s="230">
        <v>0</v>
      </c>
      <c r="E197" s="231">
        <v>0</v>
      </c>
    </row>
    <row r="198" spans="1:5" s="260" customFormat="1" ht="12.75">
      <c r="A198" s="222"/>
      <c r="B198" s="267" t="s">
        <v>794</v>
      </c>
      <c r="C198" s="224">
        <f>C10+C132</f>
        <v>1005625.6000000001</v>
      </c>
      <c r="D198" s="224">
        <f>D10+D132</f>
        <v>866186.6</v>
      </c>
      <c r="E198" s="225">
        <f>E10+E132</f>
        <v>928419.7</v>
      </c>
    </row>
    <row r="199" spans="1:5" s="260" customFormat="1" ht="12.75">
      <c r="A199" s="215"/>
      <c r="B199" s="213"/>
      <c r="C199" s="268"/>
      <c r="D199" s="268"/>
      <c r="E199" s="269"/>
    </row>
    <row r="200" spans="1:5" s="260" customFormat="1" ht="12.75">
      <c r="A200" s="215"/>
      <c r="B200" s="213"/>
      <c r="C200" s="268"/>
      <c r="D200" s="268"/>
      <c r="E200" s="269"/>
    </row>
    <row r="201" spans="1:5" s="260" customFormat="1" ht="12.75">
      <c r="A201" s="215"/>
      <c r="B201" s="213"/>
      <c r="C201" s="268"/>
      <c r="D201" s="268"/>
      <c r="E201" s="269"/>
    </row>
    <row r="202" spans="1:5" s="260" customFormat="1" ht="12.75">
      <c r="A202" s="215"/>
      <c r="B202" s="213"/>
      <c r="C202" s="268"/>
      <c r="D202" s="268"/>
      <c r="E202" s="269"/>
    </row>
    <row r="203" spans="1:5" s="260" customFormat="1" ht="12.75">
      <c r="A203" s="215"/>
      <c r="B203" s="214"/>
      <c r="C203" s="270"/>
      <c r="D203" s="270"/>
      <c r="E203" s="214"/>
    </row>
    <row r="204" spans="1:5" s="260" customFormat="1" ht="12.75">
      <c r="A204" s="215"/>
      <c r="B204" s="213"/>
      <c r="C204" s="271"/>
      <c r="D204" s="271"/>
      <c r="E204" s="272"/>
    </row>
  </sheetData>
  <mergeCells count="8">
    <mergeCell ref="A8:A9"/>
    <mergeCell ref="B8:B9"/>
    <mergeCell ref="C8:E8"/>
    <mergeCell ref="C1:E1"/>
    <mergeCell ref="A2:E2"/>
    <mergeCell ref="B3:E3"/>
    <mergeCell ref="B4:E4"/>
    <mergeCell ref="A6:E6"/>
  </mergeCells>
  <printOptions/>
  <pageMargins left="0.7874015748031497" right="0.1968503937007874" top="0.1968503937007874" bottom="0.1968503937007874" header="0.31496062992125984" footer="0.31496062992125984"/>
  <pageSetup fitToHeight="8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workbookViewId="0" topLeftCell="A1">
      <selection activeCell="C9" sqref="C9"/>
    </sheetView>
  </sheetViews>
  <sheetFormatPr defaultColWidth="8.875" defaultRowHeight="12.75"/>
  <cols>
    <col min="1" max="1" width="6.625" style="14" customWidth="1"/>
    <col min="2" max="2" width="69.375" style="14" customWidth="1"/>
    <col min="3" max="3" width="12.75390625" style="14" customWidth="1"/>
    <col min="4" max="4" width="12.00390625" style="14" customWidth="1"/>
    <col min="5" max="5" width="11.75390625" style="14" customWidth="1"/>
    <col min="6" max="6" width="8.875" style="3" customWidth="1"/>
    <col min="7" max="7" width="9.75390625" style="3" customWidth="1"/>
    <col min="8" max="8" width="13.875" style="3" bestFit="1" customWidth="1"/>
    <col min="9" max="16384" width="8.875" style="3" customWidth="1"/>
  </cols>
  <sheetData>
    <row r="1" spans="1:5" ht="46.15" customHeight="1">
      <c r="A1" s="307" t="s">
        <v>376</v>
      </c>
      <c r="B1" s="307"/>
      <c r="C1" s="307"/>
      <c r="D1" s="307"/>
      <c r="E1" s="307"/>
    </row>
    <row r="2" spans="1:5" ht="33.6" customHeight="1">
      <c r="A2" s="104"/>
      <c r="B2" s="307" t="s">
        <v>801</v>
      </c>
      <c r="C2" s="307"/>
      <c r="D2" s="307"/>
      <c r="E2" s="307"/>
    </row>
    <row r="3" spans="1:5" ht="12.75">
      <c r="A3" s="104"/>
      <c r="B3" s="307"/>
      <c r="C3" s="307"/>
      <c r="D3" s="307"/>
      <c r="E3" s="307"/>
    </row>
    <row r="4" spans="1:5" ht="51" customHeight="1">
      <c r="A4" s="308" t="s">
        <v>337</v>
      </c>
      <c r="B4" s="308"/>
      <c r="C4" s="308"/>
      <c r="D4" s="308"/>
      <c r="E4" s="308"/>
    </row>
    <row r="5" spans="1:5" ht="12.75">
      <c r="A5" s="304" t="s">
        <v>36</v>
      </c>
      <c r="B5" s="304" t="s">
        <v>18</v>
      </c>
      <c r="C5" s="309" t="s">
        <v>87</v>
      </c>
      <c r="D5" s="310"/>
      <c r="E5" s="311"/>
    </row>
    <row r="6" spans="1:5" ht="15.6" customHeight="1">
      <c r="A6" s="305"/>
      <c r="B6" s="305"/>
      <c r="C6" s="297" t="s">
        <v>237</v>
      </c>
      <c r="D6" s="297" t="s">
        <v>88</v>
      </c>
      <c r="E6" s="297"/>
    </row>
    <row r="7" spans="1:5" ht="12.75">
      <c r="A7" s="306"/>
      <c r="B7" s="306"/>
      <c r="C7" s="297" t="s">
        <v>66</v>
      </c>
      <c r="D7" s="135" t="s">
        <v>283</v>
      </c>
      <c r="E7" s="135" t="s">
        <v>338</v>
      </c>
    </row>
    <row r="8" spans="1:5" ht="12.75">
      <c r="A8" s="25" t="s">
        <v>3</v>
      </c>
      <c r="B8" s="25" t="s">
        <v>77</v>
      </c>
      <c r="C8" s="25" t="s">
        <v>78</v>
      </c>
      <c r="D8" s="25" t="s">
        <v>79</v>
      </c>
      <c r="E8" s="25" t="s">
        <v>80</v>
      </c>
    </row>
    <row r="9" spans="1:5" ht="12.75">
      <c r="A9" s="4" t="s">
        <v>66</v>
      </c>
      <c r="B9" s="23" t="s">
        <v>58</v>
      </c>
      <c r="C9" s="6">
        <f>C10+C20+C23+C26+C30+C37+C39+C43+C46</f>
        <v>1054309.0999999999</v>
      </c>
      <c r="D9" s="6">
        <f>D10+D20+D23+D26+D30+D37+D39+D43+D46</f>
        <v>856027.8</v>
      </c>
      <c r="E9" s="6">
        <f>E10+E20+E23+E26+E30+E37+E39+E43+E46</f>
        <v>908788.3999999999</v>
      </c>
    </row>
    <row r="10" spans="1:5" ht="12.75">
      <c r="A10" s="4" t="s">
        <v>54</v>
      </c>
      <c r="B10" s="19" t="s">
        <v>20</v>
      </c>
      <c r="C10" s="6">
        <f>SUM(C11:C19)</f>
        <v>93983.2</v>
      </c>
      <c r="D10" s="6">
        <f>SUM(D11:D19)</f>
        <v>73985</v>
      </c>
      <c r="E10" s="6">
        <f>SUM(E11:E19)</f>
        <v>72988.5</v>
      </c>
    </row>
    <row r="11" spans="1:5" ht="34.15" customHeight="1">
      <c r="A11" s="25" t="s">
        <v>43</v>
      </c>
      <c r="B11" s="13" t="s">
        <v>59</v>
      </c>
      <c r="C11" s="7">
        <f>' № 5  рп, кцср, квр'!E11</f>
        <v>462.79999999999995</v>
      </c>
      <c r="D11" s="7">
        <f>' № 5  рп, кцср, квр'!F11</f>
        <v>1648.7</v>
      </c>
      <c r="E11" s="7">
        <f>' № 5  рп, кцср, квр'!G11</f>
        <v>1648.7</v>
      </c>
    </row>
    <row r="12" spans="1:5" ht="47.25">
      <c r="A12" s="25" t="s">
        <v>44</v>
      </c>
      <c r="B12" s="13" t="s">
        <v>21</v>
      </c>
      <c r="C12" s="7">
        <f>' № 5  рп, кцср, квр'!E17</f>
        <v>3357.8</v>
      </c>
      <c r="D12" s="7">
        <f>' № 5  рп, кцср, квр'!F17</f>
        <v>3184.9</v>
      </c>
      <c r="E12" s="7">
        <f>' № 5  рп, кцср, квр'!G17</f>
        <v>3184.9</v>
      </c>
    </row>
    <row r="13" spans="1:5" ht="49.15" customHeight="1">
      <c r="A13" s="25" t="s">
        <v>45</v>
      </c>
      <c r="B13" s="13" t="s">
        <v>22</v>
      </c>
      <c r="C13" s="7">
        <f>' № 5  рп, кцср, квр'!E26</f>
        <v>25086.699999999997</v>
      </c>
      <c r="D13" s="7">
        <f>' № 5  рп, кцср, квр'!F26</f>
        <v>23419.1</v>
      </c>
      <c r="E13" s="7">
        <f>' № 5  рп, кцср, квр'!G26</f>
        <v>23427.1</v>
      </c>
    </row>
    <row r="14" spans="1:5" ht="15.6" customHeight="1">
      <c r="A14" s="15" t="s">
        <v>156</v>
      </c>
      <c r="B14" s="8" t="s">
        <v>157</v>
      </c>
      <c r="C14" s="7">
        <f>' № 5  рп, кцср, квр'!E38</f>
        <v>209.8</v>
      </c>
      <c r="D14" s="7">
        <f>' № 5  рп, кцср, квр'!F38</f>
        <v>14.3</v>
      </c>
      <c r="E14" s="7">
        <f>' № 5  рп, кцср, квр'!G38</f>
        <v>12.8</v>
      </c>
    </row>
    <row r="15" spans="1:8" ht="31.5" customHeight="1">
      <c r="A15" s="25" t="s">
        <v>46</v>
      </c>
      <c r="B15" s="13" t="s">
        <v>7</v>
      </c>
      <c r="C15" s="7">
        <f>' № 5  рп, кцср, квр'!E44</f>
        <v>7728.999999999999</v>
      </c>
      <c r="D15" s="7">
        <f>' № 5  рп, кцср, квр'!F44</f>
        <v>7449.099999999999</v>
      </c>
      <c r="E15" s="7">
        <f>' № 5  рп, кцср, квр'!G44</f>
        <v>7449.099999999999</v>
      </c>
      <c r="H15" s="41"/>
    </row>
    <row r="16" spans="1:8" ht="31.5" customHeight="1">
      <c r="A16" s="15" t="s">
        <v>389</v>
      </c>
      <c r="B16" s="42" t="s">
        <v>390</v>
      </c>
      <c r="C16" s="7">
        <f>' № 5  рп, кцср, квр'!E53</f>
        <v>552.5</v>
      </c>
      <c r="D16" s="7">
        <f>' № 5  рп, кцср, квр'!F53</f>
        <v>0</v>
      </c>
      <c r="E16" s="7">
        <f>' № 5  рп, кцср, квр'!G53</f>
        <v>0</v>
      </c>
      <c r="H16" s="41"/>
    </row>
    <row r="17" spans="1:5" ht="19.15" customHeight="1">
      <c r="A17" s="15" t="s">
        <v>215</v>
      </c>
      <c r="B17" s="55" t="s">
        <v>216</v>
      </c>
      <c r="C17" s="7">
        <f>' № 5  рп, кцср, квр'!E59</f>
        <v>88.6</v>
      </c>
      <c r="D17" s="7">
        <f>' № 5  рп, кцср, квр'!F59</f>
        <v>88.6</v>
      </c>
      <c r="E17" s="7">
        <f>' № 5  рп, кцср, квр'!G59</f>
        <v>88.6</v>
      </c>
    </row>
    <row r="18" spans="1:5" ht="12.75">
      <c r="A18" s="25" t="s">
        <v>47</v>
      </c>
      <c r="B18" s="13" t="s">
        <v>8</v>
      </c>
      <c r="C18" s="7">
        <f>' № 5  рп, кцср, квр'!E66</f>
        <v>794.4</v>
      </c>
      <c r="D18" s="7">
        <f>' № 5  рп, кцср, квр'!F66</f>
        <v>1907.5</v>
      </c>
      <c r="E18" s="7">
        <f>' № 5  рп, кцср, квр'!G66</f>
        <v>1355.4</v>
      </c>
    </row>
    <row r="19" spans="1:5" ht="12.75">
      <c r="A19" s="25" t="s">
        <v>60</v>
      </c>
      <c r="B19" s="13" t="s">
        <v>23</v>
      </c>
      <c r="C19" s="7">
        <f>' № 5  рп, кцср, квр'!E72</f>
        <v>55701.600000000006</v>
      </c>
      <c r="D19" s="7">
        <f>' № 5  рп, кцср, квр'!F72</f>
        <v>36272.8</v>
      </c>
      <c r="E19" s="7">
        <f>' № 5  рп, кцср, квр'!G72</f>
        <v>35821.9</v>
      </c>
    </row>
    <row r="20" spans="1:5" ht="16.5" customHeight="1">
      <c r="A20" s="4" t="s">
        <v>55</v>
      </c>
      <c r="B20" s="19" t="s">
        <v>24</v>
      </c>
      <c r="C20" s="6">
        <f>C21+C22</f>
        <v>9697.5</v>
      </c>
      <c r="D20" s="6">
        <f>D21+D22</f>
        <v>9395.5</v>
      </c>
      <c r="E20" s="6">
        <f>E21+E22</f>
        <v>9395.5</v>
      </c>
    </row>
    <row r="21" spans="1:5" ht="12.75">
      <c r="A21" s="25" t="s">
        <v>75</v>
      </c>
      <c r="B21" s="13" t="s">
        <v>76</v>
      </c>
      <c r="C21" s="7">
        <f>' № 5  рп, кцср, квр'!E159</f>
        <v>1459.7</v>
      </c>
      <c r="D21" s="7">
        <f>' № 5  рп, кцср, квр'!F159</f>
        <v>1392.7</v>
      </c>
      <c r="E21" s="7">
        <f>' № 5  рп, кцср, квр'!G159</f>
        <v>1392.7</v>
      </c>
    </row>
    <row r="22" spans="1:5" ht="31.5">
      <c r="A22" s="15" t="s">
        <v>284</v>
      </c>
      <c r="B22" s="13" t="s">
        <v>285</v>
      </c>
      <c r="C22" s="7">
        <f>' № 5  рп, кцср, квр'!E166</f>
        <v>8237.8</v>
      </c>
      <c r="D22" s="7">
        <f>' № 5  рп, кцср, квр'!F166</f>
        <v>8002.8</v>
      </c>
      <c r="E22" s="7">
        <f>' № 5  рп, кцср, квр'!G166</f>
        <v>8002.8</v>
      </c>
    </row>
    <row r="23" spans="1:5" ht="16.15" customHeight="1">
      <c r="A23" s="4" t="s">
        <v>56</v>
      </c>
      <c r="B23" s="19" t="s">
        <v>25</v>
      </c>
      <c r="C23" s="6">
        <f>C24+C25</f>
        <v>153062.2</v>
      </c>
      <c r="D23" s="6">
        <f>D24+D25</f>
        <v>56779.8</v>
      </c>
      <c r="E23" s="6">
        <f>E24+E25</f>
        <v>56031</v>
      </c>
    </row>
    <row r="24" spans="1:5" ht="12.75">
      <c r="A24" s="25" t="s">
        <v>6</v>
      </c>
      <c r="B24" s="13" t="s">
        <v>89</v>
      </c>
      <c r="C24" s="7">
        <f>' № 5  рп, кцср, квр'!E174</f>
        <v>147758.1</v>
      </c>
      <c r="D24" s="7">
        <f>' № 5  рп, кцср, квр'!F174</f>
        <v>56429.8</v>
      </c>
      <c r="E24" s="7">
        <f>' № 5  рп, кцср, квр'!G174</f>
        <v>55831</v>
      </c>
    </row>
    <row r="25" spans="1:5" ht="12.75">
      <c r="A25" s="25" t="s">
        <v>48</v>
      </c>
      <c r="B25" s="13" t="s">
        <v>26</v>
      </c>
      <c r="C25" s="7">
        <f>' № 5  рп, кцср, квр'!E224</f>
        <v>5304.1</v>
      </c>
      <c r="D25" s="7">
        <f>' № 5  рп, кцср, квр'!F224</f>
        <v>350</v>
      </c>
      <c r="E25" s="7">
        <f>' № 5  рп, кцср, квр'!G224</f>
        <v>200</v>
      </c>
    </row>
    <row r="26" spans="1:5" ht="12.75">
      <c r="A26" s="4" t="s">
        <v>57</v>
      </c>
      <c r="B26" s="19" t="s">
        <v>27</v>
      </c>
      <c r="C26" s="6">
        <f>C27+C29+C28</f>
        <v>67901.3</v>
      </c>
      <c r="D26" s="6">
        <f>D27+D29+D28</f>
        <v>46349.200000000004</v>
      </c>
      <c r="E26" s="6">
        <f>E27+E29+E28</f>
        <v>108957.1</v>
      </c>
    </row>
    <row r="27" spans="1:5" ht="12.75">
      <c r="A27" s="25" t="s">
        <v>4</v>
      </c>
      <c r="B27" s="13" t="s">
        <v>5</v>
      </c>
      <c r="C27" s="7">
        <f>' № 5  рп, кцср, квр'!E240</f>
        <v>4159.3</v>
      </c>
      <c r="D27" s="7">
        <f>' № 5  рп, кцср, квр'!F240</f>
        <v>2101.6</v>
      </c>
      <c r="E27" s="7">
        <f>' № 5  рп, кцср, квр'!G240</f>
        <v>1805.2</v>
      </c>
    </row>
    <row r="28" spans="1:5" ht="12.75">
      <c r="A28" s="15" t="s">
        <v>238</v>
      </c>
      <c r="B28" s="66" t="s">
        <v>239</v>
      </c>
      <c r="C28" s="7">
        <f>' № 5  рп, кцср, квр'!E247</f>
        <v>7799</v>
      </c>
      <c r="D28" s="7">
        <f>' № 5  рп, кцср, квр'!F247</f>
        <v>2954.1</v>
      </c>
      <c r="E28" s="7">
        <f>' № 5  рп, кцср, квр'!G247</f>
        <v>95410.20000000001</v>
      </c>
    </row>
    <row r="29" spans="1:5" ht="12.75">
      <c r="A29" s="25" t="s">
        <v>49</v>
      </c>
      <c r="B29" s="13" t="s">
        <v>28</v>
      </c>
      <c r="C29" s="7">
        <f>' № 5  рп, кцср, квр'!E270</f>
        <v>55943</v>
      </c>
      <c r="D29" s="7">
        <f>' № 5  рп, кцср, квр'!F270</f>
        <v>41293.50000000001</v>
      </c>
      <c r="E29" s="7">
        <f>' № 5  рп, кцср, квр'!G270</f>
        <v>11741.699999999999</v>
      </c>
    </row>
    <row r="30" spans="1:5" ht="12.75">
      <c r="A30" s="4" t="s">
        <v>37</v>
      </c>
      <c r="B30" s="5" t="s">
        <v>29</v>
      </c>
      <c r="C30" s="6">
        <f>C31+C32+C33+C35+C36+C34</f>
        <v>624138.2</v>
      </c>
      <c r="D30" s="6">
        <f>D31+D32+D33+D35+D36+D34</f>
        <v>578155.0000000001</v>
      </c>
      <c r="E30" s="6">
        <f>E31+E32+E33+E35+E36+E34</f>
        <v>572075.4</v>
      </c>
    </row>
    <row r="31" spans="1:5" ht="12.75">
      <c r="A31" s="25" t="s">
        <v>50</v>
      </c>
      <c r="B31" s="13" t="s">
        <v>10</v>
      </c>
      <c r="C31" s="7">
        <f>' № 5  рп, кцср, квр'!E342</f>
        <v>247858.4</v>
      </c>
      <c r="D31" s="7">
        <f>' № 5  рп, кцср, квр'!F342</f>
        <v>228585.90000000002</v>
      </c>
      <c r="E31" s="7">
        <f>' № 5  рп, кцср, квр'!G342</f>
        <v>226739.80000000002</v>
      </c>
    </row>
    <row r="32" spans="1:5" ht="12.75">
      <c r="A32" s="15" t="s">
        <v>51</v>
      </c>
      <c r="B32" s="13" t="s">
        <v>11</v>
      </c>
      <c r="C32" s="7">
        <f>' № 5  рп, кцср, квр'!E396</f>
        <v>327449.3</v>
      </c>
      <c r="D32" s="7">
        <f>' № 5  рп, кцср, квр'!F396</f>
        <v>302856.4</v>
      </c>
      <c r="E32" s="7">
        <f>' № 5  рп, кцср, квр'!G396</f>
        <v>298704.8</v>
      </c>
    </row>
    <row r="33" spans="1:5" ht="12.75">
      <c r="A33" s="15" t="s">
        <v>90</v>
      </c>
      <c r="B33" s="13" t="s">
        <v>91</v>
      </c>
      <c r="C33" s="7">
        <f>' № 5  рп, кцср, квр'!E484</f>
        <v>38049.19999999999</v>
      </c>
      <c r="D33" s="7">
        <f>' № 5  рп, кцср, квр'!F484</f>
        <v>36268.299999999996</v>
      </c>
      <c r="E33" s="7">
        <f>' № 5  рп, кцср, квр'!G484</f>
        <v>36186.399999999994</v>
      </c>
    </row>
    <row r="34" spans="1:5" ht="32.45" customHeight="1">
      <c r="A34" s="15" t="s">
        <v>198</v>
      </c>
      <c r="B34" s="13" t="s">
        <v>226</v>
      </c>
      <c r="C34" s="7">
        <f>' № 5  рп, кцср, квр'!E529</f>
        <v>150</v>
      </c>
      <c r="D34" s="7">
        <f>' № 5  рп, кцср, квр'!F529</f>
        <v>150</v>
      </c>
      <c r="E34" s="7">
        <f>' № 5  рп, кцср, квр'!G529</f>
        <v>150</v>
      </c>
    </row>
    <row r="35" spans="1:5" ht="12.75">
      <c r="A35" s="15" t="s">
        <v>38</v>
      </c>
      <c r="B35" s="13" t="s">
        <v>99</v>
      </c>
      <c r="C35" s="7">
        <f>' № 5  рп, кцср, квр'!E536</f>
        <v>4078.3</v>
      </c>
      <c r="D35" s="7">
        <f>' № 5  рп, кцср, квр'!F536</f>
        <v>4078.3</v>
      </c>
      <c r="E35" s="7">
        <f>' № 5  рп, кцср, квр'!G536</f>
        <v>4078.3</v>
      </c>
    </row>
    <row r="36" spans="1:5" ht="12.75">
      <c r="A36" s="15" t="s">
        <v>52</v>
      </c>
      <c r="B36" s="13" t="s">
        <v>12</v>
      </c>
      <c r="C36" s="7">
        <f>' № 5  рп, кцср, квр'!E572</f>
        <v>6553.000000000001</v>
      </c>
      <c r="D36" s="7">
        <f>' № 5  рп, кцср, квр'!F572</f>
        <v>6216.1</v>
      </c>
      <c r="E36" s="7">
        <f>' № 5  рп, кцср, квр'!G572</f>
        <v>6216.1</v>
      </c>
    </row>
    <row r="37" spans="1:5" ht="12.75">
      <c r="A37" s="4" t="s">
        <v>41</v>
      </c>
      <c r="B37" s="19" t="s">
        <v>82</v>
      </c>
      <c r="C37" s="6">
        <f>C38</f>
        <v>53461.1</v>
      </c>
      <c r="D37" s="6">
        <f>D38</f>
        <v>42247.899999999994</v>
      </c>
      <c r="E37" s="6">
        <f>E38</f>
        <v>40985.49999999999</v>
      </c>
    </row>
    <row r="38" spans="1:5" ht="12.75">
      <c r="A38" s="25" t="s">
        <v>42</v>
      </c>
      <c r="B38" s="13" t="s">
        <v>13</v>
      </c>
      <c r="C38" s="7">
        <f>' № 5  рп, кцср, квр'!E596</f>
        <v>53461.1</v>
      </c>
      <c r="D38" s="7">
        <f>' № 5  рп, кцср, квр'!F596</f>
        <v>42247.899999999994</v>
      </c>
      <c r="E38" s="7">
        <f>' № 5  рп, кцср, квр'!G596</f>
        <v>40985.49999999999</v>
      </c>
    </row>
    <row r="39" spans="1:5" ht="12.75">
      <c r="A39" s="4" t="s">
        <v>39</v>
      </c>
      <c r="B39" s="19" t="s">
        <v>31</v>
      </c>
      <c r="C39" s="6">
        <f>C40+C41+C42</f>
        <v>17918.1</v>
      </c>
      <c r="D39" s="6">
        <f>D40+D41+D42</f>
        <v>17372.2</v>
      </c>
      <c r="E39" s="6">
        <f>E40+E41+E42</f>
        <v>16872.2</v>
      </c>
    </row>
    <row r="40" spans="1:5" ht="12.75">
      <c r="A40" s="72" t="s">
        <v>53</v>
      </c>
      <c r="B40" s="58" t="s">
        <v>32</v>
      </c>
      <c r="C40" s="7">
        <f>' № 5  рп, кцср, квр'!E675</f>
        <v>535.2</v>
      </c>
      <c r="D40" s="7">
        <f>' № 5  рп, кцср, квр'!F675</f>
        <v>988.7</v>
      </c>
      <c r="E40" s="7">
        <f>' № 5  рп, кцср, квр'!G675</f>
        <v>988.7</v>
      </c>
    </row>
    <row r="41" spans="1:5" ht="12.75">
      <c r="A41" s="73" t="s">
        <v>40</v>
      </c>
      <c r="B41" s="49" t="s">
        <v>34</v>
      </c>
      <c r="C41" s="75">
        <f>' № 5  рп, кцср, квр'!E682</f>
        <v>607.1</v>
      </c>
      <c r="D41" s="7">
        <f>' № 5  рп, кцср, квр'!F682</f>
        <v>707.1</v>
      </c>
      <c r="E41" s="7">
        <f>' № 5  рп, кцср, квр'!G682</f>
        <v>207.1</v>
      </c>
    </row>
    <row r="42" spans="1:5" ht="12.75">
      <c r="A42" s="73" t="s">
        <v>84</v>
      </c>
      <c r="B42" s="77" t="s">
        <v>85</v>
      </c>
      <c r="C42" s="76">
        <f>' № 5  рп, кцср, квр'!E698</f>
        <v>16775.8</v>
      </c>
      <c r="D42" s="59">
        <f>' № 5  рп, кцср, квр'!F698</f>
        <v>15676.400000000001</v>
      </c>
      <c r="E42" s="59">
        <f>' № 5  рп, кцср, квр'!G698</f>
        <v>15676.400000000001</v>
      </c>
    </row>
    <row r="43" spans="1:5" ht="12.75">
      <c r="A43" s="16" t="s">
        <v>61</v>
      </c>
      <c r="B43" s="19" t="s">
        <v>30</v>
      </c>
      <c r="C43" s="60">
        <f>C44+C45</f>
        <v>32150</v>
      </c>
      <c r="D43" s="60">
        <f>D44+D45</f>
        <v>29984.199999999997</v>
      </c>
      <c r="E43" s="60">
        <f>E44+E45</f>
        <v>29984.199999999997</v>
      </c>
    </row>
    <row r="44" spans="1:5" ht="12.75">
      <c r="A44" s="73" t="s">
        <v>86</v>
      </c>
      <c r="B44" s="49" t="s">
        <v>62</v>
      </c>
      <c r="C44" s="17">
        <f>' № 5  рп, кцср, квр'!E723</f>
        <v>13891.800000000001</v>
      </c>
      <c r="D44" s="17">
        <f>' № 5  рп, кцср, квр'!F723</f>
        <v>13442.800000000001</v>
      </c>
      <c r="E44" s="17">
        <f>' № 5  рп, кцср, квр'!G723</f>
        <v>13442.800000000001</v>
      </c>
    </row>
    <row r="45" spans="1:5" ht="12.75">
      <c r="A45" s="73">
        <v>1103</v>
      </c>
      <c r="B45" s="74" t="s">
        <v>257</v>
      </c>
      <c r="C45" s="17">
        <f>' № 5  рп, кцср, квр'!E755</f>
        <v>18258.199999999997</v>
      </c>
      <c r="D45" s="17">
        <f>' № 5  рп, кцср, квр'!F755</f>
        <v>16541.399999999998</v>
      </c>
      <c r="E45" s="17">
        <f>' № 5  рп, кцср, квр'!G755</f>
        <v>16541.399999999998</v>
      </c>
    </row>
    <row r="46" spans="1:5" ht="19.9" customHeight="1">
      <c r="A46" s="16" t="s">
        <v>92</v>
      </c>
      <c r="B46" s="19" t="s">
        <v>63</v>
      </c>
      <c r="C46" s="60">
        <f>C47</f>
        <v>1997.5</v>
      </c>
      <c r="D46" s="60">
        <f>D47</f>
        <v>1759</v>
      </c>
      <c r="E46" s="60">
        <f>E47</f>
        <v>1499</v>
      </c>
    </row>
    <row r="47" spans="1:5" ht="14.45" customHeight="1">
      <c r="A47" s="57" t="s">
        <v>64</v>
      </c>
      <c r="B47" s="49" t="s">
        <v>65</v>
      </c>
      <c r="C47" s="17">
        <f>' № 5  рп, кцср, квр'!E788</f>
        <v>1997.5</v>
      </c>
      <c r="D47" s="17">
        <f>' № 5  рп, кцср, квр'!F788</f>
        <v>1759</v>
      </c>
      <c r="E47" s="17">
        <f>' № 5  рп, кцср, квр'!G788</f>
        <v>1499</v>
      </c>
    </row>
  </sheetData>
  <mergeCells count="9">
    <mergeCell ref="B5:B7"/>
    <mergeCell ref="C6:C7"/>
    <mergeCell ref="A1:E1"/>
    <mergeCell ref="A4:E4"/>
    <mergeCell ref="A5:A7"/>
    <mergeCell ref="C5:E5"/>
    <mergeCell ref="D6:E6"/>
    <mergeCell ref="B2:E2"/>
    <mergeCell ref="B3:E3"/>
  </mergeCells>
  <printOptions/>
  <pageMargins left="0.5905511811023623" right="0.1968503937007874" top="0.1968503937007874" bottom="0.1968503937007874" header="0.31496062992125984" footer="0.31496062992125984"/>
  <pageSetup fitToHeight="0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53"/>
  <sheetViews>
    <sheetView zoomScale="92" zoomScaleNormal="92" workbookViewId="0" topLeftCell="A1">
      <selection activeCell="F566" sqref="F566"/>
    </sheetView>
  </sheetViews>
  <sheetFormatPr defaultColWidth="8.875" defaultRowHeight="12.75"/>
  <cols>
    <col min="1" max="1" width="6.25390625" style="3" customWidth="1"/>
    <col min="2" max="2" width="5.875" style="3" customWidth="1"/>
    <col min="3" max="3" width="14.75390625" style="3" customWidth="1"/>
    <col min="4" max="4" width="4.875" style="3" customWidth="1"/>
    <col min="5" max="5" width="67.75390625" style="48" customWidth="1"/>
    <col min="6" max="6" width="13.625" style="27" customWidth="1"/>
    <col min="7" max="7" width="11.00390625" style="27" customWidth="1"/>
    <col min="8" max="8" width="10.75390625" style="27" customWidth="1"/>
    <col min="9" max="16384" width="8.875" style="3" customWidth="1"/>
  </cols>
  <sheetData>
    <row r="1" spans="1:8" ht="54.6" customHeight="1">
      <c r="A1" s="107" t="s">
        <v>66</v>
      </c>
      <c r="B1" s="312" t="s">
        <v>377</v>
      </c>
      <c r="C1" s="312"/>
      <c r="D1" s="312"/>
      <c r="E1" s="312"/>
      <c r="F1" s="312"/>
      <c r="G1" s="312"/>
      <c r="H1" s="312"/>
    </row>
    <row r="2" spans="1:8" ht="33.6" customHeight="1">
      <c r="A2" s="107"/>
      <c r="B2" s="107"/>
      <c r="C2" s="107"/>
      <c r="D2" s="107"/>
      <c r="E2" s="312" t="s">
        <v>801</v>
      </c>
      <c r="F2" s="312"/>
      <c r="G2" s="312"/>
      <c r="H2" s="312"/>
    </row>
    <row r="3" spans="1:8" ht="18" customHeight="1">
      <c r="A3" s="158"/>
      <c r="B3" s="158"/>
      <c r="C3" s="158"/>
      <c r="D3" s="158"/>
      <c r="E3" s="158"/>
      <c r="F3" s="158"/>
      <c r="G3" s="158"/>
      <c r="H3" s="158"/>
    </row>
    <row r="4" spans="1:8" ht="44.45" customHeight="1">
      <c r="A4" s="313" t="s">
        <v>336</v>
      </c>
      <c r="B4" s="313"/>
      <c r="C4" s="313"/>
      <c r="D4" s="313"/>
      <c r="E4" s="313"/>
      <c r="F4" s="313"/>
      <c r="G4" s="313"/>
      <c r="H4" s="313"/>
    </row>
    <row r="5" spans="1:8" ht="12.75">
      <c r="A5" s="314" t="s">
        <v>15</v>
      </c>
      <c r="B5" s="314" t="s">
        <v>36</v>
      </c>
      <c r="C5" s="314" t="s">
        <v>16</v>
      </c>
      <c r="D5" s="314" t="s">
        <v>17</v>
      </c>
      <c r="E5" s="315" t="s">
        <v>18</v>
      </c>
      <c r="F5" s="297" t="s">
        <v>87</v>
      </c>
      <c r="G5" s="297"/>
      <c r="H5" s="297"/>
    </row>
    <row r="6" spans="1:8" ht="12.75">
      <c r="A6" s="314" t="s">
        <v>66</v>
      </c>
      <c r="B6" s="314" t="s">
        <v>66</v>
      </c>
      <c r="C6" s="314" t="s">
        <v>66</v>
      </c>
      <c r="D6" s="314" t="s">
        <v>66</v>
      </c>
      <c r="E6" s="315" t="s">
        <v>66</v>
      </c>
      <c r="F6" s="297" t="s">
        <v>237</v>
      </c>
      <c r="G6" s="297" t="s">
        <v>88</v>
      </c>
      <c r="H6" s="297"/>
    </row>
    <row r="7" spans="1:8" ht="12.75">
      <c r="A7" s="314" t="s">
        <v>66</v>
      </c>
      <c r="B7" s="314" t="s">
        <v>66</v>
      </c>
      <c r="C7" s="314" t="s">
        <v>66</v>
      </c>
      <c r="D7" s="314" t="s">
        <v>66</v>
      </c>
      <c r="E7" s="315" t="s">
        <v>66</v>
      </c>
      <c r="F7" s="297" t="s">
        <v>66</v>
      </c>
      <c r="G7" s="110" t="s">
        <v>283</v>
      </c>
      <c r="H7" s="110" t="s">
        <v>338</v>
      </c>
    </row>
    <row r="8" spans="1:8" ht="12.75">
      <c r="A8" s="108" t="s">
        <v>3</v>
      </c>
      <c r="B8" s="108" t="s">
        <v>77</v>
      </c>
      <c r="C8" s="108" t="s">
        <v>78</v>
      </c>
      <c r="D8" s="108" t="s">
        <v>79</v>
      </c>
      <c r="E8" s="110" t="s">
        <v>80</v>
      </c>
      <c r="F8" s="110" t="s">
        <v>81</v>
      </c>
      <c r="G8" s="110" t="s">
        <v>93</v>
      </c>
      <c r="H8" s="110" t="s">
        <v>94</v>
      </c>
    </row>
    <row r="9" spans="1:8" ht="12.75">
      <c r="A9" s="16" t="s">
        <v>66</v>
      </c>
      <c r="B9" s="16" t="s">
        <v>66</v>
      </c>
      <c r="C9" s="16" t="s">
        <v>66</v>
      </c>
      <c r="D9" s="16" t="s">
        <v>66</v>
      </c>
      <c r="E9" s="45" t="s">
        <v>0</v>
      </c>
      <c r="F9" s="26">
        <f>F10+F558+F575+F626+F637</f>
        <v>1054309.0999999999</v>
      </c>
      <c r="G9" s="26">
        <f>G10+G558+G575+G626+G637</f>
        <v>856027.8</v>
      </c>
      <c r="H9" s="26">
        <f>H10+H558+H575+H626+H637</f>
        <v>908788.3999999999</v>
      </c>
    </row>
    <row r="10" spans="1:8" ht="31.5">
      <c r="A10" s="16" t="s">
        <v>19</v>
      </c>
      <c r="B10" s="24" t="s">
        <v>66</v>
      </c>
      <c r="C10" s="24" t="s">
        <v>66</v>
      </c>
      <c r="D10" s="24" t="s">
        <v>66</v>
      </c>
      <c r="E10" s="45" t="s">
        <v>277</v>
      </c>
      <c r="F10" s="26">
        <f>F11+F122+F137+F198+F293+F369+F447+F544+F479</f>
        <v>413606.49999999994</v>
      </c>
      <c r="G10" s="26">
        <f>G11+G122+G137+G198+G293+G369+G447+G544+G479</f>
        <v>265408.7</v>
      </c>
      <c r="H10" s="26">
        <f>H11+H122+H137+H198+H293+H369+H447+H544+H479</f>
        <v>325419.10000000003</v>
      </c>
    </row>
    <row r="11" spans="1:8" ht="12.75">
      <c r="A11" s="108" t="s">
        <v>19</v>
      </c>
      <c r="B11" s="108" t="s">
        <v>54</v>
      </c>
      <c r="C11" s="108" t="s">
        <v>66</v>
      </c>
      <c r="D11" s="108" t="s">
        <v>66</v>
      </c>
      <c r="E11" s="46" t="s">
        <v>20</v>
      </c>
      <c r="F11" s="21">
        <f>F12+F18+F30+F49+F42+F36</f>
        <v>68293.3</v>
      </c>
      <c r="G11" s="21">
        <f aca="true" t="shared" si="0" ref="G11:H11">G12+G18+G30+G49+G42+G36</f>
        <v>53779.299999999996</v>
      </c>
      <c r="H11" s="21">
        <f t="shared" si="0"/>
        <v>53588.49999999999</v>
      </c>
    </row>
    <row r="12" spans="1:8" ht="31.5">
      <c r="A12" s="108" t="s">
        <v>19</v>
      </c>
      <c r="B12" s="108" t="s">
        <v>43</v>
      </c>
      <c r="C12" s="108" t="s">
        <v>66</v>
      </c>
      <c r="D12" s="108" t="s">
        <v>66</v>
      </c>
      <c r="E12" s="42" t="s">
        <v>59</v>
      </c>
      <c r="F12" s="21">
        <f>F13</f>
        <v>462.79999999999995</v>
      </c>
      <c r="G12" s="21">
        <f aca="true" t="shared" si="1" ref="G12:H16">G13</f>
        <v>1648.7</v>
      </c>
      <c r="H12" s="21">
        <f t="shared" si="1"/>
        <v>1648.7</v>
      </c>
    </row>
    <row r="13" spans="1:8" ht="12.75">
      <c r="A13" s="108" t="s">
        <v>19</v>
      </c>
      <c r="B13" s="108" t="s">
        <v>43</v>
      </c>
      <c r="C13" s="108">
        <v>9900000000</v>
      </c>
      <c r="D13" s="108"/>
      <c r="E13" s="109" t="s">
        <v>105</v>
      </c>
      <c r="F13" s="21">
        <f>F14</f>
        <v>462.79999999999995</v>
      </c>
      <c r="G13" s="21">
        <f t="shared" si="1"/>
        <v>1648.7</v>
      </c>
      <c r="H13" s="21">
        <f t="shared" si="1"/>
        <v>1648.7</v>
      </c>
    </row>
    <row r="14" spans="1:8" ht="31.5">
      <c r="A14" s="108" t="s">
        <v>19</v>
      </c>
      <c r="B14" s="108" t="s">
        <v>43</v>
      </c>
      <c r="C14" s="108">
        <v>9990000000</v>
      </c>
      <c r="D14" s="108"/>
      <c r="E14" s="109" t="s">
        <v>148</v>
      </c>
      <c r="F14" s="21">
        <f>F15</f>
        <v>462.79999999999995</v>
      </c>
      <c r="G14" s="21">
        <f t="shared" si="1"/>
        <v>1648.7</v>
      </c>
      <c r="H14" s="21">
        <f t="shared" si="1"/>
        <v>1648.7</v>
      </c>
    </row>
    <row r="15" spans="1:8" ht="12.75">
      <c r="A15" s="108" t="s">
        <v>19</v>
      </c>
      <c r="B15" s="108" t="s">
        <v>43</v>
      </c>
      <c r="C15" s="108">
        <v>9990021000</v>
      </c>
      <c r="D15" s="24"/>
      <c r="E15" s="109" t="s">
        <v>149</v>
      </c>
      <c r="F15" s="21">
        <f>F16</f>
        <v>462.79999999999995</v>
      </c>
      <c r="G15" s="21">
        <f t="shared" si="1"/>
        <v>1648.7</v>
      </c>
      <c r="H15" s="21">
        <f t="shared" si="1"/>
        <v>1648.7</v>
      </c>
    </row>
    <row r="16" spans="1:8" ht="63">
      <c r="A16" s="108" t="s">
        <v>19</v>
      </c>
      <c r="B16" s="108" t="s">
        <v>43</v>
      </c>
      <c r="C16" s="108">
        <v>9990021000</v>
      </c>
      <c r="D16" s="108" t="s">
        <v>68</v>
      </c>
      <c r="E16" s="109" t="s">
        <v>1</v>
      </c>
      <c r="F16" s="21">
        <f>F17</f>
        <v>462.79999999999995</v>
      </c>
      <c r="G16" s="21">
        <f t="shared" si="1"/>
        <v>1648.7</v>
      </c>
      <c r="H16" s="21">
        <f t="shared" si="1"/>
        <v>1648.7</v>
      </c>
    </row>
    <row r="17" spans="1:8" ht="31.5">
      <c r="A17" s="108" t="s">
        <v>19</v>
      </c>
      <c r="B17" s="108" t="s">
        <v>43</v>
      </c>
      <c r="C17" s="108">
        <v>9990021000</v>
      </c>
      <c r="D17" s="108">
        <v>120</v>
      </c>
      <c r="E17" s="109" t="s">
        <v>225</v>
      </c>
      <c r="F17" s="21">
        <f>1648.7+115-86-1214.9</f>
        <v>462.79999999999995</v>
      </c>
      <c r="G17" s="21">
        <v>1648.7</v>
      </c>
      <c r="H17" s="21">
        <v>1648.7</v>
      </c>
    </row>
    <row r="18" spans="1:8" ht="47.25">
      <c r="A18" s="108" t="s">
        <v>19</v>
      </c>
      <c r="B18" s="108" t="s">
        <v>45</v>
      </c>
      <c r="C18" s="108" t="s">
        <v>66</v>
      </c>
      <c r="D18" s="108" t="s">
        <v>66</v>
      </c>
      <c r="E18" s="109" t="s">
        <v>22</v>
      </c>
      <c r="F18" s="21">
        <f aca="true" t="shared" si="2" ref="F18:H20">F19</f>
        <v>25086.699999999997</v>
      </c>
      <c r="G18" s="21">
        <f t="shared" si="2"/>
        <v>23419.1</v>
      </c>
      <c r="H18" s="21">
        <f t="shared" si="2"/>
        <v>23427.1</v>
      </c>
    </row>
    <row r="19" spans="1:8" ht="12.75">
      <c r="A19" s="108" t="s">
        <v>19</v>
      </c>
      <c r="B19" s="108" t="s">
        <v>45</v>
      </c>
      <c r="C19" s="108">
        <v>9900000000</v>
      </c>
      <c r="D19" s="108"/>
      <c r="E19" s="109" t="s">
        <v>105</v>
      </c>
      <c r="F19" s="21">
        <f t="shared" si="2"/>
        <v>25086.699999999997</v>
      </c>
      <c r="G19" s="21">
        <f t="shared" si="2"/>
        <v>23419.1</v>
      </c>
      <c r="H19" s="21">
        <f t="shared" si="2"/>
        <v>23427.1</v>
      </c>
    </row>
    <row r="20" spans="1:8" ht="31.5">
      <c r="A20" s="108" t="s">
        <v>19</v>
      </c>
      <c r="B20" s="108" t="s">
        <v>45</v>
      </c>
      <c r="C20" s="108">
        <v>9990000000</v>
      </c>
      <c r="D20" s="108"/>
      <c r="E20" s="109" t="s">
        <v>148</v>
      </c>
      <c r="F20" s="21">
        <f t="shared" si="2"/>
        <v>25086.699999999997</v>
      </c>
      <c r="G20" s="21">
        <f t="shared" si="2"/>
        <v>23419.1</v>
      </c>
      <c r="H20" s="21">
        <f t="shared" si="2"/>
        <v>23427.1</v>
      </c>
    </row>
    <row r="21" spans="1:8" ht="31.5">
      <c r="A21" s="108" t="s">
        <v>19</v>
      </c>
      <c r="B21" s="108" t="s">
        <v>45</v>
      </c>
      <c r="C21" s="108">
        <v>9990200000</v>
      </c>
      <c r="D21" s="24"/>
      <c r="E21" s="109" t="s">
        <v>117</v>
      </c>
      <c r="F21" s="21">
        <f>F25+F22</f>
        <v>25086.699999999997</v>
      </c>
      <c r="G21" s="21">
        <f>G25+G22</f>
        <v>23419.1</v>
      </c>
      <c r="H21" s="21">
        <f>H25+H22</f>
        <v>23427.1</v>
      </c>
    </row>
    <row r="22" spans="1:8" ht="47.25" customHeight="1">
      <c r="A22" s="108" t="s">
        <v>19</v>
      </c>
      <c r="B22" s="108" t="s">
        <v>45</v>
      </c>
      <c r="C22" s="108">
        <v>9990210510</v>
      </c>
      <c r="D22" s="108"/>
      <c r="E22" s="109" t="s">
        <v>150</v>
      </c>
      <c r="F22" s="21">
        <f aca="true" t="shared" si="3" ref="F22:H23">F23</f>
        <v>691</v>
      </c>
      <c r="G22" s="21">
        <f t="shared" si="3"/>
        <v>697</v>
      </c>
      <c r="H22" s="21">
        <f t="shared" si="3"/>
        <v>705</v>
      </c>
    </row>
    <row r="23" spans="1:8" ht="63">
      <c r="A23" s="108" t="s">
        <v>19</v>
      </c>
      <c r="B23" s="108" t="s">
        <v>45</v>
      </c>
      <c r="C23" s="108">
        <v>9990210510</v>
      </c>
      <c r="D23" s="108" t="s">
        <v>68</v>
      </c>
      <c r="E23" s="109" t="s">
        <v>1</v>
      </c>
      <c r="F23" s="21">
        <f t="shared" si="3"/>
        <v>691</v>
      </c>
      <c r="G23" s="21">
        <f t="shared" si="3"/>
        <v>697</v>
      </c>
      <c r="H23" s="21">
        <f t="shared" si="3"/>
        <v>705</v>
      </c>
    </row>
    <row r="24" spans="1:8" ht="31.5">
      <c r="A24" s="108" t="s">
        <v>19</v>
      </c>
      <c r="B24" s="108" t="s">
        <v>45</v>
      </c>
      <c r="C24" s="108">
        <v>9990210510</v>
      </c>
      <c r="D24" s="108">
        <v>120</v>
      </c>
      <c r="E24" s="109" t="s">
        <v>225</v>
      </c>
      <c r="F24" s="21">
        <v>691</v>
      </c>
      <c r="G24" s="21">
        <v>697</v>
      </c>
      <c r="H24" s="21">
        <v>705</v>
      </c>
    </row>
    <row r="25" spans="1:8" ht="47.25">
      <c r="A25" s="108" t="s">
        <v>19</v>
      </c>
      <c r="B25" s="108" t="s">
        <v>45</v>
      </c>
      <c r="C25" s="108">
        <v>9990225000</v>
      </c>
      <c r="D25" s="108"/>
      <c r="E25" s="109" t="s">
        <v>118</v>
      </c>
      <c r="F25" s="21">
        <f>F26+F28</f>
        <v>24395.699999999997</v>
      </c>
      <c r="G25" s="21">
        <f>G26+G28</f>
        <v>22722.1</v>
      </c>
      <c r="H25" s="21">
        <f>H26+H28</f>
        <v>22722.1</v>
      </c>
    </row>
    <row r="26" spans="1:8" ht="63">
      <c r="A26" s="108" t="s">
        <v>19</v>
      </c>
      <c r="B26" s="108" t="s">
        <v>45</v>
      </c>
      <c r="C26" s="108">
        <v>9990225000</v>
      </c>
      <c r="D26" s="108" t="s">
        <v>68</v>
      </c>
      <c r="E26" s="109" t="s">
        <v>1</v>
      </c>
      <c r="F26" s="21">
        <f>F27</f>
        <v>24316.199999999997</v>
      </c>
      <c r="G26" s="21">
        <f>G27</f>
        <v>22642.6</v>
      </c>
      <c r="H26" s="21">
        <f>H27</f>
        <v>22642.6</v>
      </c>
    </row>
    <row r="27" spans="1:8" ht="31.5">
      <c r="A27" s="108" t="s">
        <v>19</v>
      </c>
      <c r="B27" s="108" t="s">
        <v>45</v>
      </c>
      <c r="C27" s="108">
        <v>9990225000</v>
      </c>
      <c r="D27" s="108">
        <v>120</v>
      </c>
      <c r="E27" s="109" t="s">
        <v>225</v>
      </c>
      <c r="F27" s="21">
        <f>22642.6+1756-1317+425.6+809</f>
        <v>24316.199999999997</v>
      </c>
      <c r="G27" s="21">
        <v>22642.6</v>
      </c>
      <c r="H27" s="21">
        <v>22642.6</v>
      </c>
    </row>
    <row r="28" spans="1:8" ht="12.75">
      <c r="A28" s="108" t="s">
        <v>19</v>
      </c>
      <c r="B28" s="108" t="s">
        <v>45</v>
      </c>
      <c r="C28" s="108">
        <v>9990225000</v>
      </c>
      <c r="D28" s="108" t="s">
        <v>70</v>
      </c>
      <c r="E28" s="109" t="s">
        <v>71</v>
      </c>
      <c r="F28" s="21">
        <f>F29</f>
        <v>79.5</v>
      </c>
      <c r="G28" s="21">
        <f>G29</f>
        <v>79.5</v>
      </c>
      <c r="H28" s="21">
        <f>H29</f>
        <v>79.5</v>
      </c>
    </row>
    <row r="29" spans="1:8" ht="12.75">
      <c r="A29" s="108" t="s">
        <v>19</v>
      </c>
      <c r="B29" s="108" t="s">
        <v>45</v>
      </c>
      <c r="C29" s="108">
        <v>9990225000</v>
      </c>
      <c r="D29" s="108">
        <v>850</v>
      </c>
      <c r="E29" s="109" t="s">
        <v>100</v>
      </c>
      <c r="F29" s="21">
        <v>79.5</v>
      </c>
      <c r="G29" s="21">
        <v>79.5</v>
      </c>
      <c r="H29" s="21">
        <v>79.5</v>
      </c>
    </row>
    <row r="30" spans="1:8" ht="12.75">
      <c r="A30" s="108" t="s">
        <v>19</v>
      </c>
      <c r="B30" s="9" t="s">
        <v>156</v>
      </c>
      <c r="C30" s="10"/>
      <c r="D30" s="12"/>
      <c r="E30" s="42" t="s">
        <v>157</v>
      </c>
      <c r="F30" s="21">
        <f>F31</f>
        <v>209.8</v>
      </c>
      <c r="G30" s="21">
        <f>G31</f>
        <v>14.3</v>
      </c>
      <c r="H30" s="21">
        <f>H31</f>
        <v>12.8</v>
      </c>
    </row>
    <row r="31" spans="1:8" ht="12.75">
      <c r="A31" s="108" t="s">
        <v>19</v>
      </c>
      <c r="B31" s="9" t="s">
        <v>156</v>
      </c>
      <c r="C31" s="108">
        <v>9900000000</v>
      </c>
      <c r="D31" s="108"/>
      <c r="E31" s="109" t="s">
        <v>105</v>
      </c>
      <c r="F31" s="21">
        <f>F32</f>
        <v>209.8</v>
      </c>
      <c r="G31" s="21">
        <f aca="true" t="shared" si="4" ref="G31:H34">G32</f>
        <v>14.3</v>
      </c>
      <c r="H31" s="21">
        <f t="shared" si="4"/>
        <v>12.8</v>
      </c>
    </row>
    <row r="32" spans="1:8" ht="31.5">
      <c r="A32" s="108" t="s">
        <v>19</v>
      </c>
      <c r="B32" s="9" t="s">
        <v>156</v>
      </c>
      <c r="C32" s="108">
        <v>9930000000</v>
      </c>
      <c r="D32" s="108"/>
      <c r="E32" s="109" t="s">
        <v>158</v>
      </c>
      <c r="F32" s="21">
        <f>F33</f>
        <v>209.8</v>
      </c>
      <c r="G32" s="21">
        <f t="shared" si="4"/>
        <v>14.3</v>
      </c>
      <c r="H32" s="21">
        <f t="shared" si="4"/>
        <v>12.8</v>
      </c>
    </row>
    <row r="33" spans="1:8" ht="47.25">
      <c r="A33" s="108" t="s">
        <v>19</v>
      </c>
      <c r="B33" s="9" t="s">
        <v>156</v>
      </c>
      <c r="C33" s="108">
        <v>9930051200</v>
      </c>
      <c r="D33" s="108"/>
      <c r="E33" s="109" t="s">
        <v>159</v>
      </c>
      <c r="F33" s="21">
        <f>F34</f>
        <v>209.8</v>
      </c>
      <c r="G33" s="21">
        <f t="shared" si="4"/>
        <v>14.3</v>
      </c>
      <c r="H33" s="21">
        <f t="shared" si="4"/>
        <v>12.8</v>
      </c>
    </row>
    <row r="34" spans="1:8" ht="31.5">
      <c r="A34" s="108" t="s">
        <v>19</v>
      </c>
      <c r="B34" s="9" t="s">
        <v>156</v>
      </c>
      <c r="C34" s="108">
        <v>9930051200</v>
      </c>
      <c r="D34" s="108" t="s">
        <v>69</v>
      </c>
      <c r="E34" s="109" t="s">
        <v>95</v>
      </c>
      <c r="F34" s="21">
        <f>F35</f>
        <v>209.8</v>
      </c>
      <c r="G34" s="21">
        <f t="shared" si="4"/>
        <v>14.3</v>
      </c>
      <c r="H34" s="21">
        <f t="shared" si="4"/>
        <v>12.8</v>
      </c>
    </row>
    <row r="35" spans="1:8" ht="31.5">
      <c r="A35" s="108" t="s">
        <v>19</v>
      </c>
      <c r="B35" s="9" t="s">
        <v>156</v>
      </c>
      <c r="C35" s="108">
        <v>9930051200</v>
      </c>
      <c r="D35" s="108">
        <v>240</v>
      </c>
      <c r="E35" s="109" t="s">
        <v>224</v>
      </c>
      <c r="F35" s="21">
        <v>209.8</v>
      </c>
      <c r="G35" s="21">
        <v>14.3</v>
      </c>
      <c r="H35" s="21">
        <v>12.8</v>
      </c>
    </row>
    <row r="36" spans="1:8" ht="12.75">
      <c r="A36" s="177" t="s">
        <v>19</v>
      </c>
      <c r="B36" s="9" t="s">
        <v>389</v>
      </c>
      <c r="C36" s="177"/>
      <c r="D36" s="177"/>
      <c r="E36" s="42" t="s">
        <v>390</v>
      </c>
      <c r="F36" s="21">
        <f>F37</f>
        <v>552.5</v>
      </c>
      <c r="G36" s="21">
        <f aca="true" t="shared" si="5" ref="G36:H40">G37</f>
        <v>0</v>
      </c>
      <c r="H36" s="21">
        <f t="shared" si="5"/>
        <v>0</v>
      </c>
    </row>
    <row r="37" spans="1:8" ht="12.75">
      <c r="A37" s="177" t="s">
        <v>19</v>
      </c>
      <c r="B37" s="9" t="s">
        <v>389</v>
      </c>
      <c r="C37" s="177" t="s">
        <v>110</v>
      </c>
      <c r="D37" s="177" t="s">
        <v>66</v>
      </c>
      <c r="E37" s="179" t="s">
        <v>105</v>
      </c>
      <c r="F37" s="21">
        <f>F38</f>
        <v>552.5</v>
      </c>
      <c r="G37" s="21">
        <f t="shared" si="5"/>
        <v>0</v>
      </c>
      <c r="H37" s="21">
        <f t="shared" si="5"/>
        <v>0</v>
      </c>
    </row>
    <row r="38" spans="1:8" ht="31.5">
      <c r="A38" s="177" t="s">
        <v>19</v>
      </c>
      <c r="B38" s="9" t="s">
        <v>389</v>
      </c>
      <c r="C38" s="177">
        <v>9930000000</v>
      </c>
      <c r="D38" s="177"/>
      <c r="E38" s="56" t="s">
        <v>158</v>
      </c>
      <c r="F38" s="21">
        <f>F39</f>
        <v>552.5</v>
      </c>
      <c r="G38" s="21">
        <f t="shared" si="5"/>
        <v>0</v>
      </c>
      <c r="H38" s="21">
        <f t="shared" si="5"/>
        <v>0</v>
      </c>
    </row>
    <row r="39" spans="1:8" ht="31.5">
      <c r="A39" s="177" t="s">
        <v>19</v>
      </c>
      <c r="B39" s="9" t="s">
        <v>389</v>
      </c>
      <c r="C39" s="177">
        <v>9930020480</v>
      </c>
      <c r="D39" s="177"/>
      <c r="E39" s="179" t="s">
        <v>391</v>
      </c>
      <c r="F39" s="21">
        <f>F40</f>
        <v>552.5</v>
      </c>
      <c r="G39" s="21">
        <f t="shared" si="5"/>
        <v>0</v>
      </c>
      <c r="H39" s="21">
        <f t="shared" si="5"/>
        <v>0</v>
      </c>
    </row>
    <row r="40" spans="1:8" ht="12.75">
      <c r="A40" s="177" t="s">
        <v>19</v>
      </c>
      <c r="B40" s="9" t="s">
        <v>389</v>
      </c>
      <c r="C40" s="177">
        <v>9930020480</v>
      </c>
      <c r="D40" s="177" t="s">
        <v>70</v>
      </c>
      <c r="E40" s="179" t="s">
        <v>71</v>
      </c>
      <c r="F40" s="21">
        <f>F41</f>
        <v>552.5</v>
      </c>
      <c r="G40" s="21">
        <f t="shared" si="5"/>
        <v>0</v>
      </c>
      <c r="H40" s="21">
        <f t="shared" si="5"/>
        <v>0</v>
      </c>
    </row>
    <row r="41" spans="1:8" ht="12.75">
      <c r="A41" s="177" t="s">
        <v>19</v>
      </c>
      <c r="B41" s="9" t="s">
        <v>389</v>
      </c>
      <c r="C41" s="177">
        <v>9930020480</v>
      </c>
      <c r="D41" s="177">
        <v>880</v>
      </c>
      <c r="E41" s="179" t="s">
        <v>392</v>
      </c>
      <c r="F41" s="21">
        <f>609.8-57.3</f>
        <v>552.5</v>
      </c>
      <c r="G41" s="21">
        <v>0</v>
      </c>
      <c r="H41" s="21">
        <v>0</v>
      </c>
    </row>
    <row r="42" spans="1:8" ht="12.75">
      <c r="A42" s="108" t="s">
        <v>19</v>
      </c>
      <c r="B42" s="64" t="s">
        <v>215</v>
      </c>
      <c r="C42" s="63"/>
      <c r="D42" s="63"/>
      <c r="E42" s="65" t="s">
        <v>217</v>
      </c>
      <c r="F42" s="21">
        <f aca="true" t="shared" si="6" ref="F42:F47">F43</f>
        <v>88.6</v>
      </c>
      <c r="G42" s="21">
        <f aca="true" t="shared" si="7" ref="G42:H47">G43</f>
        <v>88.6</v>
      </c>
      <c r="H42" s="21">
        <f t="shared" si="7"/>
        <v>88.6</v>
      </c>
    </row>
    <row r="43" spans="1:8" ht="47.25">
      <c r="A43" s="108" t="s">
        <v>19</v>
      </c>
      <c r="B43" s="9" t="s">
        <v>215</v>
      </c>
      <c r="C43" s="110">
        <v>2200000000</v>
      </c>
      <c r="D43" s="108"/>
      <c r="E43" s="109" t="s">
        <v>331</v>
      </c>
      <c r="F43" s="21">
        <f t="shared" si="6"/>
        <v>88.6</v>
      </c>
      <c r="G43" s="21">
        <f t="shared" si="7"/>
        <v>88.6</v>
      </c>
      <c r="H43" s="21">
        <f t="shared" si="7"/>
        <v>88.6</v>
      </c>
    </row>
    <row r="44" spans="1:8" ht="31.5">
      <c r="A44" s="108" t="s">
        <v>19</v>
      </c>
      <c r="B44" s="9" t="s">
        <v>215</v>
      </c>
      <c r="C44" s="108">
        <v>2240000000</v>
      </c>
      <c r="D44" s="108"/>
      <c r="E44" s="109" t="s">
        <v>132</v>
      </c>
      <c r="F44" s="21">
        <f t="shared" si="6"/>
        <v>88.6</v>
      </c>
      <c r="G44" s="21">
        <f t="shared" si="7"/>
        <v>88.6</v>
      </c>
      <c r="H44" s="21">
        <f t="shared" si="7"/>
        <v>88.6</v>
      </c>
    </row>
    <row r="45" spans="1:8" ht="31.5">
      <c r="A45" s="108" t="s">
        <v>19</v>
      </c>
      <c r="B45" s="22" t="s">
        <v>215</v>
      </c>
      <c r="C45" s="108">
        <v>2240500000</v>
      </c>
      <c r="D45" s="108"/>
      <c r="E45" s="109" t="s">
        <v>133</v>
      </c>
      <c r="F45" s="21">
        <f t="shared" si="6"/>
        <v>88.6</v>
      </c>
      <c r="G45" s="21">
        <f t="shared" si="7"/>
        <v>88.6</v>
      </c>
      <c r="H45" s="21">
        <f t="shared" si="7"/>
        <v>88.6</v>
      </c>
    </row>
    <row r="46" spans="1:8" ht="31.5">
      <c r="A46" s="108" t="s">
        <v>19</v>
      </c>
      <c r="B46" s="9" t="s">
        <v>215</v>
      </c>
      <c r="C46" s="108">
        <v>2240520410</v>
      </c>
      <c r="D46" s="108"/>
      <c r="E46" s="109" t="s">
        <v>204</v>
      </c>
      <c r="F46" s="21">
        <f t="shared" si="6"/>
        <v>88.6</v>
      </c>
      <c r="G46" s="21">
        <f t="shared" si="7"/>
        <v>88.6</v>
      </c>
      <c r="H46" s="21">
        <f t="shared" si="7"/>
        <v>88.6</v>
      </c>
    </row>
    <row r="47" spans="1:8" ht="12.75">
      <c r="A47" s="108" t="s">
        <v>19</v>
      </c>
      <c r="B47" s="9" t="s">
        <v>215</v>
      </c>
      <c r="C47" s="108">
        <v>2240520410</v>
      </c>
      <c r="D47" s="108" t="s">
        <v>70</v>
      </c>
      <c r="E47" s="109" t="s">
        <v>71</v>
      </c>
      <c r="F47" s="21">
        <f t="shared" si="6"/>
        <v>88.6</v>
      </c>
      <c r="G47" s="21">
        <f t="shared" si="7"/>
        <v>88.6</v>
      </c>
      <c r="H47" s="21">
        <f t="shared" si="7"/>
        <v>88.6</v>
      </c>
    </row>
    <row r="48" spans="1:8" ht="31.5">
      <c r="A48" s="108" t="s">
        <v>19</v>
      </c>
      <c r="B48" s="9" t="s">
        <v>215</v>
      </c>
      <c r="C48" s="108">
        <v>2240520410</v>
      </c>
      <c r="D48" s="108">
        <v>860</v>
      </c>
      <c r="E48" s="109" t="s">
        <v>227</v>
      </c>
      <c r="F48" s="21">
        <v>88.6</v>
      </c>
      <c r="G48" s="21">
        <v>88.6</v>
      </c>
      <c r="H48" s="21">
        <v>88.6</v>
      </c>
    </row>
    <row r="49" spans="1:8" ht="12.75">
      <c r="A49" s="108" t="s">
        <v>19</v>
      </c>
      <c r="B49" s="108" t="s">
        <v>60</v>
      </c>
      <c r="C49" s="108" t="s">
        <v>66</v>
      </c>
      <c r="D49" s="108" t="s">
        <v>66</v>
      </c>
      <c r="E49" s="109" t="s">
        <v>23</v>
      </c>
      <c r="F49" s="21">
        <f>F50+F68+F105+F87</f>
        <v>41892.9</v>
      </c>
      <c r="G49" s="21">
        <f>G50+G68+G105+G87</f>
        <v>28608.6</v>
      </c>
      <c r="H49" s="21">
        <f>H50+H68+H105+H87</f>
        <v>28411.3</v>
      </c>
    </row>
    <row r="50" spans="1:8" ht="47.25">
      <c r="A50" s="108" t="s">
        <v>19</v>
      </c>
      <c r="B50" s="108" t="s">
        <v>60</v>
      </c>
      <c r="C50" s="110">
        <v>2200000000</v>
      </c>
      <c r="D50" s="108"/>
      <c r="E50" s="109" t="s">
        <v>331</v>
      </c>
      <c r="F50" s="21">
        <f>F51</f>
        <v>707.8</v>
      </c>
      <c r="G50" s="21">
        <f>G51</f>
        <v>699.5</v>
      </c>
      <c r="H50" s="21">
        <f>H51</f>
        <v>699.5</v>
      </c>
    </row>
    <row r="51" spans="1:8" ht="31.5">
      <c r="A51" s="108" t="s">
        <v>19</v>
      </c>
      <c r="B51" s="108" t="s">
        <v>60</v>
      </c>
      <c r="C51" s="108">
        <v>2240000000</v>
      </c>
      <c r="D51" s="108"/>
      <c r="E51" s="109" t="s">
        <v>132</v>
      </c>
      <c r="F51" s="21">
        <f>F52+F61</f>
        <v>707.8</v>
      </c>
      <c r="G51" s="21">
        <f>G52+G61</f>
        <v>699.5</v>
      </c>
      <c r="H51" s="21">
        <f>H52+H61</f>
        <v>699.5</v>
      </c>
    </row>
    <row r="52" spans="1:8" ht="31.5">
      <c r="A52" s="108" t="s">
        <v>19</v>
      </c>
      <c r="B52" s="108" t="s">
        <v>60</v>
      </c>
      <c r="C52" s="108">
        <v>2240200000</v>
      </c>
      <c r="D52" s="108"/>
      <c r="E52" s="109" t="s">
        <v>146</v>
      </c>
      <c r="F52" s="21">
        <f>F53+F58</f>
        <v>145.2</v>
      </c>
      <c r="G52" s="21">
        <f>G53+G58</f>
        <v>136.9</v>
      </c>
      <c r="H52" s="21">
        <f>H53+H58</f>
        <v>136.9</v>
      </c>
    </row>
    <row r="53" spans="1:8" ht="12.75">
      <c r="A53" s="108" t="s">
        <v>19</v>
      </c>
      <c r="B53" s="108" t="s">
        <v>60</v>
      </c>
      <c r="C53" s="108">
        <v>2240220340</v>
      </c>
      <c r="D53" s="108"/>
      <c r="E53" s="109" t="s">
        <v>151</v>
      </c>
      <c r="F53" s="21">
        <f>F54+F56</f>
        <v>138.6</v>
      </c>
      <c r="G53" s="21">
        <f>G54+G56</f>
        <v>130.3</v>
      </c>
      <c r="H53" s="21">
        <f>H54+H56</f>
        <v>130.3</v>
      </c>
    </row>
    <row r="54" spans="1:8" ht="31.5">
      <c r="A54" s="108" t="s">
        <v>19</v>
      </c>
      <c r="B54" s="108" t="s">
        <v>60</v>
      </c>
      <c r="C54" s="108">
        <v>2240220340</v>
      </c>
      <c r="D54" s="110" t="s">
        <v>69</v>
      </c>
      <c r="E54" s="109" t="s">
        <v>95</v>
      </c>
      <c r="F54" s="21">
        <f>F55</f>
        <v>98.8</v>
      </c>
      <c r="G54" s="21">
        <f>G55</f>
        <v>94.8</v>
      </c>
      <c r="H54" s="21">
        <f>H55</f>
        <v>94.8</v>
      </c>
    </row>
    <row r="55" spans="1:8" ht="31.5">
      <c r="A55" s="108" t="s">
        <v>19</v>
      </c>
      <c r="B55" s="108" t="s">
        <v>60</v>
      </c>
      <c r="C55" s="108">
        <v>2240220340</v>
      </c>
      <c r="D55" s="108">
        <v>240</v>
      </c>
      <c r="E55" s="109" t="s">
        <v>224</v>
      </c>
      <c r="F55" s="21">
        <f>94.8+4</f>
        <v>98.8</v>
      </c>
      <c r="G55" s="21">
        <v>94.8</v>
      </c>
      <c r="H55" s="21">
        <v>94.8</v>
      </c>
    </row>
    <row r="56" spans="1:8" ht="12.75">
      <c r="A56" s="108" t="s">
        <v>19</v>
      </c>
      <c r="B56" s="108" t="s">
        <v>60</v>
      </c>
      <c r="C56" s="132">
        <v>2240220340</v>
      </c>
      <c r="D56" s="110" t="s">
        <v>73</v>
      </c>
      <c r="E56" s="109" t="s">
        <v>74</v>
      </c>
      <c r="F56" s="21">
        <f>F57</f>
        <v>39.8</v>
      </c>
      <c r="G56" s="21">
        <f>G57</f>
        <v>35.5</v>
      </c>
      <c r="H56" s="21">
        <f>H57</f>
        <v>35.5</v>
      </c>
    </row>
    <row r="57" spans="1:8" ht="12.75">
      <c r="A57" s="108" t="s">
        <v>19</v>
      </c>
      <c r="B57" s="108" t="s">
        <v>60</v>
      </c>
      <c r="C57" s="132">
        <v>2240220340</v>
      </c>
      <c r="D57" s="108">
        <v>350</v>
      </c>
      <c r="E57" s="47" t="s">
        <v>152</v>
      </c>
      <c r="F57" s="21">
        <f>35.5+4.3</f>
        <v>39.8</v>
      </c>
      <c r="G57" s="21">
        <v>35.5</v>
      </c>
      <c r="H57" s="21">
        <v>35.5</v>
      </c>
    </row>
    <row r="58" spans="1:8" ht="31.5">
      <c r="A58" s="108" t="s">
        <v>19</v>
      </c>
      <c r="B58" s="108" t="s">
        <v>60</v>
      </c>
      <c r="C58" s="108">
        <v>2240220360</v>
      </c>
      <c r="D58" s="108"/>
      <c r="E58" s="47" t="s">
        <v>228</v>
      </c>
      <c r="F58" s="21">
        <f aca="true" t="shared" si="8" ref="F58:H59">F59</f>
        <v>6.6</v>
      </c>
      <c r="G58" s="21">
        <f t="shared" si="8"/>
        <v>6.6</v>
      </c>
      <c r="H58" s="21">
        <f t="shared" si="8"/>
        <v>6.6</v>
      </c>
    </row>
    <row r="59" spans="1:8" ht="12.75">
      <c r="A59" s="108" t="s">
        <v>19</v>
      </c>
      <c r="B59" s="108" t="s">
        <v>60</v>
      </c>
      <c r="C59" s="108">
        <v>2240220360</v>
      </c>
      <c r="D59" s="110" t="s">
        <v>73</v>
      </c>
      <c r="E59" s="109" t="s">
        <v>74</v>
      </c>
      <c r="F59" s="21">
        <f t="shared" si="8"/>
        <v>6.6</v>
      </c>
      <c r="G59" s="21">
        <f t="shared" si="8"/>
        <v>6.6</v>
      </c>
      <c r="H59" s="21">
        <f t="shared" si="8"/>
        <v>6.6</v>
      </c>
    </row>
    <row r="60" spans="1:8" ht="12.75">
      <c r="A60" s="108" t="s">
        <v>19</v>
      </c>
      <c r="B60" s="108" t="s">
        <v>60</v>
      </c>
      <c r="C60" s="108">
        <v>2240220360</v>
      </c>
      <c r="D60" s="108">
        <v>350</v>
      </c>
      <c r="E60" s="47" t="s">
        <v>152</v>
      </c>
      <c r="F60" s="21">
        <v>6.6</v>
      </c>
      <c r="G60" s="21">
        <v>6.6</v>
      </c>
      <c r="H60" s="21">
        <v>6.6</v>
      </c>
    </row>
    <row r="61" spans="1:8" ht="31.5">
      <c r="A61" s="108" t="s">
        <v>19</v>
      </c>
      <c r="B61" s="108" t="s">
        <v>60</v>
      </c>
      <c r="C61" s="108">
        <v>2240500000</v>
      </c>
      <c r="D61" s="108"/>
      <c r="E61" s="109" t="s">
        <v>133</v>
      </c>
      <c r="F61" s="21">
        <f>F62+F65</f>
        <v>562.6</v>
      </c>
      <c r="G61" s="21">
        <f>G62+G65</f>
        <v>562.6</v>
      </c>
      <c r="H61" s="21">
        <f>H62+H65</f>
        <v>562.6</v>
      </c>
    </row>
    <row r="62" spans="1:8" ht="31.5">
      <c r="A62" s="108" t="s">
        <v>19</v>
      </c>
      <c r="B62" s="108" t="s">
        <v>60</v>
      </c>
      <c r="C62" s="108">
        <v>2240520410</v>
      </c>
      <c r="D62" s="108"/>
      <c r="E62" s="109" t="s">
        <v>204</v>
      </c>
      <c r="F62" s="21">
        <f aca="true" t="shared" si="9" ref="F62:H63">F63</f>
        <v>117.2</v>
      </c>
      <c r="G62" s="21">
        <f t="shared" si="9"/>
        <v>117.2</v>
      </c>
      <c r="H62" s="21">
        <f t="shared" si="9"/>
        <v>117.2</v>
      </c>
    </row>
    <row r="63" spans="1:8" ht="12.75">
      <c r="A63" s="108" t="s">
        <v>19</v>
      </c>
      <c r="B63" s="108" t="s">
        <v>60</v>
      </c>
      <c r="C63" s="108">
        <v>2240520410</v>
      </c>
      <c r="D63" s="108" t="s">
        <v>70</v>
      </c>
      <c r="E63" s="109" t="s">
        <v>71</v>
      </c>
      <c r="F63" s="21">
        <f t="shared" si="9"/>
        <v>117.2</v>
      </c>
      <c r="G63" s="21">
        <f t="shared" si="9"/>
        <v>117.2</v>
      </c>
      <c r="H63" s="21">
        <f t="shared" si="9"/>
        <v>117.2</v>
      </c>
    </row>
    <row r="64" spans="1:8" ht="12.75">
      <c r="A64" s="108" t="s">
        <v>19</v>
      </c>
      <c r="B64" s="108" t="s">
        <v>60</v>
      </c>
      <c r="C64" s="108">
        <v>2240520410</v>
      </c>
      <c r="D64" s="108">
        <v>850</v>
      </c>
      <c r="E64" s="109" t="s">
        <v>100</v>
      </c>
      <c r="F64" s="21">
        <v>117.2</v>
      </c>
      <c r="G64" s="21">
        <v>117.2</v>
      </c>
      <c r="H64" s="21">
        <v>117.2</v>
      </c>
    </row>
    <row r="65" spans="1:8" ht="31.5">
      <c r="A65" s="108" t="s">
        <v>19</v>
      </c>
      <c r="B65" s="108" t="s">
        <v>60</v>
      </c>
      <c r="C65" s="108">
        <v>2240520460</v>
      </c>
      <c r="D65" s="108"/>
      <c r="E65" s="109" t="s">
        <v>218</v>
      </c>
      <c r="F65" s="21">
        <f aca="true" t="shared" si="10" ref="F65:H66">F66</f>
        <v>445.4</v>
      </c>
      <c r="G65" s="21">
        <f t="shared" si="10"/>
        <v>445.4</v>
      </c>
      <c r="H65" s="21">
        <f t="shared" si="10"/>
        <v>445.4</v>
      </c>
    </row>
    <row r="66" spans="1:8" ht="31.5">
      <c r="A66" s="108" t="s">
        <v>19</v>
      </c>
      <c r="B66" s="108" t="s">
        <v>60</v>
      </c>
      <c r="C66" s="108">
        <v>2240520460</v>
      </c>
      <c r="D66" s="110" t="s">
        <v>69</v>
      </c>
      <c r="E66" s="109" t="s">
        <v>95</v>
      </c>
      <c r="F66" s="21">
        <f t="shared" si="10"/>
        <v>445.4</v>
      </c>
      <c r="G66" s="21">
        <f t="shared" si="10"/>
        <v>445.4</v>
      </c>
      <c r="H66" s="21">
        <f t="shared" si="10"/>
        <v>445.4</v>
      </c>
    </row>
    <row r="67" spans="1:8" ht="31.5">
      <c r="A67" s="108" t="s">
        <v>19</v>
      </c>
      <c r="B67" s="108" t="s">
        <v>60</v>
      </c>
      <c r="C67" s="108">
        <v>2240520460</v>
      </c>
      <c r="D67" s="108">
        <v>240</v>
      </c>
      <c r="E67" s="109" t="s">
        <v>224</v>
      </c>
      <c r="F67" s="21">
        <v>445.4</v>
      </c>
      <c r="G67" s="21">
        <v>445.4</v>
      </c>
      <c r="H67" s="21">
        <v>445.4</v>
      </c>
    </row>
    <row r="68" spans="1:8" ht="31.5">
      <c r="A68" s="108" t="s">
        <v>19</v>
      </c>
      <c r="B68" s="108" t="s">
        <v>60</v>
      </c>
      <c r="C68" s="110">
        <v>2500000000</v>
      </c>
      <c r="D68" s="108"/>
      <c r="E68" s="109" t="s">
        <v>332</v>
      </c>
      <c r="F68" s="21">
        <f>F69+F78</f>
        <v>800.9000000000001</v>
      </c>
      <c r="G68" s="21">
        <f>G69+G78</f>
        <v>110.5</v>
      </c>
      <c r="H68" s="21">
        <f>H69+H78</f>
        <v>110.5</v>
      </c>
    </row>
    <row r="69" spans="1:8" ht="12.75">
      <c r="A69" s="108" t="s">
        <v>19</v>
      </c>
      <c r="B69" s="108" t="s">
        <v>60</v>
      </c>
      <c r="C69" s="108">
        <v>2510000000</v>
      </c>
      <c r="D69" s="108"/>
      <c r="E69" s="109" t="s">
        <v>154</v>
      </c>
      <c r="F69" s="21">
        <f>F70+F74</f>
        <v>275.5</v>
      </c>
      <c r="G69" s="21">
        <f aca="true" t="shared" si="11" ref="G69:H69">G70+G74</f>
        <v>110.5</v>
      </c>
      <c r="H69" s="21">
        <f t="shared" si="11"/>
        <v>110.5</v>
      </c>
    </row>
    <row r="70" spans="1:8" ht="47.25">
      <c r="A70" s="108" t="s">
        <v>19</v>
      </c>
      <c r="B70" s="108" t="s">
        <v>60</v>
      </c>
      <c r="C70" s="108">
        <v>2510200000</v>
      </c>
      <c r="D70" s="108"/>
      <c r="E70" s="109" t="s">
        <v>176</v>
      </c>
      <c r="F70" s="21">
        <f>F71</f>
        <v>110.5</v>
      </c>
      <c r="G70" s="21">
        <f aca="true" t="shared" si="12" ref="G70:H72">G71</f>
        <v>110.5</v>
      </c>
      <c r="H70" s="21">
        <f t="shared" si="12"/>
        <v>110.5</v>
      </c>
    </row>
    <row r="71" spans="1:8" ht="31.5">
      <c r="A71" s="108" t="s">
        <v>19</v>
      </c>
      <c r="B71" s="108" t="s">
        <v>60</v>
      </c>
      <c r="C71" s="108">
        <v>2510220170</v>
      </c>
      <c r="D71" s="108"/>
      <c r="E71" s="109" t="s">
        <v>177</v>
      </c>
      <c r="F71" s="21">
        <f>F72</f>
        <v>110.5</v>
      </c>
      <c r="G71" s="21">
        <f t="shared" si="12"/>
        <v>110.5</v>
      </c>
      <c r="H71" s="21">
        <f t="shared" si="12"/>
        <v>110.5</v>
      </c>
    </row>
    <row r="72" spans="1:8" ht="63">
      <c r="A72" s="108" t="s">
        <v>19</v>
      </c>
      <c r="B72" s="108" t="s">
        <v>60</v>
      </c>
      <c r="C72" s="108">
        <v>2510220170</v>
      </c>
      <c r="D72" s="108" t="s">
        <v>68</v>
      </c>
      <c r="E72" s="109" t="s">
        <v>1</v>
      </c>
      <c r="F72" s="21">
        <f>F73</f>
        <v>110.5</v>
      </c>
      <c r="G72" s="21">
        <f t="shared" si="12"/>
        <v>110.5</v>
      </c>
      <c r="H72" s="21">
        <f t="shared" si="12"/>
        <v>110.5</v>
      </c>
    </row>
    <row r="73" spans="1:8" ht="31.5">
      <c r="A73" s="108" t="s">
        <v>19</v>
      </c>
      <c r="B73" s="108" t="s">
        <v>60</v>
      </c>
      <c r="C73" s="108">
        <v>2510220170</v>
      </c>
      <c r="D73" s="108">
        <v>120</v>
      </c>
      <c r="E73" s="109" t="s">
        <v>225</v>
      </c>
      <c r="F73" s="21">
        <v>110.5</v>
      </c>
      <c r="G73" s="21">
        <v>110.5</v>
      </c>
      <c r="H73" s="21">
        <v>110.5</v>
      </c>
    </row>
    <row r="74" spans="1:8" ht="31.5">
      <c r="A74" s="201" t="s">
        <v>19</v>
      </c>
      <c r="B74" s="201" t="s">
        <v>60</v>
      </c>
      <c r="C74" s="201">
        <v>2510300000</v>
      </c>
      <c r="D74" s="201"/>
      <c r="E74" s="202" t="s">
        <v>428</v>
      </c>
      <c r="F74" s="21">
        <f>F75</f>
        <v>165</v>
      </c>
      <c r="G74" s="21">
        <f aca="true" t="shared" si="13" ref="G74:H76">G75</f>
        <v>0</v>
      </c>
      <c r="H74" s="21">
        <f t="shared" si="13"/>
        <v>0</v>
      </c>
    </row>
    <row r="75" spans="1:8" ht="31.5">
      <c r="A75" s="201" t="s">
        <v>19</v>
      </c>
      <c r="B75" s="201" t="s">
        <v>60</v>
      </c>
      <c r="C75" s="201">
        <v>2510320180</v>
      </c>
      <c r="D75" s="201"/>
      <c r="E75" s="202" t="s">
        <v>429</v>
      </c>
      <c r="F75" s="21">
        <f>F76</f>
        <v>165</v>
      </c>
      <c r="G75" s="21">
        <f t="shared" si="13"/>
        <v>0</v>
      </c>
      <c r="H75" s="21">
        <f t="shared" si="13"/>
        <v>0</v>
      </c>
    </row>
    <row r="76" spans="1:8" ht="31.5">
      <c r="A76" s="201" t="s">
        <v>19</v>
      </c>
      <c r="B76" s="201" t="s">
        <v>60</v>
      </c>
      <c r="C76" s="201">
        <v>2510320180</v>
      </c>
      <c r="D76" s="200" t="s">
        <v>69</v>
      </c>
      <c r="E76" s="202" t="s">
        <v>95</v>
      </c>
      <c r="F76" s="21">
        <f>F77</f>
        <v>165</v>
      </c>
      <c r="G76" s="21">
        <f t="shared" si="13"/>
        <v>0</v>
      </c>
      <c r="H76" s="21">
        <f t="shared" si="13"/>
        <v>0</v>
      </c>
    </row>
    <row r="77" spans="1:8" ht="31.5">
      <c r="A77" s="201" t="s">
        <v>19</v>
      </c>
      <c r="B77" s="201" t="s">
        <v>60</v>
      </c>
      <c r="C77" s="201">
        <v>2510320180</v>
      </c>
      <c r="D77" s="201">
        <v>240</v>
      </c>
      <c r="E77" s="202" t="s">
        <v>224</v>
      </c>
      <c r="F77" s="21">
        <v>165</v>
      </c>
      <c r="G77" s="21">
        <v>0</v>
      </c>
      <c r="H77" s="21">
        <v>0</v>
      </c>
    </row>
    <row r="78" spans="1:8" ht="31.5">
      <c r="A78" s="161" t="s">
        <v>19</v>
      </c>
      <c r="B78" s="161" t="s">
        <v>60</v>
      </c>
      <c r="C78" s="160">
        <v>2520000000</v>
      </c>
      <c r="D78" s="161"/>
      <c r="E78" s="56" t="s">
        <v>236</v>
      </c>
      <c r="F78" s="21">
        <f>F79+F83</f>
        <v>525.4000000000001</v>
      </c>
      <c r="G78" s="21">
        <f aca="true" t="shared" si="14" ref="G78:H78">G79+G83</f>
        <v>0</v>
      </c>
      <c r="H78" s="21">
        <f t="shared" si="14"/>
        <v>0</v>
      </c>
    </row>
    <row r="79" spans="1:8" ht="63">
      <c r="A79" s="161" t="s">
        <v>19</v>
      </c>
      <c r="B79" s="161" t="s">
        <v>60</v>
      </c>
      <c r="C79" s="160">
        <v>2520100000</v>
      </c>
      <c r="D79" s="161"/>
      <c r="E79" s="56" t="s">
        <v>301</v>
      </c>
      <c r="F79" s="21">
        <f>F80</f>
        <v>293.3</v>
      </c>
      <c r="G79" s="21">
        <f aca="true" t="shared" si="15" ref="G79:H81">G80</f>
        <v>0</v>
      </c>
      <c r="H79" s="21">
        <f t="shared" si="15"/>
        <v>0</v>
      </c>
    </row>
    <row r="80" spans="1:8" ht="31.5">
      <c r="A80" s="161" t="s">
        <v>19</v>
      </c>
      <c r="B80" s="161" t="s">
        <v>60</v>
      </c>
      <c r="C80" s="10" t="s">
        <v>315</v>
      </c>
      <c r="D80" s="161"/>
      <c r="E80" s="56" t="s">
        <v>302</v>
      </c>
      <c r="F80" s="21">
        <f>F81</f>
        <v>293.3</v>
      </c>
      <c r="G80" s="21">
        <f t="shared" si="15"/>
        <v>0</v>
      </c>
      <c r="H80" s="21">
        <f t="shared" si="15"/>
        <v>0</v>
      </c>
    </row>
    <row r="81" spans="1:8" ht="31.5">
      <c r="A81" s="161" t="s">
        <v>19</v>
      </c>
      <c r="B81" s="161" t="s">
        <v>60</v>
      </c>
      <c r="C81" s="10" t="s">
        <v>315</v>
      </c>
      <c r="D81" s="160" t="s">
        <v>69</v>
      </c>
      <c r="E81" s="162" t="s">
        <v>95</v>
      </c>
      <c r="F81" s="21">
        <f>F82</f>
        <v>293.3</v>
      </c>
      <c r="G81" s="21">
        <f t="shared" si="15"/>
        <v>0</v>
      </c>
      <c r="H81" s="21">
        <f t="shared" si="15"/>
        <v>0</v>
      </c>
    </row>
    <row r="82" spans="1:8" ht="31.5">
      <c r="A82" s="161" t="s">
        <v>19</v>
      </c>
      <c r="B82" s="161" t="s">
        <v>60</v>
      </c>
      <c r="C82" s="10" t="s">
        <v>315</v>
      </c>
      <c r="D82" s="161">
        <v>240</v>
      </c>
      <c r="E82" s="162" t="s">
        <v>224</v>
      </c>
      <c r="F82" s="21">
        <f>293.3+508.8-508.8</f>
        <v>293.3</v>
      </c>
      <c r="G82" s="21">
        <v>0</v>
      </c>
      <c r="H82" s="21">
        <v>0</v>
      </c>
    </row>
    <row r="83" spans="1:8" ht="31.5">
      <c r="A83" s="161" t="s">
        <v>19</v>
      </c>
      <c r="B83" s="161" t="s">
        <v>60</v>
      </c>
      <c r="C83" s="160">
        <v>2520400000</v>
      </c>
      <c r="D83" s="161"/>
      <c r="E83" s="56" t="s">
        <v>367</v>
      </c>
      <c r="F83" s="21">
        <f>F84</f>
        <v>232.10000000000002</v>
      </c>
      <c r="G83" s="21">
        <f aca="true" t="shared" si="16" ref="G83:H85">G84</f>
        <v>0</v>
      </c>
      <c r="H83" s="21">
        <f t="shared" si="16"/>
        <v>0</v>
      </c>
    </row>
    <row r="84" spans="1:8" ht="12.75">
      <c r="A84" s="161" t="s">
        <v>19</v>
      </c>
      <c r="B84" s="161" t="s">
        <v>60</v>
      </c>
      <c r="C84" s="160">
        <v>2520420300</v>
      </c>
      <c r="D84" s="161"/>
      <c r="E84" s="56" t="s">
        <v>368</v>
      </c>
      <c r="F84" s="21">
        <f>F85</f>
        <v>232.10000000000002</v>
      </c>
      <c r="G84" s="21">
        <f t="shared" si="16"/>
        <v>0</v>
      </c>
      <c r="H84" s="21">
        <f t="shared" si="16"/>
        <v>0</v>
      </c>
    </row>
    <row r="85" spans="1:8" ht="31.5">
      <c r="A85" s="161" t="s">
        <v>19</v>
      </c>
      <c r="B85" s="161" t="s">
        <v>60</v>
      </c>
      <c r="C85" s="160">
        <v>2520420300</v>
      </c>
      <c r="D85" s="160" t="s">
        <v>69</v>
      </c>
      <c r="E85" s="162" t="s">
        <v>95</v>
      </c>
      <c r="F85" s="21">
        <f>F86</f>
        <v>232.10000000000002</v>
      </c>
      <c r="G85" s="21">
        <f t="shared" si="16"/>
        <v>0</v>
      </c>
      <c r="H85" s="21">
        <f t="shared" si="16"/>
        <v>0</v>
      </c>
    </row>
    <row r="86" spans="1:8" ht="31.5">
      <c r="A86" s="161" t="s">
        <v>19</v>
      </c>
      <c r="B86" s="161" t="s">
        <v>60</v>
      </c>
      <c r="C86" s="160">
        <v>2520420300</v>
      </c>
      <c r="D86" s="161">
        <v>240</v>
      </c>
      <c r="E86" s="162" t="s">
        <v>224</v>
      </c>
      <c r="F86" s="21">
        <f>173.8+58.3+165-165</f>
        <v>232.10000000000002</v>
      </c>
      <c r="G86" s="21">
        <v>0</v>
      </c>
      <c r="H86" s="21">
        <v>0</v>
      </c>
    </row>
    <row r="87" spans="1:8" ht="47.25">
      <c r="A87" s="108" t="s">
        <v>19</v>
      </c>
      <c r="B87" s="108" t="s">
        <v>60</v>
      </c>
      <c r="C87" s="110">
        <v>2600000000</v>
      </c>
      <c r="D87" s="110"/>
      <c r="E87" s="109" t="s">
        <v>342</v>
      </c>
      <c r="F87" s="21">
        <f>F100+F88</f>
        <v>3138</v>
      </c>
      <c r="G87" s="21">
        <f>G100+G88</f>
        <v>3108</v>
      </c>
      <c r="H87" s="21">
        <f>H100+H88</f>
        <v>2908</v>
      </c>
    </row>
    <row r="88" spans="1:8" ht="47.25">
      <c r="A88" s="108" t="s">
        <v>19</v>
      </c>
      <c r="B88" s="108" t="s">
        <v>60</v>
      </c>
      <c r="C88" s="110">
        <v>2620000000</v>
      </c>
      <c r="D88" s="108"/>
      <c r="E88" s="109" t="s">
        <v>205</v>
      </c>
      <c r="F88" s="21">
        <f>F89+F96</f>
        <v>3111.5</v>
      </c>
      <c r="G88" s="21">
        <f>G89+G96</f>
        <v>3081.5</v>
      </c>
      <c r="H88" s="21">
        <f>H89+H96</f>
        <v>2881.5</v>
      </c>
    </row>
    <row r="89" spans="1:8" ht="47.25">
      <c r="A89" s="108" t="s">
        <v>19</v>
      </c>
      <c r="B89" s="110" t="s">
        <v>60</v>
      </c>
      <c r="C89" s="108">
        <v>2620100000</v>
      </c>
      <c r="D89" s="108"/>
      <c r="E89" s="109" t="s">
        <v>206</v>
      </c>
      <c r="F89" s="21">
        <f>F90+F93</f>
        <v>2874.5</v>
      </c>
      <c r="G89" s="21">
        <f>G90+G93</f>
        <v>2890.2</v>
      </c>
      <c r="H89" s="21">
        <f>H90+H93</f>
        <v>2690.2</v>
      </c>
    </row>
    <row r="90" spans="1:8" ht="47.25">
      <c r="A90" s="108" t="s">
        <v>19</v>
      </c>
      <c r="B90" s="108" t="s">
        <v>60</v>
      </c>
      <c r="C90" s="108">
        <v>2620120180</v>
      </c>
      <c r="D90" s="108"/>
      <c r="E90" s="109" t="s">
        <v>207</v>
      </c>
      <c r="F90" s="21">
        <f aca="true" t="shared" si="17" ref="F90:H91">F91</f>
        <v>1403.5</v>
      </c>
      <c r="G90" s="21">
        <f t="shared" si="17"/>
        <v>1662.3</v>
      </c>
      <c r="H90" s="21">
        <f t="shared" si="17"/>
        <v>1462.3</v>
      </c>
    </row>
    <row r="91" spans="1:8" ht="31.5">
      <c r="A91" s="108" t="s">
        <v>19</v>
      </c>
      <c r="B91" s="110" t="s">
        <v>60</v>
      </c>
      <c r="C91" s="108">
        <v>2620120180</v>
      </c>
      <c r="D91" s="108" t="s">
        <v>69</v>
      </c>
      <c r="E91" s="109" t="s">
        <v>95</v>
      </c>
      <c r="F91" s="21">
        <f t="shared" si="17"/>
        <v>1403.5</v>
      </c>
      <c r="G91" s="21">
        <f t="shared" si="17"/>
        <v>1662.3</v>
      </c>
      <c r="H91" s="21">
        <f t="shared" si="17"/>
        <v>1462.3</v>
      </c>
    </row>
    <row r="92" spans="1:8" ht="31.5">
      <c r="A92" s="108" t="s">
        <v>19</v>
      </c>
      <c r="B92" s="110" t="s">
        <v>60</v>
      </c>
      <c r="C92" s="108">
        <v>2620120180</v>
      </c>
      <c r="D92" s="108">
        <v>240</v>
      </c>
      <c r="E92" s="109" t="s">
        <v>224</v>
      </c>
      <c r="F92" s="21">
        <f>1662.3-15.7-243.1</f>
        <v>1403.5</v>
      </c>
      <c r="G92" s="21">
        <v>1662.3</v>
      </c>
      <c r="H92" s="21">
        <v>1462.3</v>
      </c>
    </row>
    <row r="93" spans="1:8" ht="47.25">
      <c r="A93" s="108" t="s">
        <v>19</v>
      </c>
      <c r="B93" s="108" t="s">
        <v>60</v>
      </c>
      <c r="C93" s="108">
        <v>2620120520</v>
      </c>
      <c r="D93" s="108"/>
      <c r="E93" s="109" t="s">
        <v>212</v>
      </c>
      <c r="F93" s="21">
        <f aca="true" t="shared" si="18" ref="F93:H94">F94</f>
        <v>1471</v>
      </c>
      <c r="G93" s="21">
        <f t="shared" si="18"/>
        <v>1227.9</v>
      </c>
      <c r="H93" s="21">
        <f t="shared" si="18"/>
        <v>1227.9</v>
      </c>
    </row>
    <row r="94" spans="1:8" ht="31.5">
      <c r="A94" s="108" t="s">
        <v>19</v>
      </c>
      <c r="B94" s="110" t="s">
        <v>60</v>
      </c>
      <c r="C94" s="139">
        <v>2620120520</v>
      </c>
      <c r="D94" s="108" t="s">
        <v>69</v>
      </c>
      <c r="E94" s="109" t="s">
        <v>95</v>
      </c>
      <c r="F94" s="21">
        <f t="shared" si="18"/>
        <v>1471</v>
      </c>
      <c r="G94" s="21">
        <f t="shared" si="18"/>
        <v>1227.9</v>
      </c>
      <c r="H94" s="21">
        <f t="shared" si="18"/>
        <v>1227.9</v>
      </c>
    </row>
    <row r="95" spans="1:8" ht="31.5">
      <c r="A95" s="108" t="s">
        <v>19</v>
      </c>
      <c r="B95" s="137" t="s">
        <v>60</v>
      </c>
      <c r="C95" s="139">
        <v>2620120520</v>
      </c>
      <c r="D95" s="108">
        <v>240</v>
      </c>
      <c r="E95" s="109" t="s">
        <v>224</v>
      </c>
      <c r="F95" s="21">
        <f>1227.9+243.1</f>
        <v>1471</v>
      </c>
      <c r="G95" s="21">
        <v>1227.9</v>
      </c>
      <c r="H95" s="21">
        <v>1227.9</v>
      </c>
    </row>
    <row r="96" spans="1:8" ht="47.25">
      <c r="A96" s="108" t="s">
        <v>19</v>
      </c>
      <c r="B96" s="108" t="s">
        <v>60</v>
      </c>
      <c r="C96" s="108">
        <v>2620200000</v>
      </c>
      <c r="D96" s="108"/>
      <c r="E96" s="109" t="s">
        <v>208</v>
      </c>
      <c r="F96" s="21">
        <f aca="true" t="shared" si="19" ref="F96:H98">F97</f>
        <v>237</v>
      </c>
      <c r="G96" s="21">
        <f t="shared" si="19"/>
        <v>191.3</v>
      </c>
      <c r="H96" s="21">
        <f t="shared" si="19"/>
        <v>191.3</v>
      </c>
    </row>
    <row r="97" spans="1:8" ht="17.25" customHeight="1">
      <c r="A97" s="108" t="s">
        <v>19</v>
      </c>
      <c r="B97" s="110" t="s">
        <v>60</v>
      </c>
      <c r="C97" s="108">
        <v>2620220530</v>
      </c>
      <c r="D97" s="108"/>
      <c r="E97" s="109" t="s">
        <v>209</v>
      </c>
      <c r="F97" s="21">
        <f t="shared" si="19"/>
        <v>237</v>
      </c>
      <c r="G97" s="21">
        <f t="shared" si="19"/>
        <v>191.3</v>
      </c>
      <c r="H97" s="21">
        <f t="shared" si="19"/>
        <v>191.3</v>
      </c>
    </row>
    <row r="98" spans="1:8" ht="31.5">
      <c r="A98" s="108" t="s">
        <v>19</v>
      </c>
      <c r="B98" s="110" t="s">
        <v>60</v>
      </c>
      <c r="C98" s="139">
        <v>2620220530</v>
      </c>
      <c r="D98" s="108" t="s">
        <v>69</v>
      </c>
      <c r="E98" s="109" t="s">
        <v>95</v>
      </c>
      <c r="F98" s="21">
        <f t="shared" si="19"/>
        <v>237</v>
      </c>
      <c r="G98" s="21">
        <f t="shared" si="19"/>
        <v>191.3</v>
      </c>
      <c r="H98" s="21">
        <f t="shared" si="19"/>
        <v>191.3</v>
      </c>
    </row>
    <row r="99" spans="1:8" ht="31.5">
      <c r="A99" s="108" t="s">
        <v>19</v>
      </c>
      <c r="B99" s="108" t="s">
        <v>60</v>
      </c>
      <c r="C99" s="139">
        <v>2620220530</v>
      </c>
      <c r="D99" s="108">
        <v>240</v>
      </c>
      <c r="E99" s="109" t="s">
        <v>224</v>
      </c>
      <c r="F99" s="21">
        <f>191.3+30+15.7</f>
        <v>237</v>
      </c>
      <c r="G99" s="21">
        <v>191.3</v>
      </c>
      <c r="H99" s="21">
        <v>191.3</v>
      </c>
    </row>
    <row r="100" spans="1:8" ht="47.25">
      <c r="A100" s="108" t="s">
        <v>19</v>
      </c>
      <c r="B100" s="108" t="s">
        <v>60</v>
      </c>
      <c r="C100" s="110">
        <v>2630000000</v>
      </c>
      <c r="D100" s="1"/>
      <c r="E100" s="47" t="s">
        <v>199</v>
      </c>
      <c r="F100" s="21">
        <f>F101</f>
        <v>26.5</v>
      </c>
      <c r="G100" s="21">
        <f>G101</f>
        <v>26.5</v>
      </c>
      <c r="H100" s="21">
        <f>H101</f>
        <v>26.5</v>
      </c>
    </row>
    <row r="101" spans="1:8" ht="31.5">
      <c r="A101" s="108" t="s">
        <v>19</v>
      </c>
      <c r="B101" s="108" t="s">
        <v>60</v>
      </c>
      <c r="C101" s="108">
        <v>2630200000</v>
      </c>
      <c r="D101" s="1"/>
      <c r="E101" s="47" t="s">
        <v>202</v>
      </c>
      <c r="F101" s="21">
        <f>F102</f>
        <v>26.5</v>
      </c>
      <c r="G101" s="21">
        <f aca="true" t="shared" si="20" ref="G101:H103">G102</f>
        <v>26.5</v>
      </c>
      <c r="H101" s="21">
        <f t="shared" si="20"/>
        <v>26.5</v>
      </c>
    </row>
    <row r="102" spans="1:8" ht="12.75">
      <c r="A102" s="108" t="s">
        <v>19</v>
      </c>
      <c r="B102" s="108" t="s">
        <v>60</v>
      </c>
      <c r="C102" s="108">
        <v>2630220250</v>
      </c>
      <c r="D102" s="1"/>
      <c r="E102" s="47" t="s">
        <v>200</v>
      </c>
      <c r="F102" s="21">
        <f>F103</f>
        <v>26.5</v>
      </c>
      <c r="G102" s="21">
        <f t="shared" si="20"/>
        <v>26.5</v>
      </c>
      <c r="H102" s="21">
        <f t="shared" si="20"/>
        <v>26.5</v>
      </c>
    </row>
    <row r="103" spans="1:8" ht="31.5">
      <c r="A103" s="108" t="s">
        <v>19</v>
      </c>
      <c r="B103" s="108" t="s">
        <v>60</v>
      </c>
      <c r="C103" s="139">
        <v>2630220250</v>
      </c>
      <c r="D103" s="110" t="s">
        <v>69</v>
      </c>
      <c r="E103" s="109" t="s">
        <v>95</v>
      </c>
      <c r="F103" s="21">
        <f>F104</f>
        <v>26.5</v>
      </c>
      <c r="G103" s="21">
        <f t="shared" si="20"/>
        <v>26.5</v>
      </c>
      <c r="H103" s="21">
        <f t="shared" si="20"/>
        <v>26.5</v>
      </c>
    </row>
    <row r="104" spans="1:8" ht="31.5">
      <c r="A104" s="108" t="s">
        <v>19</v>
      </c>
      <c r="B104" s="108" t="s">
        <v>60</v>
      </c>
      <c r="C104" s="139">
        <v>2630220250</v>
      </c>
      <c r="D104" s="108">
        <v>240</v>
      </c>
      <c r="E104" s="109" t="s">
        <v>224</v>
      </c>
      <c r="F104" s="21">
        <v>26.5</v>
      </c>
      <c r="G104" s="21">
        <v>26.5</v>
      </c>
      <c r="H104" s="21">
        <v>26.5</v>
      </c>
    </row>
    <row r="105" spans="1:8" ht="12.75">
      <c r="A105" s="108" t="s">
        <v>19</v>
      </c>
      <c r="B105" s="108" t="s">
        <v>60</v>
      </c>
      <c r="C105" s="108">
        <v>9900000000</v>
      </c>
      <c r="D105" s="108"/>
      <c r="E105" s="109" t="s">
        <v>105</v>
      </c>
      <c r="F105" s="21">
        <f>F110+F106</f>
        <v>37246.200000000004</v>
      </c>
      <c r="G105" s="21">
        <f aca="true" t="shared" si="21" ref="G105:H105">G110+G106</f>
        <v>24690.6</v>
      </c>
      <c r="H105" s="21">
        <f t="shared" si="21"/>
        <v>24693.3</v>
      </c>
    </row>
    <row r="106" spans="1:8" ht="31.5">
      <c r="A106" s="178" t="s">
        <v>19</v>
      </c>
      <c r="B106" s="178" t="s">
        <v>60</v>
      </c>
      <c r="C106" s="178">
        <v>9930000000</v>
      </c>
      <c r="D106" s="178"/>
      <c r="E106" s="56" t="s">
        <v>158</v>
      </c>
      <c r="F106" s="21">
        <f>F107</f>
        <v>828</v>
      </c>
      <c r="G106" s="21">
        <f aca="true" t="shared" si="22" ref="G106:H106">G107</f>
        <v>0</v>
      </c>
      <c r="H106" s="21">
        <f t="shared" si="22"/>
        <v>0</v>
      </c>
    </row>
    <row r="107" spans="1:8" ht="31.5">
      <c r="A107" s="178" t="s">
        <v>19</v>
      </c>
      <c r="B107" s="178" t="s">
        <v>60</v>
      </c>
      <c r="C107" s="178">
        <v>9930020490</v>
      </c>
      <c r="D107" s="178"/>
      <c r="E107" s="56" t="s">
        <v>383</v>
      </c>
      <c r="F107" s="21">
        <f>F108</f>
        <v>828</v>
      </c>
      <c r="G107" s="21">
        <f aca="true" t="shared" si="23" ref="G107:H108">G108</f>
        <v>0</v>
      </c>
      <c r="H107" s="21">
        <f t="shared" si="23"/>
        <v>0</v>
      </c>
    </row>
    <row r="108" spans="1:8" ht="12.75">
      <c r="A108" s="178" t="s">
        <v>19</v>
      </c>
      <c r="B108" s="178" t="s">
        <v>60</v>
      </c>
      <c r="C108" s="178">
        <v>9930020490</v>
      </c>
      <c r="D108" s="11" t="s">
        <v>70</v>
      </c>
      <c r="E108" s="42" t="s">
        <v>71</v>
      </c>
      <c r="F108" s="21">
        <f>F109</f>
        <v>828</v>
      </c>
      <c r="G108" s="21">
        <f t="shared" si="23"/>
        <v>0</v>
      </c>
      <c r="H108" s="21">
        <f t="shared" si="23"/>
        <v>0</v>
      </c>
    </row>
    <row r="109" spans="1:8" ht="12.75">
      <c r="A109" s="178" t="s">
        <v>19</v>
      </c>
      <c r="B109" s="178" t="s">
        <v>60</v>
      </c>
      <c r="C109" s="178">
        <v>9930020490</v>
      </c>
      <c r="D109" s="1" t="s">
        <v>384</v>
      </c>
      <c r="E109" s="164" t="s">
        <v>385</v>
      </c>
      <c r="F109" s="21">
        <v>828</v>
      </c>
      <c r="G109" s="21">
        <v>0</v>
      </c>
      <c r="H109" s="21">
        <v>0</v>
      </c>
    </row>
    <row r="110" spans="1:8" ht="31.5">
      <c r="A110" s="108" t="s">
        <v>19</v>
      </c>
      <c r="B110" s="108" t="s">
        <v>60</v>
      </c>
      <c r="C110" s="108">
        <v>9990000000</v>
      </c>
      <c r="D110" s="108"/>
      <c r="E110" s="109" t="s">
        <v>148</v>
      </c>
      <c r="F110" s="21">
        <f>F111+F115</f>
        <v>36418.200000000004</v>
      </c>
      <c r="G110" s="21">
        <f>G111+G115</f>
        <v>24690.6</v>
      </c>
      <c r="H110" s="21">
        <f>H111+H115</f>
        <v>24693.3</v>
      </c>
    </row>
    <row r="111" spans="1:8" ht="31.5">
      <c r="A111" s="108" t="s">
        <v>19</v>
      </c>
      <c r="B111" s="108" t="s">
        <v>60</v>
      </c>
      <c r="C111" s="108">
        <v>9990200000</v>
      </c>
      <c r="D111" s="24"/>
      <c r="E111" s="109" t="s">
        <v>117</v>
      </c>
      <c r="F111" s="21">
        <f aca="true" t="shared" si="24" ref="F111:H113">F112</f>
        <v>289.4</v>
      </c>
      <c r="G111" s="21">
        <f t="shared" si="24"/>
        <v>292</v>
      </c>
      <c r="H111" s="21">
        <f t="shared" si="24"/>
        <v>294.7</v>
      </c>
    </row>
    <row r="112" spans="1:8" ht="66" customHeight="1">
      <c r="A112" s="108" t="s">
        <v>19</v>
      </c>
      <c r="B112" s="108" t="s">
        <v>60</v>
      </c>
      <c r="C112" s="108">
        <v>9990210540</v>
      </c>
      <c r="D112" s="108"/>
      <c r="E112" s="109" t="s">
        <v>155</v>
      </c>
      <c r="F112" s="21">
        <f t="shared" si="24"/>
        <v>289.4</v>
      </c>
      <c r="G112" s="21">
        <f t="shared" si="24"/>
        <v>292</v>
      </c>
      <c r="H112" s="21">
        <f t="shared" si="24"/>
        <v>294.7</v>
      </c>
    </row>
    <row r="113" spans="1:8" ht="63">
      <c r="A113" s="108" t="s">
        <v>19</v>
      </c>
      <c r="B113" s="108" t="s">
        <v>60</v>
      </c>
      <c r="C113" s="108">
        <v>9990210540</v>
      </c>
      <c r="D113" s="108" t="s">
        <v>68</v>
      </c>
      <c r="E113" s="109" t="s">
        <v>1</v>
      </c>
      <c r="F113" s="21">
        <f t="shared" si="24"/>
        <v>289.4</v>
      </c>
      <c r="G113" s="21">
        <f t="shared" si="24"/>
        <v>292</v>
      </c>
      <c r="H113" s="21">
        <f t="shared" si="24"/>
        <v>294.7</v>
      </c>
    </row>
    <row r="114" spans="1:8" ht="31.5">
      <c r="A114" s="108" t="s">
        <v>19</v>
      </c>
      <c r="B114" s="108" t="s">
        <v>60</v>
      </c>
      <c r="C114" s="108">
        <v>9990210540</v>
      </c>
      <c r="D114" s="108">
        <v>120</v>
      </c>
      <c r="E114" s="109" t="s">
        <v>225</v>
      </c>
      <c r="F114" s="21">
        <v>289.4</v>
      </c>
      <c r="G114" s="21">
        <v>292</v>
      </c>
      <c r="H114" s="21">
        <v>294.7</v>
      </c>
    </row>
    <row r="115" spans="1:8" ht="31.5">
      <c r="A115" s="108" t="s">
        <v>19</v>
      </c>
      <c r="B115" s="108" t="s">
        <v>60</v>
      </c>
      <c r="C115" s="108">
        <v>9990300000</v>
      </c>
      <c r="D115" s="108"/>
      <c r="E115" s="109" t="s">
        <v>160</v>
      </c>
      <c r="F115" s="21">
        <f>F116+F118+F120</f>
        <v>36128.8</v>
      </c>
      <c r="G115" s="21">
        <f>G116+G118+G120</f>
        <v>24398.6</v>
      </c>
      <c r="H115" s="21">
        <f>H116+H118+H120</f>
        <v>24398.6</v>
      </c>
    </row>
    <row r="116" spans="1:8" ht="63">
      <c r="A116" s="108" t="s">
        <v>19</v>
      </c>
      <c r="B116" s="108" t="s">
        <v>60</v>
      </c>
      <c r="C116" s="108">
        <v>9990300000</v>
      </c>
      <c r="D116" s="108" t="s">
        <v>68</v>
      </c>
      <c r="E116" s="109" t="s">
        <v>1</v>
      </c>
      <c r="F116" s="21">
        <f>F117</f>
        <v>16920.4</v>
      </c>
      <c r="G116" s="21">
        <f>G117</f>
        <v>16776.5</v>
      </c>
      <c r="H116" s="21">
        <f>H117</f>
        <v>16776.5</v>
      </c>
    </row>
    <row r="117" spans="1:8" ht="12.75">
      <c r="A117" s="108" t="s">
        <v>19</v>
      </c>
      <c r="B117" s="108" t="s">
        <v>60</v>
      </c>
      <c r="C117" s="108">
        <v>9990300000</v>
      </c>
      <c r="D117" s="108">
        <v>110</v>
      </c>
      <c r="E117" s="47" t="s">
        <v>161</v>
      </c>
      <c r="F117" s="21">
        <f>16776.5+10+133.9</f>
        <v>16920.4</v>
      </c>
      <c r="G117" s="21">
        <v>16776.5</v>
      </c>
      <c r="H117" s="21">
        <v>16776.5</v>
      </c>
    </row>
    <row r="118" spans="1:8" ht="31.5">
      <c r="A118" s="108" t="s">
        <v>19</v>
      </c>
      <c r="B118" s="108" t="s">
        <v>60</v>
      </c>
      <c r="C118" s="108">
        <v>9990300000</v>
      </c>
      <c r="D118" s="108" t="s">
        <v>69</v>
      </c>
      <c r="E118" s="109" t="s">
        <v>95</v>
      </c>
      <c r="F118" s="21">
        <f>F119</f>
        <v>19180.800000000003</v>
      </c>
      <c r="G118" s="21">
        <f>G119</f>
        <v>7594.5</v>
      </c>
      <c r="H118" s="21">
        <f>H119</f>
        <v>7594.5</v>
      </c>
    </row>
    <row r="119" spans="1:8" ht="31.5">
      <c r="A119" s="108" t="s">
        <v>19</v>
      </c>
      <c r="B119" s="108" t="s">
        <v>60</v>
      </c>
      <c r="C119" s="108">
        <v>9990300000</v>
      </c>
      <c r="D119" s="108">
        <v>240</v>
      </c>
      <c r="E119" s="109" t="s">
        <v>224</v>
      </c>
      <c r="F119" s="21">
        <f>13282.4-2035.5+2035.5-58.3+1095.3-1095.3+496.7-10+5470</f>
        <v>19180.800000000003</v>
      </c>
      <c r="G119" s="21">
        <v>7594.5</v>
      </c>
      <c r="H119" s="21">
        <v>7594.5</v>
      </c>
    </row>
    <row r="120" spans="1:8" ht="12.75">
      <c r="A120" s="108" t="s">
        <v>19</v>
      </c>
      <c r="B120" s="108" t="s">
        <v>60</v>
      </c>
      <c r="C120" s="108">
        <v>9990300000</v>
      </c>
      <c r="D120" s="108" t="s">
        <v>70</v>
      </c>
      <c r="E120" s="109" t="s">
        <v>71</v>
      </c>
      <c r="F120" s="21">
        <f>F121</f>
        <v>27.6</v>
      </c>
      <c r="G120" s="21">
        <f>G121</f>
        <v>27.6</v>
      </c>
      <c r="H120" s="21">
        <f>H121</f>
        <v>27.6</v>
      </c>
    </row>
    <row r="121" spans="1:8" ht="12.75">
      <c r="A121" s="108" t="s">
        <v>19</v>
      </c>
      <c r="B121" s="108" t="s">
        <v>60</v>
      </c>
      <c r="C121" s="108">
        <v>9990300000</v>
      </c>
      <c r="D121" s="108">
        <v>850</v>
      </c>
      <c r="E121" s="109" t="s">
        <v>100</v>
      </c>
      <c r="F121" s="21">
        <v>27.6</v>
      </c>
      <c r="G121" s="21">
        <v>27.6</v>
      </c>
      <c r="H121" s="21">
        <v>27.6</v>
      </c>
    </row>
    <row r="122" spans="1:8" ht="12.75">
      <c r="A122" s="108" t="s">
        <v>19</v>
      </c>
      <c r="B122" s="108" t="s">
        <v>55</v>
      </c>
      <c r="C122" s="108" t="s">
        <v>66</v>
      </c>
      <c r="D122" s="108" t="s">
        <v>66</v>
      </c>
      <c r="E122" s="42" t="s">
        <v>24</v>
      </c>
      <c r="F122" s="21">
        <f>F123+F130</f>
        <v>9697.5</v>
      </c>
      <c r="G122" s="21">
        <f>G123+G130</f>
        <v>9395.5</v>
      </c>
      <c r="H122" s="21">
        <f>H123+H130</f>
        <v>9395.5</v>
      </c>
    </row>
    <row r="123" spans="1:8" ht="12.75">
      <c r="A123" s="108" t="s">
        <v>19</v>
      </c>
      <c r="B123" s="108" t="s">
        <v>75</v>
      </c>
      <c r="C123" s="108" t="s">
        <v>66</v>
      </c>
      <c r="D123" s="108" t="s">
        <v>66</v>
      </c>
      <c r="E123" s="109" t="s">
        <v>76</v>
      </c>
      <c r="F123" s="21">
        <f aca="true" t="shared" si="25" ref="F123:F128">F124</f>
        <v>1459.7</v>
      </c>
      <c r="G123" s="21">
        <f aca="true" t="shared" si="26" ref="G123:H127">G124</f>
        <v>1392.7</v>
      </c>
      <c r="H123" s="21">
        <f t="shared" si="26"/>
        <v>1392.7</v>
      </c>
    </row>
    <row r="124" spans="1:8" ht="12.75">
      <c r="A124" s="108" t="s">
        <v>19</v>
      </c>
      <c r="B124" s="108" t="s">
        <v>75</v>
      </c>
      <c r="C124" s="108">
        <v>9900000000</v>
      </c>
      <c r="D124" s="108"/>
      <c r="E124" s="109" t="s">
        <v>105</v>
      </c>
      <c r="F124" s="21">
        <f t="shared" si="25"/>
        <v>1459.7</v>
      </c>
      <c r="G124" s="21">
        <f t="shared" si="26"/>
        <v>1392.7</v>
      </c>
      <c r="H124" s="21">
        <f t="shared" si="26"/>
        <v>1392.7</v>
      </c>
    </row>
    <row r="125" spans="1:8" ht="31.5">
      <c r="A125" s="108" t="s">
        <v>19</v>
      </c>
      <c r="B125" s="108" t="s">
        <v>75</v>
      </c>
      <c r="C125" s="108">
        <v>9990000000</v>
      </c>
      <c r="D125" s="108"/>
      <c r="E125" s="109" t="s">
        <v>148</v>
      </c>
      <c r="F125" s="21">
        <f t="shared" si="25"/>
        <v>1459.7</v>
      </c>
      <c r="G125" s="21">
        <f t="shared" si="26"/>
        <v>1392.7</v>
      </c>
      <c r="H125" s="21">
        <f t="shared" si="26"/>
        <v>1392.7</v>
      </c>
    </row>
    <row r="126" spans="1:8" ht="31.5">
      <c r="A126" s="108" t="s">
        <v>19</v>
      </c>
      <c r="B126" s="108" t="s">
        <v>75</v>
      </c>
      <c r="C126" s="108">
        <v>9990200000</v>
      </c>
      <c r="D126" s="24"/>
      <c r="E126" s="109" t="s">
        <v>117</v>
      </c>
      <c r="F126" s="21">
        <f t="shared" si="25"/>
        <v>1459.7</v>
      </c>
      <c r="G126" s="21">
        <f t="shared" si="26"/>
        <v>1392.7</v>
      </c>
      <c r="H126" s="21">
        <f t="shared" si="26"/>
        <v>1392.7</v>
      </c>
    </row>
    <row r="127" spans="1:8" ht="31.5">
      <c r="A127" s="108" t="s">
        <v>19</v>
      </c>
      <c r="B127" s="108" t="s">
        <v>75</v>
      </c>
      <c r="C127" s="108">
        <v>9990259302</v>
      </c>
      <c r="D127" s="108"/>
      <c r="E127" s="109" t="s">
        <v>162</v>
      </c>
      <c r="F127" s="21">
        <f t="shared" si="25"/>
        <v>1459.7</v>
      </c>
      <c r="G127" s="21">
        <f t="shared" si="26"/>
        <v>1392.7</v>
      </c>
      <c r="H127" s="21">
        <f t="shared" si="26"/>
        <v>1392.7</v>
      </c>
    </row>
    <row r="128" spans="1:8" ht="63">
      <c r="A128" s="108" t="s">
        <v>19</v>
      </c>
      <c r="B128" s="108" t="s">
        <v>75</v>
      </c>
      <c r="C128" s="108">
        <v>9990259302</v>
      </c>
      <c r="D128" s="108" t="s">
        <v>68</v>
      </c>
      <c r="E128" s="109" t="s">
        <v>1</v>
      </c>
      <c r="F128" s="21">
        <f t="shared" si="25"/>
        <v>1459.7</v>
      </c>
      <c r="G128" s="21">
        <f>G129</f>
        <v>1392.7</v>
      </c>
      <c r="H128" s="21">
        <f>H129</f>
        <v>1392.7</v>
      </c>
    </row>
    <row r="129" spans="1:8" ht="31.5">
      <c r="A129" s="108" t="s">
        <v>19</v>
      </c>
      <c r="B129" s="108" t="s">
        <v>75</v>
      </c>
      <c r="C129" s="108">
        <v>9990259302</v>
      </c>
      <c r="D129" s="108">
        <v>120</v>
      </c>
      <c r="E129" s="109" t="s">
        <v>225</v>
      </c>
      <c r="F129" s="21">
        <v>1459.7</v>
      </c>
      <c r="G129" s="21">
        <v>1392.7</v>
      </c>
      <c r="H129" s="21">
        <v>1392.7</v>
      </c>
    </row>
    <row r="130" spans="1:8" ht="31.5">
      <c r="A130" s="108" t="s">
        <v>19</v>
      </c>
      <c r="B130" s="22" t="s">
        <v>284</v>
      </c>
      <c r="C130" s="108"/>
      <c r="D130" s="108"/>
      <c r="E130" s="112" t="s">
        <v>285</v>
      </c>
      <c r="F130" s="21">
        <f aca="true" t="shared" si="27" ref="F130:H135">F131</f>
        <v>8237.8</v>
      </c>
      <c r="G130" s="21">
        <f t="shared" si="27"/>
        <v>8002.8</v>
      </c>
      <c r="H130" s="21">
        <f t="shared" si="27"/>
        <v>8002.8</v>
      </c>
    </row>
    <row r="131" spans="1:8" ht="31.5">
      <c r="A131" s="108" t="s">
        <v>19</v>
      </c>
      <c r="B131" s="22" t="s">
        <v>284</v>
      </c>
      <c r="C131" s="110">
        <v>2500000000</v>
      </c>
      <c r="D131" s="108"/>
      <c r="E131" s="109" t="s">
        <v>332</v>
      </c>
      <c r="F131" s="21">
        <f t="shared" si="27"/>
        <v>8237.8</v>
      </c>
      <c r="G131" s="21">
        <f t="shared" si="27"/>
        <v>8002.8</v>
      </c>
      <c r="H131" s="21">
        <f t="shared" si="27"/>
        <v>8002.8</v>
      </c>
    </row>
    <row r="132" spans="1:8" ht="12.75">
      <c r="A132" s="108" t="s">
        <v>19</v>
      </c>
      <c r="B132" s="22" t="s">
        <v>284</v>
      </c>
      <c r="C132" s="108">
        <v>2510000000</v>
      </c>
      <c r="D132" s="108"/>
      <c r="E132" s="109" t="s">
        <v>154</v>
      </c>
      <c r="F132" s="21">
        <f t="shared" si="27"/>
        <v>8237.8</v>
      </c>
      <c r="G132" s="21">
        <f t="shared" si="27"/>
        <v>8002.8</v>
      </c>
      <c r="H132" s="21">
        <f t="shared" si="27"/>
        <v>8002.8</v>
      </c>
    </row>
    <row r="133" spans="1:8" ht="47.25">
      <c r="A133" s="108" t="s">
        <v>19</v>
      </c>
      <c r="B133" s="22" t="s">
        <v>284</v>
      </c>
      <c r="C133" s="108">
        <v>2510100000</v>
      </c>
      <c r="D133" s="108"/>
      <c r="E133" s="109" t="s">
        <v>178</v>
      </c>
      <c r="F133" s="21">
        <f>F134</f>
        <v>8237.8</v>
      </c>
      <c r="G133" s="21">
        <f t="shared" si="27"/>
        <v>8002.8</v>
      </c>
      <c r="H133" s="21">
        <f t="shared" si="27"/>
        <v>8002.8</v>
      </c>
    </row>
    <row r="134" spans="1:8" ht="31.5">
      <c r="A134" s="108" t="s">
        <v>19</v>
      </c>
      <c r="B134" s="22" t="s">
        <v>284</v>
      </c>
      <c r="C134" s="108">
        <v>2510120010</v>
      </c>
      <c r="D134" s="108"/>
      <c r="E134" s="109" t="s">
        <v>123</v>
      </c>
      <c r="F134" s="21">
        <f t="shared" si="27"/>
        <v>8237.8</v>
      </c>
      <c r="G134" s="21">
        <f t="shared" si="27"/>
        <v>8002.8</v>
      </c>
      <c r="H134" s="21">
        <f t="shared" si="27"/>
        <v>8002.8</v>
      </c>
    </row>
    <row r="135" spans="1:8" ht="31.5">
      <c r="A135" s="108" t="s">
        <v>19</v>
      </c>
      <c r="B135" s="22" t="s">
        <v>284</v>
      </c>
      <c r="C135" s="108">
        <v>2510120010</v>
      </c>
      <c r="D135" s="108">
        <v>600</v>
      </c>
      <c r="E135" s="109" t="s">
        <v>83</v>
      </c>
      <c r="F135" s="21">
        <f t="shared" si="27"/>
        <v>8237.8</v>
      </c>
      <c r="G135" s="21">
        <f t="shared" si="27"/>
        <v>8002.8</v>
      </c>
      <c r="H135" s="21">
        <f t="shared" si="27"/>
        <v>8002.8</v>
      </c>
    </row>
    <row r="136" spans="1:8" ht="12.75">
      <c r="A136" s="108" t="s">
        <v>19</v>
      </c>
      <c r="B136" s="22" t="s">
        <v>284</v>
      </c>
      <c r="C136" s="108">
        <v>2510120010</v>
      </c>
      <c r="D136" s="108">
        <v>610</v>
      </c>
      <c r="E136" s="109" t="s">
        <v>104</v>
      </c>
      <c r="F136" s="21">
        <f>8002.8+94.7+140.3</f>
        <v>8237.8</v>
      </c>
      <c r="G136" s="21">
        <v>8002.8</v>
      </c>
      <c r="H136" s="21">
        <v>8002.8</v>
      </c>
    </row>
    <row r="137" spans="1:8" ht="12.75">
      <c r="A137" s="108" t="s">
        <v>19</v>
      </c>
      <c r="B137" s="108" t="s">
        <v>56</v>
      </c>
      <c r="C137" s="108" t="s">
        <v>66</v>
      </c>
      <c r="D137" s="108" t="s">
        <v>66</v>
      </c>
      <c r="E137" s="42" t="s">
        <v>25</v>
      </c>
      <c r="F137" s="21">
        <f>F138+F188</f>
        <v>152812.2</v>
      </c>
      <c r="G137" s="21">
        <f aca="true" t="shared" si="28" ref="G137:H137">G138+G188</f>
        <v>56429.8</v>
      </c>
      <c r="H137" s="21">
        <f t="shared" si="28"/>
        <v>55831</v>
      </c>
    </row>
    <row r="138" spans="1:8" ht="12.75">
      <c r="A138" s="108" t="s">
        <v>19</v>
      </c>
      <c r="B138" s="108" t="s">
        <v>6</v>
      </c>
      <c r="C138" s="108" t="s">
        <v>66</v>
      </c>
      <c r="D138" s="108" t="s">
        <v>66</v>
      </c>
      <c r="E138" s="109" t="s">
        <v>89</v>
      </c>
      <c r="F138" s="21">
        <f>F139+F183</f>
        <v>147758.1</v>
      </c>
      <c r="G138" s="21">
        <f>G139+G183</f>
        <v>56429.8</v>
      </c>
      <c r="H138" s="21">
        <f>H139+H183</f>
        <v>55831</v>
      </c>
    </row>
    <row r="139" spans="1:8" ht="47.25">
      <c r="A139" s="108" t="s">
        <v>19</v>
      </c>
      <c r="B139" s="108" t="s">
        <v>6</v>
      </c>
      <c r="C139" s="110">
        <v>2400000000</v>
      </c>
      <c r="D139" s="108"/>
      <c r="E139" s="109" t="s">
        <v>334</v>
      </c>
      <c r="F139" s="21">
        <f>F140+F165</f>
        <v>147508.1</v>
      </c>
      <c r="G139" s="21">
        <f>G140+G165</f>
        <v>56429.8</v>
      </c>
      <c r="H139" s="21">
        <f>H140+H165</f>
        <v>55831</v>
      </c>
    </row>
    <row r="140" spans="1:8" ht="12.75">
      <c r="A140" s="108" t="s">
        <v>19</v>
      </c>
      <c r="B140" s="108" t="s">
        <v>6</v>
      </c>
      <c r="C140" s="110">
        <v>2410000000</v>
      </c>
      <c r="D140" s="108"/>
      <c r="E140" s="109" t="s">
        <v>124</v>
      </c>
      <c r="F140" s="21">
        <f>F141+F145+F155</f>
        <v>141713.9</v>
      </c>
      <c r="G140" s="21">
        <f>G141+G145+G155</f>
        <v>53325.9</v>
      </c>
      <c r="H140" s="21">
        <f>H141+H145+H155</f>
        <v>51724.8</v>
      </c>
    </row>
    <row r="141" spans="1:8" ht="12.75">
      <c r="A141" s="108" t="s">
        <v>19</v>
      </c>
      <c r="B141" s="108" t="s">
        <v>6</v>
      </c>
      <c r="C141" s="110">
        <v>2410100000</v>
      </c>
      <c r="D141" s="24"/>
      <c r="E141" s="109" t="s">
        <v>179</v>
      </c>
      <c r="F141" s="21">
        <f>F142</f>
        <v>39544.200000000004</v>
      </c>
      <c r="G141" s="21">
        <f aca="true" t="shared" si="29" ref="G141:H143">G142</f>
        <v>18824.4</v>
      </c>
      <c r="H141" s="21">
        <f t="shared" si="29"/>
        <v>13926.9</v>
      </c>
    </row>
    <row r="142" spans="1:8" ht="31.5">
      <c r="A142" s="108" t="s">
        <v>19</v>
      </c>
      <c r="B142" s="108" t="s">
        <v>6</v>
      </c>
      <c r="C142" s="108">
        <v>2410120100</v>
      </c>
      <c r="D142" s="108"/>
      <c r="E142" s="109" t="s">
        <v>125</v>
      </c>
      <c r="F142" s="21">
        <f>F143</f>
        <v>39544.200000000004</v>
      </c>
      <c r="G142" s="21">
        <f t="shared" si="29"/>
        <v>18824.4</v>
      </c>
      <c r="H142" s="21">
        <f t="shared" si="29"/>
        <v>13926.9</v>
      </c>
    </row>
    <row r="143" spans="1:8" ht="31.5">
      <c r="A143" s="108" t="s">
        <v>19</v>
      </c>
      <c r="B143" s="108" t="s">
        <v>6</v>
      </c>
      <c r="C143" s="108">
        <v>2410120100</v>
      </c>
      <c r="D143" s="110" t="s">
        <v>69</v>
      </c>
      <c r="E143" s="109" t="s">
        <v>95</v>
      </c>
      <c r="F143" s="21">
        <f>F144</f>
        <v>39544.200000000004</v>
      </c>
      <c r="G143" s="21">
        <f t="shared" si="29"/>
        <v>18824.4</v>
      </c>
      <c r="H143" s="21">
        <f t="shared" si="29"/>
        <v>13926.9</v>
      </c>
    </row>
    <row r="144" spans="1:8" ht="31.5">
      <c r="A144" s="108" t="s">
        <v>19</v>
      </c>
      <c r="B144" s="108" t="s">
        <v>6</v>
      </c>
      <c r="C144" s="108">
        <v>2410120100</v>
      </c>
      <c r="D144" s="108">
        <v>240</v>
      </c>
      <c r="E144" s="109" t="s">
        <v>224</v>
      </c>
      <c r="F144" s="21">
        <f>34775.3+4382-291.1+678</f>
        <v>39544.200000000004</v>
      </c>
      <c r="G144" s="21">
        <v>18824.4</v>
      </c>
      <c r="H144" s="21">
        <v>13926.9</v>
      </c>
    </row>
    <row r="145" spans="1:8" ht="47.25">
      <c r="A145" s="108" t="s">
        <v>19</v>
      </c>
      <c r="B145" s="108" t="s">
        <v>6</v>
      </c>
      <c r="C145" s="110">
        <v>2410200000</v>
      </c>
      <c r="D145" s="108"/>
      <c r="E145" s="109" t="s">
        <v>180</v>
      </c>
      <c r="F145" s="21">
        <f>F149+F146+F152</f>
        <v>94023.9</v>
      </c>
      <c r="G145" s="21">
        <f>G149+G146+G152</f>
        <v>27744</v>
      </c>
      <c r="H145" s="21">
        <f>H149+H146+H152</f>
        <v>28840.1</v>
      </c>
    </row>
    <row r="146" spans="1:8" ht="31.5">
      <c r="A146" s="108" t="s">
        <v>19</v>
      </c>
      <c r="B146" s="108" t="s">
        <v>6</v>
      </c>
      <c r="C146" s="108">
        <v>2410211050</v>
      </c>
      <c r="D146" s="108"/>
      <c r="E146" s="109" t="s">
        <v>242</v>
      </c>
      <c r="F146" s="21">
        <f aca="true" t="shared" si="30" ref="F146:H147">F147</f>
        <v>72126.9</v>
      </c>
      <c r="G146" s="21">
        <f t="shared" si="30"/>
        <v>22195.2</v>
      </c>
      <c r="H146" s="21">
        <f t="shared" si="30"/>
        <v>23072.1</v>
      </c>
    </row>
    <row r="147" spans="1:8" ht="31.5">
      <c r="A147" s="108" t="s">
        <v>19</v>
      </c>
      <c r="B147" s="108" t="s">
        <v>6</v>
      </c>
      <c r="C147" s="108">
        <v>2410211050</v>
      </c>
      <c r="D147" s="110" t="s">
        <v>69</v>
      </c>
      <c r="E147" s="109" t="s">
        <v>95</v>
      </c>
      <c r="F147" s="21">
        <f t="shared" si="30"/>
        <v>72126.9</v>
      </c>
      <c r="G147" s="21">
        <f t="shared" si="30"/>
        <v>22195.2</v>
      </c>
      <c r="H147" s="21">
        <f t="shared" si="30"/>
        <v>23072.1</v>
      </c>
    </row>
    <row r="148" spans="1:8" ht="31.5">
      <c r="A148" s="108" t="s">
        <v>19</v>
      </c>
      <c r="B148" s="108" t="s">
        <v>6</v>
      </c>
      <c r="C148" s="108">
        <v>2410211050</v>
      </c>
      <c r="D148" s="108">
        <v>240</v>
      </c>
      <c r="E148" s="109" t="s">
        <v>224</v>
      </c>
      <c r="F148" s="21">
        <f>21283+27148.9+23695</f>
        <v>72126.9</v>
      </c>
      <c r="G148" s="21">
        <v>22195.2</v>
      </c>
      <c r="H148" s="21">
        <v>23072.1</v>
      </c>
    </row>
    <row r="149" spans="1:8" ht="12.75">
      <c r="A149" s="108" t="s">
        <v>19</v>
      </c>
      <c r="B149" s="108" t="s">
        <v>6</v>
      </c>
      <c r="C149" s="108">
        <v>2410220110</v>
      </c>
      <c r="D149" s="108"/>
      <c r="E149" s="56" t="s">
        <v>233</v>
      </c>
      <c r="F149" s="21">
        <f aca="true" t="shared" si="31" ref="F149:H150">F150</f>
        <v>3865.3</v>
      </c>
      <c r="G149" s="21">
        <f t="shared" si="31"/>
        <v>0</v>
      </c>
      <c r="H149" s="21">
        <f t="shared" si="31"/>
        <v>0</v>
      </c>
    </row>
    <row r="150" spans="1:8" ht="31.5">
      <c r="A150" s="108" t="s">
        <v>19</v>
      </c>
      <c r="B150" s="108" t="s">
        <v>6</v>
      </c>
      <c r="C150" s="108">
        <v>2410220110</v>
      </c>
      <c r="D150" s="110" t="s">
        <v>69</v>
      </c>
      <c r="E150" s="56" t="s">
        <v>95</v>
      </c>
      <c r="F150" s="21">
        <f t="shared" si="31"/>
        <v>3865.3</v>
      </c>
      <c r="G150" s="21">
        <f t="shared" si="31"/>
        <v>0</v>
      </c>
      <c r="H150" s="21">
        <f t="shared" si="31"/>
        <v>0</v>
      </c>
    </row>
    <row r="151" spans="1:8" ht="31.5">
      <c r="A151" s="108" t="s">
        <v>19</v>
      </c>
      <c r="B151" s="108" t="s">
        <v>6</v>
      </c>
      <c r="C151" s="108">
        <v>2410220110</v>
      </c>
      <c r="D151" s="108">
        <v>240</v>
      </c>
      <c r="E151" s="56" t="s">
        <v>224</v>
      </c>
      <c r="F151" s="21">
        <f>1594.2+517.6-517.6+517.6-38.8+2985.1-2957.8+423.5+1198.5+15.6+88.6+26+12.8</f>
        <v>3865.3</v>
      </c>
      <c r="G151" s="21">
        <v>0</v>
      </c>
      <c r="H151" s="21">
        <v>0</v>
      </c>
    </row>
    <row r="152" spans="1:8" ht="31.5">
      <c r="A152" s="108" t="s">
        <v>19</v>
      </c>
      <c r="B152" s="108" t="s">
        <v>6</v>
      </c>
      <c r="C152" s="108" t="s">
        <v>305</v>
      </c>
      <c r="D152" s="108"/>
      <c r="E152" s="109" t="s">
        <v>255</v>
      </c>
      <c r="F152" s="21">
        <f aca="true" t="shared" si="32" ref="F152:H153">F153</f>
        <v>18031.7</v>
      </c>
      <c r="G152" s="21">
        <f t="shared" si="32"/>
        <v>5548.8</v>
      </c>
      <c r="H152" s="21">
        <f t="shared" si="32"/>
        <v>5768</v>
      </c>
    </row>
    <row r="153" spans="1:8" ht="31.5">
      <c r="A153" s="108" t="s">
        <v>19</v>
      </c>
      <c r="B153" s="108" t="s">
        <v>6</v>
      </c>
      <c r="C153" s="108" t="s">
        <v>305</v>
      </c>
      <c r="D153" s="110" t="s">
        <v>69</v>
      </c>
      <c r="E153" s="109" t="s">
        <v>95</v>
      </c>
      <c r="F153" s="21">
        <f t="shared" si="32"/>
        <v>18031.7</v>
      </c>
      <c r="G153" s="21">
        <f t="shared" si="32"/>
        <v>5548.8</v>
      </c>
      <c r="H153" s="21">
        <f t="shared" si="32"/>
        <v>5768</v>
      </c>
    </row>
    <row r="154" spans="1:8" ht="31.5">
      <c r="A154" s="108" t="s">
        <v>19</v>
      </c>
      <c r="B154" s="108" t="s">
        <v>6</v>
      </c>
      <c r="C154" s="108" t="s">
        <v>305</v>
      </c>
      <c r="D154" s="108">
        <v>240</v>
      </c>
      <c r="E154" s="109" t="s">
        <v>224</v>
      </c>
      <c r="F154" s="21">
        <f>5320.8+6341.5+3857.2+2957.8-445.6</f>
        <v>18031.7</v>
      </c>
      <c r="G154" s="21">
        <v>5548.8</v>
      </c>
      <c r="H154" s="21">
        <v>5768</v>
      </c>
    </row>
    <row r="155" spans="1:8" ht="47.25">
      <c r="A155" s="108" t="s">
        <v>19</v>
      </c>
      <c r="B155" s="108" t="s">
        <v>6</v>
      </c>
      <c r="C155" s="108">
        <v>2410300000</v>
      </c>
      <c r="D155" s="108"/>
      <c r="E155" s="109" t="s">
        <v>235</v>
      </c>
      <c r="F155" s="21">
        <f>F156+F162+F159</f>
        <v>8145.799999999999</v>
      </c>
      <c r="G155" s="21">
        <f>G156+G162+G159</f>
        <v>6757.5</v>
      </c>
      <c r="H155" s="21">
        <f>H156+H162+H159</f>
        <v>8957.8</v>
      </c>
    </row>
    <row r="156" spans="1:8" ht="47.25">
      <c r="A156" s="108" t="s">
        <v>19</v>
      </c>
      <c r="B156" s="108" t="s">
        <v>6</v>
      </c>
      <c r="C156" s="108">
        <v>2410311020</v>
      </c>
      <c r="D156" s="108"/>
      <c r="E156" s="109" t="s">
        <v>243</v>
      </c>
      <c r="F156" s="21">
        <f aca="true" t="shared" si="33" ref="F156:H157">F157</f>
        <v>5427</v>
      </c>
      <c r="G156" s="21">
        <f t="shared" si="33"/>
        <v>2469.2</v>
      </c>
      <c r="H156" s="21">
        <f t="shared" si="33"/>
        <v>2544.7</v>
      </c>
    </row>
    <row r="157" spans="1:8" ht="31.5">
      <c r="A157" s="108" t="s">
        <v>19</v>
      </c>
      <c r="B157" s="108" t="s">
        <v>6</v>
      </c>
      <c r="C157" s="108">
        <v>2410311020</v>
      </c>
      <c r="D157" s="110" t="s">
        <v>69</v>
      </c>
      <c r="E157" s="109" t="s">
        <v>95</v>
      </c>
      <c r="F157" s="21">
        <f t="shared" si="33"/>
        <v>5427</v>
      </c>
      <c r="G157" s="21">
        <f t="shared" si="33"/>
        <v>2469.2</v>
      </c>
      <c r="H157" s="21">
        <f t="shared" si="33"/>
        <v>2544.7</v>
      </c>
    </row>
    <row r="158" spans="1:8" ht="31.5">
      <c r="A158" s="108" t="s">
        <v>19</v>
      </c>
      <c r="B158" s="108" t="s">
        <v>6</v>
      </c>
      <c r="C158" s="108">
        <v>2410311020</v>
      </c>
      <c r="D158" s="108">
        <v>240</v>
      </c>
      <c r="E158" s="109" t="s">
        <v>224</v>
      </c>
      <c r="F158" s="21">
        <f>2407.7+3019.3</f>
        <v>5427</v>
      </c>
      <c r="G158" s="21">
        <v>2469.2</v>
      </c>
      <c r="H158" s="21">
        <v>2544.7</v>
      </c>
    </row>
    <row r="159" spans="1:8" ht="12.75">
      <c r="A159" s="108" t="s">
        <v>19</v>
      </c>
      <c r="B159" s="108" t="s">
        <v>6</v>
      </c>
      <c r="C159" s="108">
        <v>2410320110</v>
      </c>
      <c r="D159" s="108"/>
      <c r="E159" s="56" t="s">
        <v>233</v>
      </c>
      <c r="F159" s="21">
        <f aca="true" t="shared" si="34" ref="F159:H160">F160</f>
        <v>1361.9</v>
      </c>
      <c r="G159" s="21">
        <f t="shared" si="34"/>
        <v>0</v>
      </c>
      <c r="H159" s="21">
        <f t="shared" si="34"/>
        <v>0</v>
      </c>
    </row>
    <row r="160" spans="1:8" ht="31.5">
      <c r="A160" s="108" t="s">
        <v>19</v>
      </c>
      <c r="B160" s="108" t="s">
        <v>6</v>
      </c>
      <c r="C160" s="108">
        <v>2410320110</v>
      </c>
      <c r="D160" s="110" t="s">
        <v>69</v>
      </c>
      <c r="E160" s="56" t="s">
        <v>95</v>
      </c>
      <c r="F160" s="21">
        <f t="shared" si="34"/>
        <v>1361.9</v>
      </c>
      <c r="G160" s="21">
        <f t="shared" si="34"/>
        <v>0</v>
      </c>
      <c r="H160" s="21">
        <f t="shared" si="34"/>
        <v>0</v>
      </c>
    </row>
    <row r="161" spans="1:8" ht="31.5">
      <c r="A161" s="108" t="s">
        <v>19</v>
      </c>
      <c r="B161" s="108" t="s">
        <v>6</v>
      </c>
      <c r="C161" s="108">
        <v>2410320110</v>
      </c>
      <c r="D161" s="108">
        <v>240</v>
      </c>
      <c r="E161" s="56" t="s">
        <v>224</v>
      </c>
      <c r="F161" s="21">
        <f>46.2+1328.5-12.8</f>
        <v>1361.9</v>
      </c>
      <c r="G161" s="21">
        <v>0</v>
      </c>
      <c r="H161" s="21">
        <v>0</v>
      </c>
    </row>
    <row r="162" spans="1:8" ht="47.25">
      <c r="A162" s="108" t="s">
        <v>19</v>
      </c>
      <c r="B162" s="108" t="s">
        <v>6</v>
      </c>
      <c r="C162" s="108" t="s">
        <v>306</v>
      </c>
      <c r="D162" s="108"/>
      <c r="E162" s="109" t="s">
        <v>256</v>
      </c>
      <c r="F162" s="21">
        <f aca="true" t="shared" si="35" ref="F162:H163">F163</f>
        <v>1356.8999999999999</v>
      </c>
      <c r="G162" s="21">
        <f t="shared" si="35"/>
        <v>4288.3</v>
      </c>
      <c r="H162" s="21">
        <f t="shared" si="35"/>
        <v>6413.1</v>
      </c>
    </row>
    <row r="163" spans="1:8" ht="31.5">
      <c r="A163" s="108" t="s">
        <v>19</v>
      </c>
      <c r="B163" s="108" t="s">
        <v>6</v>
      </c>
      <c r="C163" s="108" t="s">
        <v>306</v>
      </c>
      <c r="D163" s="110" t="s">
        <v>69</v>
      </c>
      <c r="E163" s="109" t="s">
        <v>95</v>
      </c>
      <c r="F163" s="21">
        <f t="shared" si="35"/>
        <v>1356.8999999999999</v>
      </c>
      <c r="G163" s="21">
        <f t="shared" si="35"/>
        <v>4288.3</v>
      </c>
      <c r="H163" s="21">
        <f t="shared" si="35"/>
        <v>6413.1</v>
      </c>
    </row>
    <row r="164" spans="1:8" ht="31.5">
      <c r="A164" s="108" t="s">
        <v>19</v>
      </c>
      <c r="B164" s="108" t="s">
        <v>6</v>
      </c>
      <c r="C164" s="108" t="s">
        <v>306</v>
      </c>
      <c r="D164" s="108">
        <v>240</v>
      </c>
      <c r="E164" s="109" t="s">
        <v>224</v>
      </c>
      <c r="F164" s="21">
        <f>4019.6-2647-15.8+0.1</f>
        <v>1356.8999999999999</v>
      </c>
      <c r="G164" s="21">
        <v>4288.3</v>
      </c>
      <c r="H164" s="21">
        <v>6413.1</v>
      </c>
    </row>
    <row r="165" spans="1:8" ht="12.75">
      <c r="A165" s="108" t="s">
        <v>19</v>
      </c>
      <c r="B165" s="108" t="s">
        <v>6</v>
      </c>
      <c r="C165" s="110">
        <v>2420000000</v>
      </c>
      <c r="D165" s="108"/>
      <c r="E165" s="109" t="s">
        <v>126</v>
      </c>
      <c r="F165" s="21">
        <f>F166+F173</f>
        <v>5794.199999999999</v>
      </c>
      <c r="G165" s="21">
        <f>G166+G173</f>
        <v>3103.9</v>
      </c>
      <c r="H165" s="21">
        <f>H166+H173</f>
        <v>4106.2</v>
      </c>
    </row>
    <row r="166" spans="1:8" ht="31.5">
      <c r="A166" s="108" t="s">
        <v>19</v>
      </c>
      <c r="B166" s="108" t="s">
        <v>6</v>
      </c>
      <c r="C166" s="110">
        <v>2420100000</v>
      </c>
      <c r="D166" s="108"/>
      <c r="E166" s="109" t="s">
        <v>181</v>
      </c>
      <c r="F166" s="21">
        <f>F167+F170</f>
        <v>2355.7999999999997</v>
      </c>
      <c r="G166" s="21">
        <f aca="true" t="shared" si="36" ref="G166:H166">G167+G170</f>
        <v>1500</v>
      </c>
      <c r="H166" s="21">
        <f t="shared" si="36"/>
        <v>2500</v>
      </c>
    </row>
    <row r="167" spans="1:8" ht="12.75">
      <c r="A167" s="108" t="s">
        <v>19</v>
      </c>
      <c r="B167" s="108" t="s">
        <v>6</v>
      </c>
      <c r="C167" s="108">
        <v>2420120120</v>
      </c>
      <c r="D167" s="108"/>
      <c r="E167" s="109" t="s">
        <v>127</v>
      </c>
      <c r="F167" s="21">
        <f aca="true" t="shared" si="37" ref="F167:H168">F168</f>
        <v>1745.8999999999999</v>
      </c>
      <c r="G167" s="21">
        <f t="shared" si="37"/>
        <v>1500</v>
      </c>
      <c r="H167" s="21">
        <f t="shared" si="37"/>
        <v>2500</v>
      </c>
    </row>
    <row r="168" spans="1:8" ht="31.5">
      <c r="A168" s="108" t="s">
        <v>19</v>
      </c>
      <c r="B168" s="108" t="s">
        <v>6</v>
      </c>
      <c r="C168" s="108">
        <v>2420120120</v>
      </c>
      <c r="D168" s="110" t="s">
        <v>69</v>
      </c>
      <c r="E168" s="109" t="s">
        <v>95</v>
      </c>
      <c r="F168" s="21">
        <f t="shared" si="37"/>
        <v>1745.8999999999999</v>
      </c>
      <c r="G168" s="21">
        <f t="shared" si="37"/>
        <v>1500</v>
      </c>
      <c r="H168" s="21">
        <f t="shared" si="37"/>
        <v>2500</v>
      </c>
    </row>
    <row r="169" spans="1:8" ht="31.5">
      <c r="A169" s="108" t="s">
        <v>19</v>
      </c>
      <c r="B169" s="108" t="s">
        <v>6</v>
      </c>
      <c r="C169" s="108">
        <v>2420120120</v>
      </c>
      <c r="D169" s="108">
        <v>240</v>
      </c>
      <c r="E169" s="109" t="s">
        <v>224</v>
      </c>
      <c r="F169" s="21">
        <f>3500-22.3-1731.8</f>
        <v>1745.8999999999999</v>
      </c>
      <c r="G169" s="21">
        <f>3500-2000</f>
        <v>1500</v>
      </c>
      <c r="H169" s="21">
        <v>2500</v>
      </c>
    </row>
    <row r="170" spans="1:8" ht="12.75">
      <c r="A170" s="184" t="s">
        <v>19</v>
      </c>
      <c r="B170" s="184" t="s">
        <v>6</v>
      </c>
      <c r="C170" s="184">
        <v>2420120130</v>
      </c>
      <c r="D170" s="184"/>
      <c r="E170" s="185" t="s">
        <v>409</v>
      </c>
      <c r="F170" s="21">
        <f>F171</f>
        <v>609.9</v>
      </c>
      <c r="G170" s="21">
        <f aca="true" t="shared" si="38" ref="G170:H171">G171</f>
        <v>0</v>
      </c>
      <c r="H170" s="21">
        <f t="shared" si="38"/>
        <v>0</v>
      </c>
    </row>
    <row r="171" spans="1:8" ht="31.5">
      <c r="A171" s="184" t="s">
        <v>19</v>
      </c>
      <c r="B171" s="184" t="s">
        <v>6</v>
      </c>
      <c r="C171" s="184">
        <v>2420120130</v>
      </c>
      <c r="D171" s="183" t="s">
        <v>69</v>
      </c>
      <c r="E171" s="185" t="s">
        <v>95</v>
      </c>
      <c r="F171" s="21">
        <f>F172</f>
        <v>609.9</v>
      </c>
      <c r="G171" s="21">
        <f t="shared" si="38"/>
        <v>0</v>
      </c>
      <c r="H171" s="21">
        <f t="shared" si="38"/>
        <v>0</v>
      </c>
    </row>
    <row r="172" spans="1:8" ht="31.5">
      <c r="A172" s="184" t="s">
        <v>19</v>
      </c>
      <c r="B172" s="184" t="s">
        <v>6</v>
      </c>
      <c r="C172" s="184">
        <v>2420120130</v>
      </c>
      <c r="D172" s="184">
        <v>240</v>
      </c>
      <c r="E172" s="185" t="s">
        <v>224</v>
      </c>
      <c r="F172" s="21">
        <f>961.5-351.6</f>
        <v>609.9</v>
      </c>
      <c r="G172" s="21">
        <v>0</v>
      </c>
      <c r="H172" s="21">
        <v>0</v>
      </c>
    </row>
    <row r="173" spans="1:8" ht="47.25">
      <c r="A173" s="108" t="s">
        <v>19</v>
      </c>
      <c r="B173" s="108" t="s">
        <v>6</v>
      </c>
      <c r="C173" s="108" t="s">
        <v>307</v>
      </c>
      <c r="D173" s="108"/>
      <c r="E173" s="151" t="s">
        <v>371</v>
      </c>
      <c r="F173" s="21">
        <f>F174+F180+F177</f>
        <v>3438.3999999999996</v>
      </c>
      <c r="G173" s="21">
        <f>G174+G180+G177</f>
        <v>1603.9</v>
      </c>
      <c r="H173" s="21">
        <f>H174+H180+H177</f>
        <v>1606.2</v>
      </c>
    </row>
    <row r="174" spans="1:8" ht="63">
      <c r="A174" s="108" t="s">
        <v>19</v>
      </c>
      <c r="B174" s="108" t="s">
        <v>6</v>
      </c>
      <c r="C174" s="108" t="s">
        <v>308</v>
      </c>
      <c r="D174" s="108"/>
      <c r="E174" s="109" t="s">
        <v>244</v>
      </c>
      <c r="F174" s="21">
        <f aca="true" t="shared" si="39" ref="F174:H175">F175</f>
        <v>2581.1</v>
      </c>
      <c r="G174" s="21">
        <f t="shared" si="39"/>
        <v>972.4</v>
      </c>
      <c r="H174" s="21">
        <f t="shared" si="39"/>
        <v>974.7</v>
      </c>
    </row>
    <row r="175" spans="1:8" ht="31.5">
      <c r="A175" s="108" t="s">
        <v>19</v>
      </c>
      <c r="B175" s="108" t="s">
        <v>6</v>
      </c>
      <c r="C175" s="108" t="s">
        <v>308</v>
      </c>
      <c r="D175" s="110" t="s">
        <v>69</v>
      </c>
      <c r="E175" s="109" t="s">
        <v>95</v>
      </c>
      <c r="F175" s="21">
        <f t="shared" si="39"/>
        <v>2581.1</v>
      </c>
      <c r="G175" s="21">
        <f t="shared" si="39"/>
        <v>972.4</v>
      </c>
      <c r="H175" s="21">
        <f t="shared" si="39"/>
        <v>974.7</v>
      </c>
    </row>
    <row r="176" spans="1:8" ht="31.5">
      <c r="A176" s="108" t="s">
        <v>19</v>
      </c>
      <c r="B176" s="108" t="s">
        <v>6</v>
      </c>
      <c r="C176" s="108" t="s">
        <v>308</v>
      </c>
      <c r="D176" s="108">
        <v>240</v>
      </c>
      <c r="E176" s="109" t="s">
        <v>224</v>
      </c>
      <c r="F176" s="21">
        <f>972.4+1608.7</f>
        <v>2581.1</v>
      </c>
      <c r="G176" s="21">
        <v>972.4</v>
      </c>
      <c r="H176" s="21">
        <v>974.7</v>
      </c>
    </row>
    <row r="177" spans="1:8" ht="12.75">
      <c r="A177" s="108" t="s">
        <v>19</v>
      </c>
      <c r="B177" s="108" t="s">
        <v>6</v>
      </c>
      <c r="C177" s="108" t="s">
        <v>309</v>
      </c>
      <c r="D177" s="108"/>
      <c r="E177" s="56" t="s">
        <v>233</v>
      </c>
      <c r="F177" s="21">
        <f aca="true" t="shared" si="40" ref="F177:H178">F178</f>
        <v>212</v>
      </c>
      <c r="G177" s="21">
        <f t="shared" si="40"/>
        <v>0</v>
      </c>
      <c r="H177" s="21">
        <f t="shared" si="40"/>
        <v>0</v>
      </c>
    </row>
    <row r="178" spans="1:8" ht="31.5">
      <c r="A178" s="108" t="s">
        <v>19</v>
      </c>
      <c r="B178" s="108" t="s">
        <v>6</v>
      </c>
      <c r="C178" s="108" t="s">
        <v>309</v>
      </c>
      <c r="D178" s="110" t="s">
        <v>69</v>
      </c>
      <c r="E178" s="109" t="s">
        <v>95</v>
      </c>
      <c r="F178" s="21">
        <f t="shared" si="40"/>
        <v>212</v>
      </c>
      <c r="G178" s="21">
        <f t="shared" si="40"/>
        <v>0</v>
      </c>
      <c r="H178" s="21">
        <f t="shared" si="40"/>
        <v>0</v>
      </c>
    </row>
    <row r="179" spans="1:8" ht="31.5">
      <c r="A179" s="108" t="s">
        <v>19</v>
      </c>
      <c r="B179" s="108" t="s">
        <v>6</v>
      </c>
      <c r="C179" s="108" t="s">
        <v>309</v>
      </c>
      <c r="D179" s="108">
        <v>240</v>
      </c>
      <c r="E179" s="109" t="s">
        <v>224</v>
      </c>
      <c r="F179" s="21">
        <f>14.2+60+38.8+10+115-26</f>
        <v>212</v>
      </c>
      <c r="G179" s="21">
        <v>0</v>
      </c>
      <c r="H179" s="21">
        <v>0</v>
      </c>
    </row>
    <row r="180" spans="1:8" ht="47.25">
      <c r="A180" s="108" t="s">
        <v>19</v>
      </c>
      <c r="B180" s="108" t="s">
        <v>6</v>
      </c>
      <c r="C180" s="108" t="s">
        <v>310</v>
      </c>
      <c r="D180" s="108"/>
      <c r="E180" s="109" t="s">
        <v>234</v>
      </c>
      <c r="F180" s="21">
        <f aca="true" t="shared" si="41" ref="F180:H181">F181</f>
        <v>645.3</v>
      </c>
      <c r="G180" s="21">
        <f t="shared" si="41"/>
        <v>631.5</v>
      </c>
      <c r="H180" s="21">
        <f t="shared" si="41"/>
        <v>631.5</v>
      </c>
    </row>
    <row r="181" spans="1:8" ht="31.5">
      <c r="A181" s="108" t="s">
        <v>19</v>
      </c>
      <c r="B181" s="108" t="s">
        <v>6</v>
      </c>
      <c r="C181" s="108" t="s">
        <v>310</v>
      </c>
      <c r="D181" s="110" t="s">
        <v>69</v>
      </c>
      <c r="E181" s="109" t="s">
        <v>95</v>
      </c>
      <c r="F181" s="21">
        <f t="shared" si="41"/>
        <v>645.3</v>
      </c>
      <c r="G181" s="21">
        <f t="shared" si="41"/>
        <v>631.5</v>
      </c>
      <c r="H181" s="21">
        <f t="shared" si="41"/>
        <v>631.5</v>
      </c>
    </row>
    <row r="182" spans="1:8" ht="31.5">
      <c r="A182" s="108" t="s">
        <v>19</v>
      </c>
      <c r="B182" s="108" t="s">
        <v>6</v>
      </c>
      <c r="C182" s="108" t="s">
        <v>310</v>
      </c>
      <c r="D182" s="108">
        <v>240</v>
      </c>
      <c r="E182" s="109" t="s">
        <v>224</v>
      </c>
      <c r="F182" s="21">
        <f>574.6+58.4+12.3</f>
        <v>645.3</v>
      </c>
      <c r="G182" s="21">
        <v>631.5</v>
      </c>
      <c r="H182" s="21">
        <v>631.5</v>
      </c>
    </row>
    <row r="183" spans="1:8" ht="12.75">
      <c r="A183" s="161" t="s">
        <v>19</v>
      </c>
      <c r="B183" s="161" t="s">
        <v>6</v>
      </c>
      <c r="C183" s="160" t="s">
        <v>110</v>
      </c>
      <c r="D183" s="160" t="s">
        <v>66</v>
      </c>
      <c r="E183" s="56" t="s">
        <v>105</v>
      </c>
      <c r="F183" s="21">
        <f>F184</f>
        <v>250</v>
      </c>
      <c r="G183" s="21">
        <f aca="true" t="shared" si="42" ref="G183:H186">G184</f>
        <v>0</v>
      </c>
      <c r="H183" s="21">
        <f t="shared" si="42"/>
        <v>0</v>
      </c>
    </row>
    <row r="184" spans="1:8" ht="31.5">
      <c r="A184" s="161" t="s">
        <v>19</v>
      </c>
      <c r="B184" s="161" t="s">
        <v>6</v>
      </c>
      <c r="C184" s="161">
        <v>9930000000</v>
      </c>
      <c r="D184" s="161"/>
      <c r="E184" s="56" t="s">
        <v>158</v>
      </c>
      <c r="F184" s="21">
        <f>F185</f>
        <v>250</v>
      </c>
      <c r="G184" s="21">
        <f t="shared" si="42"/>
        <v>0</v>
      </c>
      <c r="H184" s="21">
        <f t="shared" si="42"/>
        <v>0</v>
      </c>
    </row>
    <row r="185" spans="1:8" ht="31.5">
      <c r="A185" s="161" t="s">
        <v>19</v>
      </c>
      <c r="B185" s="161" t="s">
        <v>6</v>
      </c>
      <c r="C185" s="161">
        <v>9930020490</v>
      </c>
      <c r="D185" s="161"/>
      <c r="E185" s="56" t="s">
        <v>383</v>
      </c>
      <c r="F185" s="21">
        <f>F186</f>
        <v>250</v>
      </c>
      <c r="G185" s="21">
        <f t="shared" si="42"/>
        <v>0</v>
      </c>
      <c r="H185" s="21">
        <f t="shared" si="42"/>
        <v>0</v>
      </c>
    </row>
    <row r="186" spans="1:8" ht="12.75">
      <c r="A186" s="161" t="s">
        <v>19</v>
      </c>
      <c r="B186" s="161" t="s">
        <v>6</v>
      </c>
      <c r="C186" s="161">
        <v>9930020490</v>
      </c>
      <c r="D186" s="11" t="s">
        <v>70</v>
      </c>
      <c r="E186" s="42" t="s">
        <v>71</v>
      </c>
      <c r="F186" s="21">
        <f>F187</f>
        <v>250</v>
      </c>
      <c r="G186" s="21">
        <f t="shared" si="42"/>
        <v>0</v>
      </c>
      <c r="H186" s="21">
        <f t="shared" si="42"/>
        <v>0</v>
      </c>
    </row>
    <row r="187" spans="1:8" ht="12.75">
      <c r="A187" s="161" t="s">
        <v>19</v>
      </c>
      <c r="B187" s="161" t="s">
        <v>6</v>
      </c>
      <c r="C187" s="161">
        <v>9930020490</v>
      </c>
      <c r="D187" s="1" t="s">
        <v>384</v>
      </c>
      <c r="E187" s="164" t="s">
        <v>385</v>
      </c>
      <c r="F187" s="21">
        <f>200+50</f>
        <v>250</v>
      </c>
      <c r="G187" s="21">
        <v>0</v>
      </c>
      <c r="H187" s="21">
        <v>0</v>
      </c>
    </row>
    <row r="188" spans="1:8" ht="12.75">
      <c r="A188" s="191" t="s">
        <v>19</v>
      </c>
      <c r="B188" s="191" t="s">
        <v>48</v>
      </c>
      <c r="C188" s="191" t="s">
        <v>66</v>
      </c>
      <c r="D188" s="191" t="s">
        <v>66</v>
      </c>
      <c r="E188" s="49" t="s">
        <v>26</v>
      </c>
      <c r="F188" s="21">
        <f aca="true" t="shared" si="43" ref="F188:F196">F189</f>
        <v>5054.1</v>
      </c>
      <c r="G188" s="21">
        <f aca="true" t="shared" si="44" ref="G188:H196">G189</f>
        <v>0</v>
      </c>
      <c r="H188" s="21">
        <f t="shared" si="44"/>
        <v>0</v>
      </c>
    </row>
    <row r="189" spans="1:8" ht="47.25">
      <c r="A189" s="191" t="s">
        <v>19</v>
      </c>
      <c r="B189" s="191" t="s">
        <v>48</v>
      </c>
      <c r="C189" s="190">
        <v>2600000000</v>
      </c>
      <c r="D189" s="190"/>
      <c r="E189" s="192" t="s">
        <v>342</v>
      </c>
      <c r="F189" s="21">
        <f t="shared" si="43"/>
        <v>5054.1</v>
      </c>
      <c r="G189" s="21">
        <f t="shared" si="44"/>
        <v>0</v>
      </c>
      <c r="H189" s="21">
        <f t="shared" si="44"/>
        <v>0</v>
      </c>
    </row>
    <row r="190" spans="1:8" ht="31.5">
      <c r="A190" s="191" t="s">
        <v>19</v>
      </c>
      <c r="B190" s="191" t="s">
        <v>48</v>
      </c>
      <c r="C190" s="191">
        <v>2640000000</v>
      </c>
      <c r="D190" s="190"/>
      <c r="E190" s="192" t="s">
        <v>343</v>
      </c>
      <c r="F190" s="21">
        <f t="shared" si="43"/>
        <v>5054.1</v>
      </c>
      <c r="G190" s="21">
        <f t="shared" si="44"/>
        <v>0</v>
      </c>
      <c r="H190" s="21">
        <f t="shared" si="44"/>
        <v>0</v>
      </c>
    </row>
    <row r="191" spans="1:8" ht="47.25">
      <c r="A191" s="191" t="s">
        <v>19</v>
      </c>
      <c r="B191" s="191" t="s">
        <v>48</v>
      </c>
      <c r="C191" s="191">
        <v>2640200000</v>
      </c>
      <c r="D191" s="1"/>
      <c r="E191" s="85" t="s">
        <v>419</v>
      </c>
      <c r="F191" s="21">
        <f>F195+F192</f>
        <v>5054.1</v>
      </c>
      <c r="G191" s="21">
        <f aca="true" t="shared" si="45" ref="G191:H191">G195+G192</f>
        <v>0</v>
      </c>
      <c r="H191" s="21">
        <f t="shared" si="45"/>
        <v>0</v>
      </c>
    </row>
    <row r="192" spans="1:8" ht="47.25">
      <c r="A192" s="198" t="s">
        <v>19</v>
      </c>
      <c r="B192" s="198" t="s">
        <v>48</v>
      </c>
      <c r="C192" s="123">
        <v>2640210860</v>
      </c>
      <c r="D192" s="1"/>
      <c r="E192" s="164" t="s">
        <v>796</v>
      </c>
      <c r="F192" s="21">
        <f>F193</f>
        <v>5000</v>
      </c>
      <c r="G192" s="21">
        <f aca="true" t="shared" si="46" ref="G192:H193">G193</f>
        <v>0</v>
      </c>
      <c r="H192" s="21">
        <f t="shared" si="46"/>
        <v>0</v>
      </c>
    </row>
    <row r="193" spans="1:8" ht="31.5">
      <c r="A193" s="198" t="s">
        <v>19</v>
      </c>
      <c r="B193" s="198" t="s">
        <v>48</v>
      </c>
      <c r="C193" s="123">
        <v>2640210860</v>
      </c>
      <c r="D193" s="197" t="s">
        <v>69</v>
      </c>
      <c r="E193" s="199" t="s">
        <v>95</v>
      </c>
      <c r="F193" s="21">
        <f>F194</f>
        <v>5000</v>
      </c>
      <c r="G193" s="21">
        <f t="shared" si="46"/>
        <v>0</v>
      </c>
      <c r="H193" s="21">
        <f t="shared" si="46"/>
        <v>0</v>
      </c>
    </row>
    <row r="194" spans="1:8" ht="31.5">
      <c r="A194" s="198" t="s">
        <v>19</v>
      </c>
      <c r="B194" s="198" t="s">
        <v>48</v>
      </c>
      <c r="C194" s="123">
        <v>2640210860</v>
      </c>
      <c r="D194" s="198">
        <v>240</v>
      </c>
      <c r="E194" s="199" t="s">
        <v>224</v>
      </c>
      <c r="F194" s="21">
        <v>5000</v>
      </c>
      <c r="G194" s="21">
        <v>0</v>
      </c>
      <c r="H194" s="21">
        <v>0</v>
      </c>
    </row>
    <row r="195" spans="1:8" ht="31.5">
      <c r="A195" s="191" t="s">
        <v>19</v>
      </c>
      <c r="B195" s="191" t="s">
        <v>48</v>
      </c>
      <c r="C195" s="123" t="s">
        <v>420</v>
      </c>
      <c r="D195" s="1"/>
      <c r="E195" s="164" t="s">
        <v>421</v>
      </c>
      <c r="F195" s="21">
        <f t="shared" si="43"/>
        <v>54.1</v>
      </c>
      <c r="G195" s="21">
        <f t="shared" si="44"/>
        <v>0</v>
      </c>
      <c r="H195" s="21">
        <f t="shared" si="44"/>
        <v>0</v>
      </c>
    </row>
    <row r="196" spans="1:8" ht="31.5">
      <c r="A196" s="191" t="s">
        <v>19</v>
      </c>
      <c r="B196" s="191" t="s">
        <v>48</v>
      </c>
      <c r="C196" s="123" t="s">
        <v>420</v>
      </c>
      <c r="D196" s="190" t="s">
        <v>69</v>
      </c>
      <c r="E196" s="192" t="s">
        <v>95</v>
      </c>
      <c r="F196" s="21">
        <f t="shared" si="43"/>
        <v>54.1</v>
      </c>
      <c r="G196" s="21">
        <f t="shared" si="44"/>
        <v>0</v>
      </c>
      <c r="H196" s="21">
        <f t="shared" si="44"/>
        <v>0</v>
      </c>
    </row>
    <row r="197" spans="1:8" ht="31.5">
      <c r="A197" s="191" t="s">
        <v>19</v>
      </c>
      <c r="B197" s="191" t="s">
        <v>48</v>
      </c>
      <c r="C197" s="123" t="s">
        <v>420</v>
      </c>
      <c r="D197" s="191">
        <v>240</v>
      </c>
      <c r="E197" s="192" t="s">
        <v>224</v>
      </c>
      <c r="F197" s="21">
        <v>54.1</v>
      </c>
      <c r="G197" s="21">
        <v>0</v>
      </c>
      <c r="H197" s="21">
        <v>0</v>
      </c>
    </row>
    <row r="198" spans="1:8" ht="12.75">
      <c r="A198" s="108" t="s">
        <v>19</v>
      </c>
      <c r="B198" s="108" t="s">
        <v>57</v>
      </c>
      <c r="C198" s="108" t="s">
        <v>66</v>
      </c>
      <c r="D198" s="108" t="s">
        <v>66</v>
      </c>
      <c r="E198" s="42" t="s">
        <v>27</v>
      </c>
      <c r="F198" s="21">
        <f>F222+F199</f>
        <v>63742</v>
      </c>
      <c r="G198" s="21">
        <f>G222+G199</f>
        <v>44247.600000000006</v>
      </c>
      <c r="H198" s="21">
        <f>H222+H199</f>
        <v>107151.90000000001</v>
      </c>
    </row>
    <row r="199" spans="1:8" ht="12.75">
      <c r="A199" s="108" t="s">
        <v>19</v>
      </c>
      <c r="B199" s="22" t="s">
        <v>238</v>
      </c>
      <c r="C199" s="108"/>
      <c r="D199" s="108"/>
      <c r="E199" s="112" t="s">
        <v>239</v>
      </c>
      <c r="F199" s="21">
        <f>F200+F208+F217</f>
        <v>7799</v>
      </c>
      <c r="G199" s="21">
        <f aca="true" t="shared" si="47" ref="G199:H199">G200+G208+G217</f>
        <v>2954.1</v>
      </c>
      <c r="H199" s="21">
        <f t="shared" si="47"/>
        <v>95410.20000000001</v>
      </c>
    </row>
    <row r="200" spans="1:8" ht="47.25">
      <c r="A200" s="108" t="s">
        <v>19</v>
      </c>
      <c r="B200" s="22" t="s">
        <v>238</v>
      </c>
      <c r="C200" s="110">
        <v>2400000000</v>
      </c>
      <c r="D200" s="108"/>
      <c r="E200" s="56" t="s">
        <v>334</v>
      </c>
      <c r="F200" s="21">
        <f aca="true" t="shared" si="48" ref="F200:H202">F201</f>
        <v>7093.4</v>
      </c>
      <c r="G200" s="21">
        <f t="shared" si="48"/>
        <v>2000</v>
      </c>
      <c r="H200" s="21">
        <f t="shared" si="48"/>
        <v>0</v>
      </c>
    </row>
    <row r="201" spans="1:8" ht="31.5">
      <c r="A201" s="108" t="s">
        <v>19</v>
      </c>
      <c r="B201" s="22" t="s">
        <v>238</v>
      </c>
      <c r="C201" s="110">
        <v>2430000000</v>
      </c>
      <c r="D201" s="108"/>
      <c r="E201" s="8" t="s">
        <v>369</v>
      </c>
      <c r="F201" s="21">
        <f t="shared" si="48"/>
        <v>7093.4</v>
      </c>
      <c r="G201" s="21">
        <f t="shared" si="48"/>
        <v>2000</v>
      </c>
      <c r="H201" s="21">
        <f t="shared" si="48"/>
        <v>0</v>
      </c>
    </row>
    <row r="202" spans="1:8" ht="31.5">
      <c r="A202" s="108" t="s">
        <v>19</v>
      </c>
      <c r="B202" s="22" t="s">
        <v>238</v>
      </c>
      <c r="C202" s="108">
        <v>2430100000</v>
      </c>
      <c r="D202" s="108"/>
      <c r="E202" s="8" t="s">
        <v>370</v>
      </c>
      <c r="F202" s="21">
        <f>F203</f>
        <v>7093.4</v>
      </c>
      <c r="G202" s="21">
        <f t="shared" si="48"/>
        <v>2000</v>
      </c>
      <c r="H202" s="21">
        <f t="shared" si="48"/>
        <v>0</v>
      </c>
    </row>
    <row r="203" spans="1:8" ht="12.75">
      <c r="A203" s="108" t="s">
        <v>19</v>
      </c>
      <c r="B203" s="22" t="s">
        <v>238</v>
      </c>
      <c r="C203" s="108">
        <v>2430120100</v>
      </c>
      <c r="D203" s="108"/>
      <c r="E203" s="42" t="s">
        <v>300</v>
      </c>
      <c r="F203" s="21">
        <f>F206+F204</f>
        <v>7093.4</v>
      </c>
      <c r="G203" s="21">
        <f aca="true" t="shared" si="49" ref="G203:H203">G206+G204</f>
        <v>2000</v>
      </c>
      <c r="H203" s="21">
        <f t="shared" si="49"/>
        <v>0</v>
      </c>
    </row>
    <row r="204" spans="1:8" ht="31.5">
      <c r="A204" s="161" t="s">
        <v>19</v>
      </c>
      <c r="B204" s="22" t="s">
        <v>238</v>
      </c>
      <c r="C204" s="161">
        <v>2430100000</v>
      </c>
      <c r="D204" s="160" t="s">
        <v>69</v>
      </c>
      <c r="E204" s="162" t="s">
        <v>95</v>
      </c>
      <c r="F204" s="21">
        <f>F205</f>
        <v>1243</v>
      </c>
      <c r="G204" s="21">
        <f aca="true" t="shared" si="50" ref="G204:H204">G205</f>
        <v>0</v>
      </c>
      <c r="H204" s="21">
        <f t="shared" si="50"/>
        <v>0</v>
      </c>
    </row>
    <row r="205" spans="1:8" ht="31.5">
      <c r="A205" s="161" t="s">
        <v>19</v>
      </c>
      <c r="B205" s="22" t="s">
        <v>238</v>
      </c>
      <c r="C205" s="161">
        <v>2430120100</v>
      </c>
      <c r="D205" s="161">
        <v>240</v>
      </c>
      <c r="E205" s="162" t="s">
        <v>224</v>
      </c>
      <c r="F205" s="21">
        <f>659+584</f>
        <v>1243</v>
      </c>
      <c r="G205" s="21">
        <v>0</v>
      </c>
      <c r="H205" s="21">
        <v>0</v>
      </c>
    </row>
    <row r="206" spans="1:8" ht="31.5">
      <c r="A206" s="108" t="s">
        <v>19</v>
      </c>
      <c r="B206" s="22" t="s">
        <v>238</v>
      </c>
      <c r="C206" s="132">
        <v>2430120100</v>
      </c>
      <c r="D206" s="110" t="s">
        <v>72</v>
      </c>
      <c r="E206" s="56" t="s">
        <v>96</v>
      </c>
      <c r="F206" s="21">
        <f aca="true" t="shared" si="51" ref="F206:H206">F207</f>
        <v>5850.4</v>
      </c>
      <c r="G206" s="21">
        <f t="shared" si="51"/>
        <v>2000</v>
      </c>
      <c r="H206" s="21">
        <f t="shared" si="51"/>
        <v>0</v>
      </c>
    </row>
    <row r="207" spans="1:8" ht="12.75">
      <c r="A207" s="108" t="s">
        <v>19</v>
      </c>
      <c r="B207" s="22" t="s">
        <v>238</v>
      </c>
      <c r="C207" s="132">
        <v>2430120100</v>
      </c>
      <c r="D207" s="110" t="s">
        <v>119</v>
      </c>
      <c r="E207" s="56" t="s">
        <v>120</v>
      </c>
      <c r="F207" s="21">
        <f>4817.5+2032.1+3100-2998.3+41.5-1142.4</f>
        <v>5850.4</v>
      </c>
      <c r="G207" s="21">
        <v>2000</v>
      </c>
      <c r="H207" s="21">
        <v>0</v>
      </c>
    </row>
    <row r="208" spans="1:8" ht="52.9" customHeight="1">
      <c r="A208" s="108" t="s">
        <v>19</v>
      </c>
      <c r="B208" s="22" t="s">
        <v>238</v>
      </c>
      <c r="C208" s="110">
        <v>2600000000</v>
      </c>
      <c r="D208" s="110"/>
      <c r="E208" s="140" t="s">
        <v>342</v>
      </c>
      <c r="F208" s="21">
        <f>F209</f>
        <v>0</v>
      </c>
      <c r="G208" s="21">
        <f aca="true" t="shared" si="52" ref="G208:H215">G209</f>
        <v>954.1</v>
      </c>
      <c r="H208" s="21">
        <f t="shared" si="52"/>
        <v>95410.20000000001</v>
      </c>
    </row>
    <row r="209" spans="1:8" ht="31.5">
      <c r="A209" s="108" t="s">
        <v>19</v>
      </c>
      <c r="B209" s="22" t="s">
        <v>238</v>
      </c>
      <c r="C209" s="108">
        <v>2640000000</v>
      </c>
      <c r="D209" s="110"/>
      <c r="E209" s="109" t="s">
        <v>343</v>
      </c>
      <c r="F209" s="21">
        <f>F210</f>
        <v>0</v>
      </c>
      <c r="G209" s="21">
        <f t="shared" si="52"/>
        <v>954.1</v>
      </c>
      <c r="H209" s="21">
        <f t="shared" si="52"/>
        <v>95410.20000000001</v>
      </c>
    </row>
    <row r="210" spans="1:8" ht="31.5">
      <c r="A210" s="108" t="s">
        <v>19</v>
      </c>
      <c r="B210" s="22" t="s">
        <v>238</v>
      </c>
      <c r="C210" s="108">
        <v>2640100000</v>
      </c>
      <c r="D210" s="110"/>
      <c r="E210" s="56" t="s">
        <v>344</v>
      </c>
      <c r="F210" s="21">
        <f>F214+F211</f>
        <v>0</v>
      </c>
      <c r="G210" s="21">
        <f>G214+G211</f>
        <v>954.1</v>
      </c>
      <c r="H210" s="21">
        <f>H214+H211</f>
        <v>95410.20000000001</v>
      </c>
    </row>
    <row r="211" spans="1:8" ht="31.5">
      <c r="A211" s="108" t="s">
        <v>19</v>
      </c>
      <c r="B211" s="22" t="s">
        <v>238</v>
      </c>
      <c r="C211" s="108">
        <v>2640111210</v>
      </c>
      <c r="D211" s="110"/>
      <c r="E211" s="56" t="s">
        <v>253</v>
      </c>
      <c r="F211" s="21">
        <f aca="true" t="shared" si="53" ref="F211:H212">F212</f>
        <v>0</v>
      </c>
      <c r="G211" s="21">
        <f t="shared" si="53"/>
        <v>0</v>
      </c>
      <c r="H211" s="21">
        <f t="shared" si="53"/>
        <v>94456.1</v>
      </c>
    </row>
    <row r="212" spans="1:8" ht="31.5">
      <c r="A212" s="108" t="s">
        <v>19</v>
      </c>
      <c r="B212" s="22" t="s">
        <v>238</v>
      </c>
      <c r="C212" s="108">
        <v>2640111210</v>
      </c>
      <c r="D212" s="110" t="s">
        <v>72</v>
      </c>
      <c r="E212" s="56" t="s">
        <v>96</v>
      </c>
      <c r="F212" s="21">
        <f t="shared" si="53"/>
        <v>0</v>
      </c>
      <c r="G212" s="21">
        <f t="shared" si="53"/>
        <v>0</v>
      </c>
      <c r="H212" s="21">
        <f t="shared" si="53"/>
        <v>94456.1</v>
      </c>
    </row>
    <row r="213" spans="1:8" ht="12.75">
      <c r="A213" s="108" t="s">
        <v>19</v>
      </c>
      <c r="B213" s="22" t="s">
        <v>238</v>
      </c>
      <c r="C213" s="139">
        <v>2640111210</v>
      </c>
      <c r="D213" s="110" t="s">
        <v>119</v>
      </c>
      <c r="E213" s="56" t="s">
        <v>120</v>
      </c>
      <c r="F213" s="21">
        <v>0</v>
      </c>
      <c r="G213" s="21">
        <v>0</v>
      </c>
      <c r="H213" s="21">
        <v>94456.1</v>
      </c>
    </row>
    <row r="214" spans="1:8" ht="31.5">
      <c r="A214" s="108" t="s">
        <v>19</v>
      </c>
      <c r="B214" s="22" t="s">
        <v>238</v>
      </c>
      <c r="C214" s="108" t="s">
        <v>345</v>
      </c>
      <c r="D214" s="110"/>
      <c r="E214" s="56" t="s">
        <v>252</v>
      </c>
      <c r="F214" s="21">
        <f>F215</f>
        <v>0</v>
      </c>
      <c r="G214" s="21">
        <f t="shared" si="52"/>
        <v>954.1</v>
      </c>
      <c r="H214" s="21">
        <f t="shared" si="52"/>
        <v>954.1</v>
      </c>
    </row>
    <row r="215" spans="1:8" ht="31.5">
      <c r="A215" s="108" t="s">
        <v>19</v>
      </c>
      <c r="B215" s="22" t="s">
        <v>238</v>
      </c>
      <c r="C215" s="108" t="s">
        <v>345</v>
      </c>
      <c r="D215" s="110" t="s">
        <v>72</v>
      </c>
      <c r="E215" s="56" t="s">
        <v>96</v>
      </c>
      <c r="F215" s="21">
        <f>F216</f>
        <v>0</v>
      </c>
      <c r="G215" s="21">
        <f t="shared" si="52"/>
        <v>954.1</v>
      </c>
      <c r="H215" s="21">
        <f t="shared" si="52"/>
        <v>954.1</v>
      </c>
    </row>
    <row r="216" spans="1:8" ht="12.75">
      <c r="A216" s="108" t="s">
        <v>19</v>
      </c>
      <c r="B216" s="22" t="s">
        <v>238</v>
      </c>
      <c r="C216" s="108" t="s">
        <v>345</v>
      </c>
      <c r="D216" s="110" t="s">
        <v>119</v>
      </c>
      <c r="E216" s="56" t="s">
        <v>120</v>
      </c>
      <c r="F216" s="21">
        <v>0</v>
      </c>
      <c r="G216" s="21">
        <v>954.1</v>
      </c>
      <c r="H216" s="21">
        <v>954.1</v>
      </c>
    </row>
    <row r="217" spans="1:8" ht="12.75">
      <c r="A217" s="274" t="s">
        <v>19</v>
      </c>
      <c r="B217" s="22" t="s">
        <v>238</v>
      </c>
      <c r="C217" s="274">
        <v>9900000000</v>
      </c>
      <c r="D217" s="274"/>
      <c r="E217" s="275" t="s">
        <v>105</v>
      </c>
      <c r="F217" s="21">
        <f>F218</f>
        <v>705.6</v>
      </c>
      <c r="G217" s="21">
        <f aca="true" t="shared" si="54" ref="G217:H220">G218</f>
        <v>0</v>
      </c>
      <c r="H217" s="21">
        <f t="shared" si="54"/>
        <v>0</v>
      </c>
    </row>
    <row r="218" spans="1:8" ht="12.75">
      <c r="A218" s="274" t="s">
        <v>19</v>
      </c>
      <c r="B218" s="22" t="s">
        <v>238</v>
      </c>
      <c r="C218" s="274">
        <v>9910000000</v>
      </c>
      <c r="D218" s="274"/>
      <c r="E218" s="275" t="s">
        <v>8</v>
      </c>
      <c r="F218" s="21">
        <f>F219</f>
        <v>705.6</v>
      </c>
      <c r="G218" s="21">
        <f t="shared" si="54"/>
        <v>0</v>
      </c>
      <c r="H218" s="21">
        <f t="shared" si="54"/>
        <v>0</v>
      </c>
    </row>
    <row r="219" spans="1:8" ht="12.75">
      <c r="A219" s="274" t="s">
        <v>19</v>
      </c>
      <c r="B219" s="22" t="s">
        <v>238</v>
      </c>
      <c r="C219" s="274">
        <v>9910020000</v>
      </c>
      <c r="D219" s="274"/>
      <c r="E219" s="275" t="s">
        <v>289</v>
      </c>
      <c r="F219" s="21">
        <f>F220</f>
        <v>705.6</v>
      </c>
      <c r="G219" s="21">
        <f t="shared" si="54"/>
        <v>0</v>
      </c>
      <c r="H219" s="21">
        <f t="shared" si="54"/>
        <v>0</v>
      </c>
    </row>
    <row r="220" spans="1:8" ht="31.5">
      <c r="A220" s="274" t="s">
        <v>19</v>
      </c>
      <c r="B220" s="22" t="s">
        <v>238</v>
      </c>
      <c r="C220" s="274">
        <v>9910020000</v>
      </c>
      <c r="D220" s="273" t="s">
        <v>69</v>
      </c>
      <c r="E220" s="56" t="s">
        <v>95</v>
      </c>
      <c r="F220" s="21">
        <f>F221</f>
        <v>705.6</v>
      </c>
      <c r="G220" s="21">
        <f t="shared" si="54"/>
        <v>0</v>
      </c>
      <c r="H220" s="21">
        <f t="shared" si="54"/>
        <v>0</v>
      </c>
    </row>
    <row r="221" spans="1:8" ht="31.5">
      <c r="A221" s="274" t="s">
        <v>19</v>
      </c>
      <c r="B221" s="22" t="s">
        <v>238</v>
      </c>
      <c r="C221" s="274">
        <v>9910020000</v>
      </c>
      <c r="D221" s="274">
        <v>240</v>
      </c>
      <c r="E221" s="56" t="s">
        <v>224</v>
      </c>
      <c r="F221" s="21">
        <v>705.6</v>
      </c>
      <c r="G221" s="21">
        <v>0</v>
      </c>
      <c r="H221" s="21">
        <v>0</v>
      </c>
    </row>
    <row r="222" spans="1:8" ht="12.75">
      <c r="A222" s="108" t="s">
        <v>19</v>
      </c>
      <c r="B222" s="108" t="s">
        <v>49</v>
      </c>
      <c r="C222" s="108" t="s">
        <v>66</v>
      </c>
      <c r="D222" s="108" t="s">
        <v>66</v>
      </c>
      <c r="E222" s="109" t="s">
        <v>28</v>
      </c>
      <c r="F222" s="21">
        <f>F223+F288</f>
        <v>55943</v>
      </c>
      <c r="G222" s="21">
        <f>G223+G288</f>
        <v>41293.50000000001</v>
      </c>
      <c r="H222" s="21">
        <f>H223+H288</f>
        <v>11741.699999999999</v>
      </c>
    </row>
    <row r="223" spans="1:8" ht="47.25">
      <c r="A223" s="108" t="s">
        <v>19</v>
      </c>
      <c r="B223" s="108" t="s">
        <v>49</v>
      </c>
      <c r="C223" s="110">
        <v>2300000000</v>
      </c>
      <c r="D223" s="108"/>
      <c r="E223" s="109" t="s">
        <v>335</v>
      </c>
      <c r="F223" s="21">
        <f>F224+F236+F280</f>
        <v>55818</v>
      </c>
      <c r="G223" s="21">
        <f>G224+G236+G280</f>
        <v>41293.50000000001</v>
      </c>
      <c r="H223" s="21">
        <f>H224+H236+H280</f>
        <v>11741.699999999999</v>
      </c>
    </row>
    <row r="224" spans="1:8" ht="47.25">
      <c r="A224" s="108" t="s">
        <v>19</v>
      </c>
      <c r="B224" s="108" t="s">
        <v>49</v>
      </c>
      <c r="C224" s="110">
        <v>2310000000</v>
      </c>
      <c r="D224" s="108"/>
      <c r="E224" s="109" t="s">
        <v>213</v>
      </c>
      <c r="F224" s="21">
        <f>F229+F225</f>
        <v>24040.8</v>
      </c>
      <c r="G224" s="21">
        <f aca="true" t="shared" si="55" ref="G224:H224">G229+G225</f>
        <v>17110.9</v>
      </c>
      <c r="H224" s="21">
        <f t="shared" si="55"/>
        <v>0</v>
      </c>
    </row>
    <row r="225" spans="1:8" ht="31.5">
      <c r="A225" s="184" t="s">
        <v>19</v>
      </c>
      <c r="B225" s="184" t="s">
        <v>49</v>
      </c>
      <c r="C225" s="183">
        <v>2310100000</v>
      </c>
      <c r="D225" s="184"/>
      <c r="E225" s="185" t="s">
        <v>407</v>
      </c>
      <c r="F225" s="21">
        <f>F226</f>
        <v>0</v>
      </c>
      <c r="G225" s="21">
        <f aca="true" t="shared" si="56" ref="G225:H227">G226</f>
        <v>1000</v>
      </c>
      <c r="H225" s="21">
        <f t="shared" si="56"/>
        <v>0</v>
      </c>
    </row>
    <row r="226" spans="1:8" ht="12.75">
      <c r="A226" s="184" t="s">
        <v>19</v>
      </c>
      <c r="B226" s="184" t="s">
        <v>49</v>
      </c>
      <c r="C226" s="183">
        <v>2310111180</v>
      </c>
      <c r="D226" s="184"/>
      <c r="E226" s="185" t="s">
        <v>408</v>
      </c>
      <c r="F226" s="21">
        <f>F227</f>
        <v>0</v>
      </c>
      <c r="G226" s="21">
        <f t="shared" si="56"/>
        <v>1000</v>
      </c>
      <c r="H226" s="21">
        <f t="shared" si="56"/>
        <v>0</v>
      </c>
    </row>
    <row r="227" spans="1:8" ht="31.5">
      <c r="A227" s="184" t="s">
        <v>19</v>
      </c>
      <c r="B227" s="184" t="s">
        <v>49</v>
      </c>
      <c r="C227" s="183">
        <v>2310111180</v>
      </c>
      <c r="D227" s="183" t="s">
        <v>69</v>
      </c>
      <c r="E227" s="56" t="s">
        <v>95</v>
      </c>
      <c r="F227" s="21">
        <f>F228</f>
        <v>0</v>
      </c>
      <c r="G227" s="21">
        <f t="shared" si="56"/>
        <v>1000</v>
      </c>
      <c r="H227" s="21">
        <f t="shared" si="56"/>
        <v>0</v>
      </c>
    </row>
    <row r="228" spans="1:8" ht="31.5">
      <c r="A228" s="184" t="s">
        <v>19</v>
      </c>
      <c r="B228" s="184" t="s">
        <v>49</v>
      </c>
      <c r="C228" s="183">
        <v>2310111180</v>
      </c>
      <c r="D228" s="184">
        <v>240</v>
      </c>
      <c r="E228" s="56" t="s">
        <v>224</v>
      </c>
      <c r="F228" s="21">
        <v>0</v>
      </c>
      <c r="G228" s="21">
        <v>1000</v>
      </c>
      <c r="H228" s="21">
        <v>0</v>
      </c>
    </row>
    <row r="229" spans="1:8" ht="46.9" customHeight="1">
      <c r="A229" s="108" t="s">
        <v>19</v>
      </c>
      <c r="B229" s="108" t="s">
        <v>49</v>
      </c>
      <c r="C229" s="110" t="s">
        <v>311</v>
      </c>
      <c r="D229" s="24"/>
      <c r="E229" s="109" t="s">
        <v>230</v>
      </c>
      <c r="F229" s="21">
        <f>F233+F230</f>
        <v>24040.8</v>
      </c>
      <c r="G229" s="21">
        <f>G233+G230</f>
        <v>16110.900000000001</v>
      </c>
      <c r="H229" s="21">
        <f>H233+H230</f>
        <v>0</v>
      </c>
    </row>
    <row r="230" spans="1:8" ht="12.75">
      <c r="A230" s="108" t="s">
        <v>19</v>
      </c>
      <c r="B230" s="108" t="s">
        <v>49</v>
      </c>
      <c r="C230" s="108" t="s">
        <v>312</v>
      </c>
      <c r="D230" s="108"/>
      <c r="E230" s="62" t="s">
        <v>232</v>
      </c>
      <c r="F230" s="21">
        <f aca="true" t="shared" si="57" ref="F230:H231">F231</f>
        <v>8535.9</v>
      </c>
      <c r="G230" s="21">
        <f t="shared" si="57"/>
        <v>592</v>
      </c>
      <c r="H230" s="21">
        <f t="shared" si="57"/>
        <v>0</v>
      </c>
    </row>
    <row r="231" spans="1:8" ht="31.5">
      <c r="A231" s="108" t="s">
        <v>19</v>
      </c>
      <c r="B231" s="108" t="s">
        <v>49</v>
      </c>
      <c r="C231" s="108" t="s">
        <v>312</v>
      </c>
      <c r="D231" s="110" t="s">
        <v>69</v>
      </c>
      <c r="E231" s="56" t="s">
        <v>95</v>
      </c>
      <c r="F231" s="21">
        <f t="shared" si="57"/>
        <v>8535.9</v>
      </c>
      <c r="G231" s="21">
        <f t="shared" si="57"/>
        <v>592</v>
      </c>
      <c r="H231" s="21">
        <f t="shared" si="57"/>
        <v>0</v>
      </c>
    </row>
    <row r="232" spans="1:8" ht="31.5">
      <c r="A232" s="108" t="s">
        <v>19</v>
      </c>
      <c r="B232" s="108" t="s">
        <v>49</v>
      </c>
      <c r="C232" s="108" t="s">
        <v>312</v>
      </c>
      <c r="D232" s="108">
        <v>240</v>
      </c>
      <c r="E232" s="56" t="s">
        <v>224</v>
      </c>
      <c r="F232" s="21">
        <f>569.3+490+9669.9-695.3-569-929</f>
        <v>8535.9</v>
      </c>
      <c r="G232" s="21">
        <f>592.1-0.1</f>
        <v>592</v>
      </c>
      <c r="H232" s="21">
        <v>0</v>
      </c>
    </row>
    <row r="233" spans="1:8" ht="25.9" customHeight="1">
      <c r="A233" s="108" t="s">
        <v>19</v>
      </c>
      <c r="B233" s="108" t="s">
        <v>49</v>
      </c>
      <c r="C233" s="110" t="s">
        <v>313</v>
      </c>
      <c r="D233" s="108"/>
      <c r="E233" s="103" t="s">
        <v>222</v>
      </c>
      <c r="F233" s="21">
        <f aca="true" t="shared" si="58" ref="F233:H234">F234</f>
        <v>15504.9</v>
      </c>
      <c r="G233" s="21">
        <f t="shared" si="58"/>
        <v>15518.900000000001</v>
      </c>
      <c r="H233" s="21">
        <f t="shared" si="58"/>
        <v>0</v>
      </c>
    </row>
    <row r="234" spans="1:8" ht="31.5">
      <c r="A234" s="108" t="s">
        <v>19</v>
      </c>
      <c r="B234" s="108" t="s">
        <v>49</v>
      </c>
      <c r="C234" s="110" t="s">
        <v>313</v>
      </c>
      <c r="D234" s="110" t="s">
        <v>69</v>
      </c>
      <c r="E234" s="109" t="s">
        <v>95</v>
      </c>
      <c r="F234" s="21">
        <f t="shared" si="58"/>
        <v>15504.9</v>
      </c>
      <c r="G234" s="21">
        <f t="shared" si="58"/>
        <v>15518.900000000001</v>
      </c>
      <c r="H234" s="21">
        <f t="shared" si="58"/>
        <v>0</v>
      </c>
    </row>
    <row r="235" spans="1:8" ht="31.5">
      <c r="A235" s="108" t="s">
        <v>19</v>
      </c>
      <c r="B235" s="108" t="s">
        <v>49</v>
      </c>
      <c r="C235" s="110" t="s">
        <v>313</v>
      </c>
      <c r="D235" s="108">
        <v>240</v>
      </c>
      <c r="E235" s="109" t="s">
        <v>224</v>
      </c>
      <c r="F235" s="21">
        <f>15349.8+155.1</f>
        <v>15504.9</v>
      </c>
      <c r="G235" s="21">
        <f>155.1+15363.7+0.1</f>
        <v>15518.900000000001</v>
      </c>
      <c r="H235" s="21">
        <v>0</v>
      </c>
    </row>
    <row r="236" spans="1:8" ht="12.75">
      <c r="A236" s="108" t="s">
        <v>19</v>
      </c>
      <c r="B236" s="108" t="s">
        <v>49</v>
      </c>
      <c r="C236" s="110">
        <v>2320000000</v>
      </c>
      <c r="D236" s="108"/>
      <c r="E236" s="109" t="s">
        <v>182</v>
      </c>
      <c r="F236" s="21">
        <f>F250+F272+F237+F276</f>
        <v>29159.600000000002</v>
      </c>
      <c r="G236" s="21">
        <f aca="true" t="shared" si="59" ref="G236:H236">G250+G272+G237+G276</f>
        <v>21526.500000000004</v>
      </c>
      <c r="H236" s="21">
        <f t="shared" si="59"/>
        <v>11741.699999999999</v>
      </c>
    </row>
    <row r="237" spans="1:8" ht="31.5">
      <c r="A237" s="172" t="s">
        <v>19</v>
      </c>
      <c r="B237" s="172" t="s">
        <v>49</v>
      </c>
      <c r="C237" s="171">
        <v>2320100000</v>
      </c>
      <c r="D237" s="172"/>
      <c r="E237" s="173" t="s">
        <v>388</v>
      </c>
      <c r="F237" s="21">
        <f>F244+F247+F238+F241</f>
        <v>1581.5</v>
      </c>
      <c r="G237" s="21">
        <f aca="true" t="shared" si="60" ref="G237:H237">G244+G247+G238+G241</f>
        <v>58.400000000000034</v>
      </c>
      <c r="H237" s="21">
        <f t="shared" si="60"/>
        <v>0</v>
      </c>
    </row>
    <row r="238" spans="1:8" ht="12.75">
      <c r="A238" s="178" t="s">
        <v>19</v>
      </c>
      <c r="B238" s="178" t="s">
        <v>49</v>
      </c>
      <c r="C238" s="177">
        <v>2320120100</v>
      </c>
      <c r="D238" s="178"/>
      <c r="E238" s="179" t="s">
        <v>232</v>
      </c>
      <c r="F238" s="21">
        <f>F239</f>
        <v>30</v>
      </c>
      <c r="G238" s="21">
        <f aca="true" t="shared" si="61" ref="G238:H239">G239</f>
        <v>0</v>
      </c>
      <c r="H238" s="21">
        <f t="shared" si="61"/>
        <v>0</v>
      </c>
    </row>
    <row r="239" spans="1:8" ht="31.5">
      <c r="A239" s="178" t="s">
        <v>19</v>
      </c>
      <c r="B239" s="178" t="s">
        <v>49</v>
      </c>
      <c r="C239" s="177">
        <v>2320120100</v>
      </c>
      <c r="D239" s="177" t="s">
        <v>69</v>
      </c>
      <c r="E239" s="179" t="s">
        <v>95</v>
      </c>
      <c r="F239" s="21">
        <f>F240</f>
        <v>30</v>
      </c>
      <c r="G239" s="21">
        <f t="shared" si="61"/>
        <v>0</v>
      </c>
      <c r="H239" s="21">
        <f t="shared" si="61"/>
        <v>0</v>
      </c>
    </row>
    <row r="240" spans="1:8" ht="31.5">
      <c r="A240" s="178" t="s">
        <v>19</v>
      </c>
      <c r="B240" s="178" t="s">
        <v>49</v>
      </c>
      <c r="C240" s="177">
        <v>2320120100</v>
      </c>
      <c r="D240" s="178">
        <v>240</v>
      </c>
      <c r="E240" s="179" t="s">
        <v>224</v>
      </c>
      <c r="F240" s="21">
        <v>30</v>
      </c>
      <c r="G240" s="21">
        <v>0</v>
      </c>
      <c r="H240" s="21">
        <v>0</v>
      </c>
    </row>
    <row r="241" spans="1:8" ht="63">
      <c r="A241" s="184" t="s">
        <v>19</v>
      </c>
      <c r="B241" s="184" t="s">
        <v>49</v>
      </c>
      <c r="C241" s="184">
        <v>2320119030</v>
      </c>
      <c r="D241" s="184"/>
      <c r="E241" s="185" t="s">
        <v>406</v>
      </c>
      <c r="F241" s="21">
        <f>F242</f>
        <v>1305.1000000000001</v>
      </c>
      <c r="G241" s="21">
        <f aca="true" t="shared" si="62" ref="G241:H242">G242</f>
        <v>0</v>
      </c>
      <c r="H241" s="21">
        <f t="shared" si="62"/>
        <v>0</v>
      </c>
    </row>
    <row r="242" spans="1:8" ht="31.5">
      <c r="A242" s="184" t="s">
        <v>19</v>
      </c>
      <c r="B242" s="184" t="s">
        <v>49</v>
      </c>
      <c r="C242" s="184">
        <v>2320119030</v>
      </c>
      <c r="D242" s="183" t="s">
        <v>69</v>
      </c>
      <c r="E242" s="185" t="s">
        <v>95</v>
      </c>
      <c r="F242" s="21">
        <f>F243</f>
        <v>1305.1000000000001</v>
      </c>
      <c r="G242" s="21">
        <f t="shared" si="62"/>
        <v>0</v>
      </c>
      <c r="H242" s="21">
        <f t="shared" si="62"/>
        <v>0</v>
      </c>
    </row>
    <row r="243" spans="1:8" ht="31.5">
      <c r="A243" s="184" t="s">
        <v>19</v>
      </c>
      <c r="B243" s="184" t="s">
        <v>49</v>
      </c>
      <c r="C243" s="184">
        <v>2320119030</v>
      </c>
      <c r="D243" s="184">
        <v>240</v>
      </c>
      <c r="E243" s="185" t="s">
        <v>224</v>
      </c>
      <c r="F243" s="21">
        <f>1318.4-13.3</f>
        <v>1305.1000000000001</v>
      </c>
      <c r="G243" s="21">
        <v>0</v>
      </c>
      <c r="H243" s="21">
        <v>0</v>
      </c>
    </row>
    <row r="244" spans="1:8" ht="64.15" customHeight="1">
      <c r="A244" s="108" t="s">
        <v>19</v>
      </c>
      <c r="B244" s="108" t="s">
        <v>49</v>
      </c>
      <c r="C244" s="139" t="s">
        <v>350</v>
      </c>
      <c r="D244" s="108"/>
      <c r="E244" s="193" t="s">
        <v>427</v>
      </c>
      <c r="F244" s="21">
        <f aca="true" t="shared" si="63" ref="F244:H245">F245</f>
        <v>0</v>
      </c>
      <c r="G244" s="21">
        <f t="shared" si="63"/>
        <v>58.400000000000034</v>
      </c>
      <c r="H244" s="21">
        <f t="shared" si="63"/>
        <v>0</v>
      </c>
    </row>
    <row r="245" spans="1:8" ht="31.5">
      <c r="A245" s="108" t="s">
        <v>19</v>
      </c>
      <c r="B245" s="108" t="s">
        <v>49</v>
      </c>
      <c r="C245" s="139" t="s">
        <v>350</v>
      </c>
      <c r="D245" s="110" t="s">
        <v>69</v>
      </c>
      <c r="E245" s="140" t="s">
        <v>95</v>
      </c>
      <c r="F245" s="21">
        <f t="shared" si="63"/>
        <v>0</v>
      </c>
      <c r="G245" s="21">
        <f t="shared" si="63"/>
        <v>58.400000000000034</v>
      </c>
      <c r="H245" s="21">
        <f t="shared" si="63"/>
        <v>0</v>
      </c>
    </row>
    <row r="246" spans="1:8" ht="31.5">
      <c r="A246" s="108" t="s">
        <v>19</v>
      </c>
      <c r="B246" s="108" t="s">
        <v>49</v>
      </c>
      <c r="C246" s="139" t="s">
        <v>350</v>
      </c>
      <c r="D246" s="108">
        <v>240</v>
      </c>
      <c r="E246" s="140" t="s">
        <v>224</v>
      </c>
      <c r="F246" s="21">
        <v>0</v>
      </c>
      <c r="G246" s="21">
        <f>260.1-201.7</f>
        <v>58.400000000000034</v>
      </c>
      <c r="H246" s="21">
        <v>0</v>
      </c>
    </row>
    <row r="247" spans="1:8" ht="63">
      <c r="A247" s="178" t="s">
        <v>19</v>
      </c>
      <c r="B247" s="178" t="s">
        <v>49</v>
      </c>
      <c r="C247" s="178" t="s">
        <v>393</v>
      </c>
      <c r="D247" s="178"/>
      <c r="E247" s="180" t="s">
        <v>394</v>
      </c>
      <c r="F247" s="21">
        <f>F248</f>
        <v>246.39999999999998</v>
      </c>
      <c r="G247" s="21">
        <f aca="true" t="shared" si="64" ref="G247:H248">G248</f>
        <v>0</v>
      </c>
      <c r="H247" s="21">
        <f t="shared" si="64"/>
        <v>0</v>
      </c>
    </row>
    <row r="248" spans="1:8" ht="31.5">
      <c r="A248" s="178" t="s">
        <v>19</v>
      </c>
      <c r="B248" s="178" t="s">
        <v>49</v>
      </c>
      <c r="C248" s="178" t="s">
        <v>393</v>
      </c>
      <c r="D248" s="177" t="s">
        <v>69</v>
      </c>
      <c r="E248" s="179" t="s">
        <v>95</v>
      </c>
      <c r="F248" s="21">
        <f>F249</f>
        <v>246.39999999999998</v>
      </c>
      <c r="G248" s="21">
        <f t="shared" si="64"/>
        <v>0</v>
      </c>
      <c r="H248" s="21">
        <f t="shared" si="64"/>
        <v>0</v>
      </c>
    </row>
    <row r="249" spans="1:8" ht="31.5">
      <c r="A249" s="178" t="s">
        <v>19</v>
      </c>
      <c r="B249" s="178" t="s">
        <v>49</v>
      </c>
      <c r="C249" s="178" t="s">
        <v>393</v>
      </c>
      <c r="D249" s="178">
        <v>240</v>
      </c>
      <c r="E249" s="179" t="s">
        <v>224</v>
      </c>
      <c r="F249" s="21">
        <f>70+178.7-2.3</f>
        <v>246.39999999999998</v>
      </c>
      <c r="G249" s="21">
        <v>0</v>
      </c>
      <c r="H249" s="21">
        <v>0</v>
      </c>
    </row>
    <row r="250" spans="1:8" ht="12.75">
      <c r="A250" s="108" t="s">
        <v>19</v>
      </c>
      <c r="B250" s="108" t="s">
        <v>49</v>
      </c>
      <c r="C250" s="110">
        <v>2320200000</v>
      </c>
      <c r="D250" s="108"/>
      <c r="E250" s="109" t="s">
        <v>128</v>
      </c>
      <c r="F250" s="21">
        <f>F251+F254+F257+F260+F263+F266+F269</f>
        <v>27022.9</v>
      </c>
      <c r="G250" s="21">
        <f aca="true" t="shared" si="65" ref="G250:H250">G251+G254+G257+G260+G263+G266+G269</f>
        <v>21468.100000000002</v>
      </c>
      <c r="H250" s="21">
        <f t="shared" si="65"/>
        <v>11741.699999999999</v>
      </c>
    </row>
    <row r="251" spans="1:8" ht="12.75">
      <c r="A251" s="108" t="s">
        <v>19</v>
      </c>
      <c r="B251" s="108" t="s">
        <v>49</v>
      </c>
      <c r="C251" s="108">
        <v>2320220050</v>
      </c>
      <c r="D251" s="108"/>
      <c r="E251" s="109" t="s">
        <v>129</v>
      </c>
      <c r="F251" s="21">
        <f aca="true" t="shared" si="66" ref="F251:H252">F252</f>
        <v>17991.2</v>
      </c>
      <c r="G251" s="21">
        <f t="shared" si="66"/>
        <v>18215.9</v>
      </c>
      <c r="H251" s="21">
        <f t="shared" si="66"/>
        <v>9527.6</v>
      </c>
    </row>
    <row r="252" spans="1:8" ht="31.5">
      <c r="A252" s="108" t="s">
        <v>19</v>
      </c>
      <c r="B252" s="108" t="s">
        <v>49</v>
      </c>
      <c r="C252" s="108">
        <v>2320220050</v>
      </c>
      <c r="D252" s="110" t="s">
        <v>69</v>
      </c>
      <c r="E252" s="109" t="s">
        <v>95</v>
      </c>
      <c r="F252" s="21">
        <f t="shared" si="66"/>
        <v>17991.2</v>
      </c>
      <c r="G252" s="21">
        <f t="shared" si="66"/>
        <v>18215.9</v>
      </c>
      <c r="H252" s="21">
        <f t="shared" si="66"/>
        <v>9527.6</v>
      </c>
    </row>
    <row r="253" spans="1:8" ht="31.5">
      <c r="A253" s="108" t="s">
        <v>19</v>
      </c>
      <c r="B253" s="108" t="s">
        <v>49</v>
      </c>
      <c r="C253" s="108">
        <v>2320220050</v>
      </c>
      <c r="D253" s="108">
        <v>240</v>
      </c>
      <c r="E253" s="109" t="s">
        <v>224</v>
      </c>
      <c r="F253" s="21">
        <f>17765.4+438.7-30-182.9</f>
        <v>17991.2</v>
      </c>
      <c r="G253" s="21">
        <v>18215.9</v>
      </c>
      <c r="H253" s="21">
        <v>9527.6</v>
      </c>
    </row>
    <row r="254" spans="1:8" ht="12.75">
      <c r="A254" s="108" t="s">
        <v>19</v>
      </c>
      <c r="B254" s="108" t="s">
        <v>49</v>
      </c>
      <c r="C254" s="108">
        <v>2320220070</v>
      </c>
      <c r="D254" s="108"/>
      <c r="E254" s="109" t="s">
        <v>130</v>
      </c>
      <c r="F254" s="21">
        <f aca="true" t="shared" si="67" ref="F254:H255">F255</f>
        <v>4883.2</v>
      </c>
      <c r="G254" s="21">
        <f t="shared" si="67"/>
        <v>2852.3999999999996</v>
      </c>
      <c r="H254" s="21">
        <f t="shared" si="67"/>
        <v>2068.2</v>
      </c>
    </row>
    <row r="255" spans="1:8" ht="31.5">
      <c r="A255" s="108" t="s">
        <v>19</v>
      </c>
      <c r="B255" s="108" t="s">
        <v>49</v>
      </c>
      <c r="C255" s="108">
        <v>2320220070</v>
      </c>
      <c r="D255" s="110" t="s">
        <v>69</v>
      </c>
      <c r="E255" s="109" t="s">
        <v>95</v>
      </c>
      <c r="F255" s="21">
        <f t="shared" si="67"/>
        <v>4883.2</v>
      </c>
      <c r="G255" s="21">
        <f t="shared" si="67"/>
        <v>2852.3999999999996</v>
      </c>
      <c r="H255" s="21">
        <f t="shared" si="67"/>
        <v>2068.2</v>
      </c>
    </row>
    <row r="256" spans="1:8" ht="31.5">
      <c r="A256" s="108" t="s">
        <v>19</v>
      </c>
      <c r="B256" s="108" t="s">
        <v>49</v>
      </c>
      <c r="C256" s="108">
        <v>2320220070</v>
      </c>
      <c r="D256" s="108">
        <v>240</v>
      </c>
      <c r="E256" s="109" t="s">
        <v>224</v>
      </c>
      <c r="F256" s="21">
        <f>3850.3+850+182.9</f>
        <v>4883.2</v>
      </c>
      <c r="G256" s="21">
        <f>2650.7+201.7</f>
        <v>2852.3999999999996</v>
      </c>
      <c r="H256" s="21">
        <v>2068.2</v>
      </c>
    </row>
    <row r="257" spans="1:8" ht="12.75">
      <c r="A257" s="108" t="s">
        <v>19</v>
      </c>
      <c r="B257" s="108" t="s">
        <v>49</v>
      </c>
      <c r="C257" s="108">
        <v>2320220080</v>
      </c>
      <c r="D257" s="108"/>
      <c r="E257" s="109" t="s">
        <v>131</v>
      </c>
      <c r="F257" s="21">
        <f aca="true" t="shared" si="68" ref="F257:H258">F258</f>
        <v>1279.8</v>
      </c>
      <c r="G257" s="21">
        <f t="shared" si="68"/>
        <v>399.8</v>
      </c>
      <c r="H257" s="21">
        <f t="shared" si="68"/>
        <v>145.9</v>
      </c>
    </row>
    <row r="258" spans="1:8" ht="31.5">
      <c r="A258" s="108" t="s">
        <v>19</v>
      </c>
      <c r="B258" s="108" t="s">
        <v>49</v>
      </c>
      <c r="C258" s="108">
        <v>2320220080</v>
      </c>
      <c r="D258" s="110" t="s">
        <v>69</v>
      </c>
      <c r="E258" s="109" t="s">
        <v>95</v>
      </c>
      <c r="F258" s="21">
        <f t="shared" si="68"/>
        <v>1279.8</v>
      </c>
      <c r="G258" s="21">
        <f t="shared" si="68"/>
        <v>399.8</v>
      </c>
      <c r="H258" s="21">
        <f t="shared" si="68"/>
        <v>145.9</v>
      </c>
    </row>
    <row r="259" spans="1:8" ht="31.5">
      <c r="A259" s="108" t="s">
        <v>19</v>
      </c>
      <c r="B259" s="108" t="s">
        <v>49</v>
      </c>
      <c r="C259" s="108">
        <v>2320220080</v>
      </c>
      <c r="D259" s="108">
        <v>240</v>
      </c>
      <c r="E259" s="109" t="s">
        <v>224</v>
      </c>
      <c r="F259" s="21">
        <f>399.8+880</f>
        <v>1279.8</v>
      </c>
      <c r="G259" s="21">
        <v>399.8</v>
      </c>
      <c r="H259" s="21">
        <v>145.9</v>
      </c>
    </row>
    <row r="260" spans="1:8" ht="12.75">
      <c r="A260" s="178" t="s">
        <v>19</v>
      </c>
      <c r="B260" s="178" t="s">
        <v>49</v>
      </c>
      <c r="C260" s="178">
        <v>2320220090</v>
      </c>
      <c r="D260" s="178"/>
      <c r="E260" s="8" t="s">
        <v>395</v>
      </c>
      <c r="F260" s="21">
        <f>F261</f>
        <v>1271.8999999999999</v>
      </c>
      <c r="G260" s="21">
        <f aca="true" t="shared" si="69" ref="G260:H261">G261</f>
        <v>0</v>
      </c>
      <c r="H260" s="21">
        <f t="shared" si="69"/>
        <v>0</v>
      </c>
    </row>
    <row r="261" spans="1:8" ht="31.5">
      <c r="A261" s="178" t="s">
        <v>19</v>
      </c>
      <c r="B261" s="178" t="s">
        <v>49</v>
      </c>
      <c r="C261" s="178">
        <v>2320220090</v>
      </c>
      <c r="D261" s="177" t="s">
        <v>69</v>
      </c>
      <c r="E261" s="179" t="s">
        <v>95</v>
      </c>
      <c r="F261" s="21">
        <f>F262</f>
        <v>1271.8999999999999</v>
      </c>
      <c r="G261" s="21">
        <f t="shared" si="69"/>
        <v>0</v>
      </c>
      <c r="H261" s="21">
        <f t="shared" si="69"/>
        <v>0</v>
      </c>
    </row>
    <row r="262" spans="1:8" ht="31.5">
      <c r="A262" s="178" t="s">
        <v>19</v>
      </c>
      <c r="B262" s="178" t="s">
        <v>49</v>
      </c>
      <c r="C262" s="178">
        <v>2320220090</v>
      </c>
      <c r="D262" s="178">
        <v>240</v>
      </c>
      <c r="E262" s="179" t="s">
        <v>224</v>
      </c>
      <c r="F262" s="21">
        <f>225.3-10.5+1057.1</f>
        <v>1271.8999999999999</v>
      </c>
      <c r="G262" s="21">
        <v>0</v>
      </c>
      <c r="H262" s="21">
        <v>0</v>
      </c>
    </row>
    <row r="263" spans="1:8" ht="31.5">
      <c r="A263" s="184" t="s">
        <v>19</v>
      </c>
      <c r="B263" s="184" t="s">
        <v>49</v>
      </c>
      <c r="C263" s="184">
        <v>2320220100</v>
      </c>
      <c r="D263" s="184"/>
      <c r="E263" s="8" t="s">
        <v>410</v>
      </c>
      <c r="F263" s="21">
        <f>F264</f>
        <v>32</v>
      </c>
      <c r="G263" s="21">
        <f aca="true" t="shared" si="70" ref="G263:H264">G264</f>
        <v>0</v>
      </c>
      <c r="H263" s="21">
        <f t="shared" si="70"/>
        <v>0</v>
      </c>
    </row>
    <row r="264" spans="1:8" ht="31.5">
      <c r="A264" s="184" t="s">
        <v>19</v>
      </c>
      <c r="B264" s="184" t="s">
        <v>49</v>
      </c>
      <c r="C264" s="184">
        <v>2320220100</v>
      </c>
      <c r="D264" s="183" t="s">
        <v>69</v>
      </c>
      <c r="E264" s="185" t="s">
        <v>95</v>
      </c>
      <c r="F264" s="21">
        <f>F265</f>
        <v>32</v>
      </c>
      <c r="G264" s="21">
        <f t="shared" si="70"/>
        <v>0</v>
      </c>
      <c r="H264" s="21">
        <f t="shared" si="70"/>
        <v>0</v>
      </c>
    </row>
    <row r="265" spans="1:8" ht="31.5">
      <c r="A265" s="184" t="s">
        <v>19</v>
      </c>
      <c r="B265" s="184" t="s">
        <v>49</v>
      </c>
      <c r="C265" s="184">
        <v>2320220100</v>
      </c>
      <c r="D265" s="184">
        <v>240</v>
      </c>
      <c r="E265" s="185" t="s">
        <v>224</v>
      </c>
      <c r="F265" s="21">
        <v>32</v>
      </c>
      <c r="G265" s="21">
        <v>0</v>
      </c>
      <c r="H265" s="21">
        <v>0</v>
      </c>
    </row>
    <row r="266" spans="1:8" ht="12.75">
      <c r="A266" s="184" t="s">
        <v>19</v>
      </c>
      <c r="B266" s="184" t="s">
        <v>49</v>
      </c>
      <c r="C266" s="184">
        <v>2320220110</v>
      </c>
      <c r="D266" s="184"/>
      <c r="E266" s="185" t="s">
        <v>411</v>
      </c>
      <c r="F266" s="21">
        <f>F267</f>
        <v>1558.8</v>
      </c>
      <c r="G266" s="21">
        <f aca="true" t="shared" si="71" ref="G266:H267">G267</f>
        <v>0</v>
      </c>
      <c r="H266" s="21">
        <f t="shared" si="71"/>
        <v>0</v>
      </c>
    </row>
    <row r="267" spans="1:8" ht="31.5">
      <c r="A267" s="184" t="s">
        <v>19</v>
      </c>
      <c r="B267" s="184" t="s">
        <v>49</v>
      </c>
      <c r="C267" s="184">
        <v>2320220110</v>
      </c>
      <c r="D267" s="183" t="s">
        <v>69</v>
      </c>
      <c r="E267" s="185" t="s">
        <v>95</v>
      </c>
      <c r="F267" s="21">
        <f>F268</f>
        <v>1558.8</v>
      </c>
      <c r="G267" s="21">
        <f t="shared" si="71"/>
        <v>0</v>
      </c>
      <c r="H267" s="21">
        <f t="shared" si="71"/>
        <v>0</v>
      </c>
    </row>
    <row r="268" spans="1:8" ht="31.5">
      <c r="A268" s="184" t="s">
        <v>19</v>
      </c>
      <c r="B268" s="184" t="s">
        <v>49</v>
      </c>
      <c r="C268" s="184">
        <v>2320220110</v>
      </c>
      <c r="D268" s="184">
        <v>240</v>
      </c>
      <c r="E268" s="185" t="s">
        <v>224</v>
      </c>
      <c r="F268" s="21">
        <v>1558.8</v>
      </c>
      <c r="G268" s="21">
        <v>0</v>
      </c>
      <c r="H268" s="21">
        <v>0</v>
      </c>
    </row>
    <row r="269" spans="1:8" ht="12.75">
      <c r="A269" s="184" t="s">
        <v>19</v>
      </c>
      <c r="B269" s="184" t="s">
        <v>49</v>
      </c>
      <c r="C269" s="184">
        <v>2320220280</v>
      </c>
      <c r="D269" s="184"/>
      <c r="E269" s="185" t="s">
        <v>412</v>
      </c>
      <c r="F269" s="21">
        <f>F270</f>
        <v>6</v>
      </c>
      <c r="G269" s="21">
        <f aca="true" t="shared" si="72" ref="G269:G270">G270</f>
        <v>0</v>
      </c>
      <c r="H269" s="21">
        <f aca="true" t="shared" si="73" ref="H269:H270">H270</f>
        <v>0</v>
      </c>
    </row>
    <row r="270" spans="1:8" ht="31.5">
      <c r="A270" s="184" t="s">
        <v>19</v>
      </c>
      <c r="B270" s="184" t="s">
        <v>49</v>
      </c>
      <c r="C270" s="184">
        <v>2320220280</v>
      </c>
      <c r="D270" s="183" t="s">
        <v>69</v>
      </c>
      <c r="E270" s="185" t="s">
        <v>95</v>
      </c>
      <c r="F270" s="21">
        <f>F271</f>
        <v>6</v>
      </c>
      <c r="G270" s="21">
        <f t="shared" si="72"/>
        <v>0</v>
      </c>
      <c r="H270" s="21">
        <f t="shared" si="73"/>
        <v>0</v>
      </c>
    </row>
    <row r="271" spans="1:8" ht="31.5">
      <c r="A271" s="184" t="s">
        <v>19</v>
      </c>
      <c r="B271" s="184" t="s">
        <v>49</v>
      </c>
      <c r="C271" s="184">
        <v>2320220280</v>
      </c>
      <c r="D271" s="184">
        <v>240</v>
      </c>
      <c r="E271" s="185" t="s">
        <v>224</v>
      </c>
      <c r="F271" s="21">
        <v>6</v>
      </c>
      <c r="G271" s="21">
        <v>0</v>
      </c>
      <c r="H271" s="21">
        <v>0</v>
      </c>
    </row>
    <row r="272" spans="1:8" ht="12.75">
      <c r="A272" s="139" t="s">
        <v>19</v>
      </c>
      <c r="B272" s="139" t="s">
        <v>49</v>
      </c>
      <c r="C272" s="137">
        <v>2320300000</v>
      </c>
      <c r="D272" s="139"/>
      <c r="E272" s="140" t="s">
        <v>348</v>
      </c>
      <c r="F272" s="21">
        <f>F273</f>
        <v>495.2</v>
      </c>
      <c r="G272" s="21">
        <f aca="true" t="shared" si="74" ref="G272:H274">G273</f>
        <v>0</v>
      </c>
      <c r="H272" s="21">
        <f t="shared" si="74"/>
        <v>0</v>
      </c>
    </row>
    <row r="273" spans="1:8" ht="12.75">
      <c r="A273" s="139" t="s">
        <v>19</v>
      </c>
      <c r="B273" s="139" t="s">
        <v>49</v>
      </c>
      <c r="C273" s="139">
        <v>2320320060</v>
      </c>
      <c r="D273" s="139"/>
      <c r="E273" s="150" t="s">
        <v>349</v>
      </c>
      <c r="F273" s="21">
        <f>F274</f>
        <v>495.2</v>
      </c>
      <c r="G273" s="21">
        <f t="shared" si="74"/>
        <v>0</v>
      </c>
      <c r="H273" s="21">
        <f t="shared" si="74"/>
        <v>0</v>
      </c>
    </row>
    <row r="274" spans="1:8" ht="31.5">
      <c r="A274" s="139" t="s">
        <v>19</v>
      </c>
      <c r="B274" s="139" t="s">
        <v>49</v>
      </c>
      <c r="C274" s="139">
        <v>2320320060</v>
      </c>
      <c r="D274" s="155" t="s">
        <v>72</v>
      </c>
      <c r="E274" s="56" t="s">
        <v>96</v>
      </c>
      <c r="F274" s="21">
        <f>F275</f>
        <v>495.2</v>
      </c>
      <c r="G274" s="21">
        <f t="shared" si="74"/>
        <v>0</v>
      </c>
      <c r="H274" s="21">
        <f t="shared" si="74"/>
        <v>0</v>
      </c>
    </row>
    <row r="275" spans="1:8" ht="12.75">
      <c r="A275" s="139" t="s">
        <v>19</v>
      </c>
      <c r="B275" s="139" t="s">
        <v>49</v>
      </c>
      <c r="C275" s="139">
        <v>2320320060</v>
      </c>
      <c r="D275" s="155" t="s">
        <v>119</v>
      </c>
      <c r="E275" s="56" t="s">
        <v>120</v>
      </c>
      <c r="F275" s="21">
        <f>377.8+235.6-118.2</f>
        <v>495.2</v>
      </c>
      <c r="G275" s="21">
        <v>0</v>
      </c>
      <c r="H275" s="21">
        <v>0</v>
      </c>
    </row>
    <row r="276" spans="1:8" ht="31.5">
      <c r="A276" s="184" t="s">
        <v>19</v>
      </c>
      <c r="B276" s="184" t="s">
        <v>49</v>
      </c>
      <c r="C276" s="183">
        <v>2320500000</v>
      </c>
      <c r="D276" s="183"/>
      <c r="E276" s="185" t="s">
        <v>413</v>
      </c>
      <c r="F276" s="21">
        <f>F277</f>
        <v>60</v>
      </c>
      <c r="G276" s="21">
        <f aca="true" t="shared" si="75" ref="G276:H278">G277</f>
        <v>0</v>
      </c>
      <c r="H276" s="21">
        <f t="shared" si="75"/>
        <v>0</v>
      </c>
    </row>
    <row r="277" spans="1:8" ht="12.75">
      <c r="A277" s="184" t="s">
        <v>19</v>
      </c>
      <c r="B277" s="184" t="s">
        <v>49</v>
      </c>
      <c r="C277" s="183">
        <v>2320520100</v>
      </c>
      <c r="D277" s="183"/>
      <c r="E277" s="56" t="s">
        <v>232</v>
      </c>
      <c r="F277" s="21">
        <f>F278</f>
        <v>60</v>
      </c>
      <c r="G277" s="21">
        <f t="shared" si="75"/>
        <v>0</v>
      </c>
      <c r="H277" s="21">
        <f t="shared" si="75"/>
        <v>0</v>
      </c>
    </row>
    <row r="278" spans="1:8" ht="31.5">
      <c r="A278" s="184" t="s">
        <v>19</v>
      </c>
      <c r="B278" s="184" t="s">
        <v>49</v>
      </c>
      <c r="C278" s="183">
        <v>2320520100</v>
      </c>
      <c r="D278" s="183" t="s">
        <v>69</v>
      </c>
      <c r="E278" s="185" t="s">
        <v>95</v>
      </c>
      <c r="F278" s="21">
        <f>F279</f>
        <v>60</v>
      </c>
      <c r="G278" s="21">
        <f t="shared" si="75"/>
        <v>0</v>
      </c>
      <c r="H278" s="21">
        <f t="shared" si="75"/>
        <v>0</v>
      </c>
    </row>
    <row r="279" spans="1:8" ht="31.5">
      <c r="A279" s="184" t="s">
        <v>19</v>
      </c>
      <c r="B279" s="184" t="s">
        <v>49</v>
      </c>
      <c r="C279" s="183">
        <v>2320520100</v>
      </c>
      <c r="D279" s="184">
        <v>240</v>
      </c>
      <c r="E279" s="185" t="s">
        <v>224</v>
      </c>
      <c r="F279" s="21">
        <f>180-120</f>
        <v>60</v>
      </c>
      <c r="G279" s="21">
        <v>0</v>
      </c>
      <c r="H279" s="21">
        <v>0</v>
      </c>
    </row>
    <row r="280" spans="1:8" ht="31.5">
      <c r="A280" s="108" t="s">
        <v>19</v>
      </c>
      <c r="B280" s="108" t="s">
        <v>49</v>
      </c>
      <c r="C280" s="110">
        <v>2330000000</v>
      </c>
      <c r="D280" s="108"/>
      <c r="E280" s="150" t="s">
        <v>366</v>
      </c>
      <c r="F280" s="21">
        <f>F281</f>
        <v>2617.6</v>
      </c>
      <c r="G280" s="21">
        <f aca="true" t="shared" si="76" ref="G280:H283">G281</f>
        <v>2656.1</v>
      </c>
      <c r="H280" s="21">
        <f t="shared" si="76"/>
        <v>0</v>
      </c>
    </row>
    <row r="281" spans="1:8" ht="47.25">
      <c r="A281" s="108" t="s">
        <v>19</v>
      </c>
      <c r="B281" s="108" t="s">
        <v>49</v>
      </c>
      <c r="C281" s="110">
        <v>2330100000</v>
      </c>
      <c r="D281" s="108"/>
      <c r="E281" s="109" t="s">
        <v>214</v>
      </c>
      <c r="F281" s="21">
        <f>F282+F285</f>
        <v>2617.6</v>
      </c>
      <c r="G281" s="21">
        <f>G282+G285</f>
        <v>2656.1</v>
      </c>
      <c r="H281" s="21">
        <f>H282+H285</f>
        <v>0</v>
      </c>
    </row>
    <row r="282" spans="1:8" ht="31.5">
      <c r="A282" s="108" t="s">
        <v>19</v>
      </c>
      <c r="B282" s="108" t="s">
        <v>49</v>
      </c>
      <c r="C282" s="110">
        <v>2330120090</v>
      </c>
      <c r="D282" s="108"/>
      <c r="E282" s="109" t="s">
        <v>346</v>
      </c>
      <c r="F282" s="21">
        <f>F283</f>
        <v>633.1999999999999</v>
      </c>
      <c r="G282" s="21">
        <f t="shared" si="76"/>
        <v>572</v>
      </c>
      <c r="H282" s="21">
        <f t="shared" si="76"/>
        <v>0</v>
      </c>
    </row>
    <row r="283" spans="1:8" ht="31.5">
      <c r="A283" s="108" t="s">
        <v>19</v>
      </c>
      <c r="B283" s="108" t="s">
        <v>49</v>
      </c>
      <c r="C283" s="137">
        <v>2330120090</v>
      </c>
      <c r="D283" s="110" t="s">
        <v>69</v>
      </c>
      <c r="E283" s="109" t="s">
        <v>95</v>
      </c>
      <c r="F283" s="21">
        <f>F284</f>
        <v>633.1999999999999</v>
      </c>
      <c r="G283" s="21">
        <f t="shared" si="76"/>
        <v>572</v>
      </c>
      <c r="H283" s="21">
        <f t="shared" si="76"/>
        <v>0</v>
      </c>
    </row>
    <row r="284" spans="1:8" ht="31.5">
      <c r="A284" s="108" t="s">
        <v>19</v>
      </c>
      <c r="B284" s="108" t="s">
        <v>49</v>
      </c>
      <c r="C284" s="137">
        <v>2330120090</v>
      </c>
      <c r="D284" s="108">
        <v>240</v>
      </c>
      <c r="E284" s="109" t="s">
        <v>224</v>
      </c>
      <c r="F284" s="21">
        <f>560.8+72.4</f>
        <v>633.1999999999999</v>
      </c>
      <c r="G284" s="21">
        <v>572</v>
      </c>
      <c r="H284" s="21">
        <v>0</v>
      </c>
    </row>
    <row r="285" spans="1:8" ht="12.75">
      <c r="A285" s="119" t="s">
        <v>19</v>
      </c>
      <c r="B285" s="119" t="s">
        <v>49</v>
      </c>
      <c r="C285" s="121">
        <v>2330120100</v>
      </c>
      <c r="D285" s="78"/>
      <c r="E285" s="42" t="s">
        <v>347</v>
      </c>
      <c r="F285" s="21">
        <f aca="true" t="shared" si="77" ref="F285:H286">F286</f>
        <v>1984.4</v>
      </c>
      <c r="G285" s="21">
        <f t="shared" si="77"/>
        <v>2084.1</v>
      </c>
      <c r="H285" s="21">
        <f t="shared" si="77"/>
        <v>0</v>
      </c>
    </row>
    <row r="286" spans="1:8" ht="31.5">
      <c r="A286" s="119" t="s">
        <v>19</v>
      </c>
      <c r="B286" s="119" t="s">
        <v>49</v>
      </c>
      <c r="C286" s="137">
        <v>2330120100</v>
      </c>
      <c r="D286" s="122" t="s">
        <v>69</v>
      </c>
      <c r="E286" s="120" t="s">
        <v>95</v>
      </c>
      <c r="F286" s="21">
        <f t="shared" si="77"/>
        <v>1984.4</v>
      </c>
      <c r="G286" s="21">
        <f t="shared" si="77"/>
        <v>2084.1</v>
      </c>
      <c r="H286" s="21">
        <f t="shared" si="77"/>
        <v>0</v>
      </c>
    </row>
    <row r="287" spans="1:8" ht="31.5">
      <c r="A287" s="119" t="s">
        <v>19</v>
      </c>
      <c r="B287" s="119" t="s">
        <v>49</v>
      </c>
      <c r="C287" s="137">
        <v>2330120100</v>
      </c>
      <c r="D287" s="78">
        <v>240</v>
      </c>
      <c r="E287" s="120" t="s">
        <v>224</v>
      </c>
      <c r="F287" s="21">
        <f>2003.9-13.7-5.8</f>
        <v>1984.4</v>
      </c>
      <c r="G287" s="21">
        <v>2084.1</v>
      </c>
      <c r="H287" s="21">
        <v>0</v>
      </c>
    </row>
    <row r="288" spans="1:8" ht="12.75">
      <c r="A288" s="168" t="s">
        <v>19</v>
      </c>
      <c r="B288" s="168" t="s">
        <v>49</v>
      </c>
      <c r="C288" s="167" t="s">
        <v>110</v>
      </c>
      <c r="D288" s="167" t="s">
        <v>66</v>
      </c>
      <c r="E288" s="56" t="s">
        <v>105</v>
      </c>
      <c r="F288" s="21">
        <f>F289</f>
        <v>125</v>
      </c>
      <c r="G288" s="21">
        <f aca="true" t="shared" si="78" ref="G288:H291">G289</f>
        <v>0</v>
      </c>
      <c r="H288" s="21">
        <f t="shared" si="78"/>
        <v>0</v>
      </c>
    </row>
    <row r="289" spans="1:8" ht="31.5">
      <c r="A289" s="168" t="s">
        <v>19</v>
      </c>
      <c r="B289" s="168" t="s">
        <v>49</v>
      </c>
      <c r="C289" s="168">
        <v>9930000000</v>
      </c>
      <c r="D289" s="168"/>
      <c r="E289" s="56" t="s">
        <v>158</v>
      </c>
      <c r="F289" s="21">
        <f>F290</f>
        <v>125</v>
      </c>
      <c r="G289" s="21">
        <f t="shared" si="78"/>
        <v>0</v>
      </c>
      <c r="H289" s="21">
        <f t="shared" si="78"/>
        <v>0</v>
      </c>
    </row>
    <row r="290" spans="1:8" ht="31.5">
      <c r="A290" s="168" t="s">
        <v>19</v>
      </c>
      <c r="B290" s="168" t="s">
        <v>49</v>
      </c>
      <c r="C290" s="168">
        <v>9930020490</v>
      </c>
      <c r="D290" s="168"/>
      <c r="E290" s="56" t="s">
        <v>383</v>
      </c>
      <c r="F290" s="21">
        <f>F291</f>
        <v>125</v>
      </c>
      <c r="G290" s="21">
        <f t="shared" si="78"/>
        <v>0</v>
      </c>
      <c r="H290" s="21">
        <f t="shared" si="78"/>
        <v>0</v>
      </c>
    </row>
    <row r="291" spans="1:8" ht="12.75">
      <c r="A291" s="168" t="s">
        <v>19</v>
      </c>
      <c r="B291" s="168" t="s">
        <v>49</v>
      </c>
      <c r="C291" s="168">
        <v>9930020490</v>
      </c>
      <c r="D291" s="11" t="s">
        <v>70</v>
      </c>
      <c r="E291" s="42" t="s">
        <v>71</v>
      </c>
      <c r="F291" s="21">
        <f>F292</f>
        <v>125</v>
      </c>
      <c r="G291" s="21">
        <f t="shared" si="78"/>
        <v>0</v>
      </c>
      <c r="H291" s="21">
        <f t="shared" si="78"/>
        <v>0</v>
      </c>
    </row>
    <row r="292" spans="1:8" ht="12.75">
      <c r="A292" s="168" t="s">
        <v>19</v>
      </c>
      <c r="B292" s="168" t="s">
        <v>49</v>
      </c>
      <c r="C292" s="168">
        <v>9930020490</v>
      </c>
      <c r="D292" s="1" t="s">
        <v>384</v>
      </c>
      <c r="E292" s="164" t="s">
        <v>385</v>
      </c>
      <c r="F292" s="21">
        <v>125</v>
      </c>
      <c r="G292" s="21">
        <v>0</v>
      </c>
      <c r="H292" s="21">
        <v>0</v>
      </c>
    </row>
    <row r="293" spans="1:8" ht="12.75">
      <c r="A293" s="108" t="s">
        <v>19</v>
      </c>
      <c r="B293" s="108" t="s">
        <v>37</v>
      </c>
      <c r="C293" s="108" t="s">
        <v>66</v>
      </c>
      <c r="D293" s="108" t="s">
        <v>66</v>
      </c>
      <c r="E293" s="109" t="s">
        <v>29</v>
      </c>
      <c r="F293" s="21">
        <f>F294+F343+F336</f>
        <v>27227.599999999995</v>
      </c>
      <c r="G293" s="21">
        <f>G294+G343+G336</f>
        <v>25252.9</v>
      </c>
      <c r="H293" s="21">
        <f>H294+H343+H336</f>
        <v>25171</v>
      </c>
    </row>
    <row r="294" spans="1:8" ht="12.75">
      <c r="A294" s="9" t="s">
        <v>19</v>
      </c>
      <c r="B294" s="9" t="s">
        <v>90</v>
      </c>
      <c r="C294" s="10"/>
      <c r="D294" s="10"/>
      <c r="E294" s="109" t="s">
        <v>91</v>
      </c>
      <c r="F294" s="21">
        <f>F295+F321+F331</f>
        <v>26865.299999999996</v>
      </c>
      <c r="G294" s="21">
        <f>G295+G321+G331</f>
        <v>24890.600000000002</v>
      </c>
      <c r="H294" s="21">
        <f>H295+H321+H331</f>
        <v>24808.7</v>
      </c>
    </row>
    <row r="295" spans="1:8" ht="33.75" customHeight="1">
      <c r="A295" s="9" t="s">
        <v>19</v>
      </c>
      <c r="B295" s="108" t="s">
        <v>90</v>
      </c>
      <c r="C295" s="110">
        <v>2100000000</v>
      </c>
      <c r="D295" s="108"/>
      <c r="E295" s="109" t="s">
        <v>333</v>
      </c>
      <c r="F295" s="21">
        <f>F296</f>
        <v>26033.799999999996</v>
      </c>
      <c r="G295" s="21">
        <f>G296</f>
        <v>24289.7</v>
      </c>
      <c r="H295" s="21">
        <f>H296</f>
        <v>24289.7</v>
      </c>
    </row>
    <row r="296" spans="1:8" ht="12.75">
      <c r="A296" s="9" t="s">
        <v>19</v>
      </c>
      <c r="B296" s="108" t="s">
        <v>90</v>
      </c>
      <c r="C296" s="110">
        <v>2120000000</v>
      </c>
      <c r="D296" s="108"/>
      <c r="E296" s="109" t="s">
        <v>121</v>
      </c>
      <c r="F296" s="21">
        <f>F297+F317+F313</f>
        <v>26033.799999999996</v>
      </c>
      <c r="G296" s="21">
        <f>G297+G317+G313</f>
        <v>24289.7</v>
      </c>
      <c r="H296" s="21">
        <f>H297+H317+H313</f>
        <v>24289.7</v>
      </c>
    </row>
    <row r="297" spans="1:8" ht="47.25">
      <c r="A297" s="9" t="s">
        <v>19</v>
      </c>
      <c r="B297" s="108" t="s">
        <v>90</v>
      </c>
      <c r="C297" s="110">
        <v>2120100000</v>
      </c>
      <c r="D297" s="108"/>
      <c r="E297" s="109" t="s">
        <v>122</v>
      </c>
      <c r="F297" s="21">
        <f>F304+F298+F307+F301+F310</f>
        <v>24260.299999999996</v>
      </c>
      <c r="G297" s="21">
        <f aca="true" t="shared" si="79" ref="G297:H297">G304+G298+G307+G301+G310</f>
        <v>24289.7</v>
      </c>
      <c r="H297" s="21">
        <f t="shared" si="79"/>
        <v>24289.7</v>
      </c>
    </row>
    <row r="298" spans="1:8" ht="47.25">
      <c r="A298" s="9" t="s">
        <v>19</v>
      </c>
      <c r="B298" s="108" t="s">
        <v>90</v>
      </c>
      <c r="C298" s="108">
        <v>2120110690</v>
      </c>
      <c r="D298" s="108"/>
      <c r="E298" s="56" t="s">
        <v>240</v>
      </c>
      <c r="F298" s="21">
        <f aca="true" t="shared" si="80" ref="F298:H299">F299</f>
        <v>8519.4</v>
      </c>
      <c r="G298" s="21">
        <f t="shared" si="80"/>
        <v>6319.2</v>
      </c>
      <c r="H298" s="21">
        <f t="shared" si="80"/>
        <v>6319.2</v>
      </c>
    </row>
    <row r="299" spans="1:8" ht="31.5">
      <c r="A299" s="9" t="s">
        <v>19</v>
      </c>
      <c r="B299" s="108" t="s">
        <v>90</v>
      </c>
      <c r="C299" s="108">
        <v>2120110690</v>
      </c>
      <c r="D299" s="110" t="s">
        <v>97</v>
      </c>
      <c r="E299" s="56" t="s">
        <v>98</v>
      </c>
      <c r="F299" s="21">
        <f t="shared" si="80"/>
        <v>8519.4</v>
      </c>
      <c r="G299" s="21">
        <f t="shared" si="80"/>
        <v>6319.2</v>
      </c>
      <c r="H299" s="21">
        <f t="shared" si="80"/>
        <v>6319.2</v>
      </c>
    </row>
    <row r="300" spans="1:8" ht="12.75">
      <c r="A300" s="9" t="s">
        <v>19</v>
      </c>
      <c r="B300" s="108" t="s">
        <v>90</v>
      </c>
      <c r="C300" s="132">
        <v>2120110690</v>
      </c>
      <c r="D300" s="108">
        <v>610</v>
      </c>
      <c r="E300" s="56" t="s">
        <v>104</v>
      </c>
      <c r="F300" s="21">
        <f>6319.2+2200.2</f>
        <v>8519.4</v>
      </c>
      <c r="G300" s="21">
        <v>6319.2</v>
      </c>
      <c r="H300" s="21">
        <v>6319.2</v>
      </c>
    </row>
    <row r="301" spans="1:8" ht="47.25">
      <c r="A301" s="9" t="s">
        <v>19</v>
      </c>
      <c r="B301" s="191" t="s">
        <v>90</v>
      </c>
      <c r="C301" s="191">
        <v>2120111390</v>
      </c>
      <c r="D301" s="191"/>
      <c r="E301" s="56" t="s">
        <v>422</v>
      </c>
      <c r="F301" s="21">
        <f>F302</f>
        <v>96.4</v>
      </c>
      <c r="G301" s="21">
        <f aca="true" t="shared" si="81" ref="G301:H302">G302</f>
        <v>0</v>
      </c>
      <c r="H301" s="21">
        <f t="shared" si="81"/>
        <v>0</v>
      </c>
    </row>
    <row r="302" spans="1:8" ht="31.5">
      <c r="A302" s="9" t="s">
        <v>19</v>
      </c>
      <c r="B302" s="191" t="s">
        <v>90</v>
      </c>
      <c r="C302" s="191">
        <v>2120111390</v>
      </c>
      <c r="D302" s="190" t="s">
        <v>97</v>
      </c>
      <c r="E302" s="56" t="s">
        <v>98</v>
      </c>
      <c r="F302" s="21">
        <f>F303</f>
        <v>96.4</v>
      </c>
      <c r="G302" s="21">
        <f t="shared" si="81"/>
        <v>0</v>
      </c>
      <c r="H302" s="21">
        <f t="shared" si="81"/>
        <v>0</v>
      </c>
    </row>
    <row r="303" spans="1:8" ht="12.75">
      <c r="A303" s="9" t="s">
        <v>19</v>
      </c>
      <c r="B303" s="191" t="s">
        <v>90</v>
      </c>
      <c r="C303" s="191">
        <v>2120111390</v>
      </c>
      <c r="D303" s="191">
        <v>610</v>
      </c>
      <c r="E303" s="56" t="s">
        <v>104</v>
      </c>
      <c r="F303" s="21">
        <v>96.4</v>
      </c>
      <c r="G303" s="21">
        <v>0</v>
      </c>
      <c r="H303" s="21">
        <v>0</v>
      </c>
    </row>
    <row r="304" spans="1:8" ht="31.5">
      <c r="A304" s="9" t="s">
        <v>19</v>
      </c>
      <c r="B304" s="108" t="s">
        <v>90</v>
      </c>
      <c r="C304" s="110">
        <v>2120120010</v>
      </c>
      <c r="D304" s="108"/>
      <c r="E304" s="109" t="s">
        <v>123</v>
      </c>
      <c r="F304" s="21">
        <f aca="true" t="shared" si="82" ref="F304:H305">F305</f>
        <v>15557.399999999998</v>
      </c>
      <c r="G304" s="21">
        <f t="shared" si="82"/>
        <v>17906.7</v>
      </c>
      <c r="H304" s="21">
        <f t="shared" si="82"/>
        <v>17906.7</v>
      </c>
    </row>
    <row r="305" spans="1:8" ht="31.5">
      <c r="A305" s="9" t="s">
        <v>19</v>
      </c>
      <c r="B305" s="108" t="s">
        <v>90</v>
      </c>
      <c r="C305" s="133">
        <v>2120120010</v>
      </c>
      <c r="D305" s="110" t="s">
        <v>97</v>
      </c>
      <c r="E305" s="109" t="s">
        <v>98</v>
      </c>
      <c r="F305" s="21">
        <f t="shared" si="82"/>
        <v>15557.399999999998</v>
      </c>
      <c r="G305" s="21">
        <f t="shared" si="82"/>
        <v>17906.7</v>
      </c>
      <c r="H305" s="21">
        <f t="shared" si="82"/>
        <v>17906.7</v>
      </c>
    </row>
    <row r="306" spans="1:8" ht="12.75">
      <c r="A306" s="9" t="s">
        <v>19</v>
      </c>
      <c r="B306" s="108" t="s">
        <v>90</v>
      </c>
      <c r="C306" s="133">
        <v>2120120010</v>
      </c>
      <c r="D306" s="108">
        <v>610</v>
      </c>
      <c r="E306" s="109" t="s">
        <v>104</v>
      </c>
      <c r="F306" s="21">
        <f>17906.7+341.6-23.3-246.9-420-2000.7</f>
        <v>15557.399999999998</v>
      </c>
      <c r="G306" s="21">
        <v>17906.7</v>
      </c>
      <c r="H306" s="21">
        <v>17906.7</v>
      </c>
    </row>
    <row r="307" spans="1:8" ht="47.25">
      <c r="A307" s="9" t="s">
        <v>19</v>
      </c>
      <c r="B307" s="108" t="s">
        <v>90</v>
      </c>
      <c r="C307" s="108" t="s">
        <v>314</v>
      </c>
      <c r="D307" s="108"/>
      <c r="E307" s="56" t="s">
        <v>249</v>
      </c>
      <c r="F307" s="21">
        <f aca="true" t="shared" si="83" ref="F307:H308">F308</f>
        <v>86.1</v>
      </c>
      <c r="G307" s="21">
        <f t="shared" si="83"/>
        <v>63.8</v>
      </c>
      <c r="H307" s="21">
        <f t="shared" si="83"/>
        <v>63.8</v>
      </c>
    </row>
    <row r="308" spans="1:8" ht="31.5">
      <c r="A308" s="9" t="s">
        <v>19</v>
      </c>
      <c r="B308" s="108" t="s">
        <v>90</v>
      </c>
      <c r="C308" s="108" t="s">
        <v>314</v>
      </c>
      <c r="D308" s="110" t="s">
        <v>97</v>
      </c>
      <c r="E308" s="56" t="s">
        <v>98</v>
      </c>
      <c r="F308" s="21">
        <f t="shared" si="83"/>
        <v>86.1</v>
      </c>
      <c r="G308" s="21">
        <f t="shared" si="83"/>
        <v>63.8</v>
      </c>
      <c r="H308" s="21">
        <f t="shared" si="83"/>
        <v>63.8</v>
      </c>
    </row>
    <row r="309" spans="1:8" ht="12.75">
      <c r="A309" s="9" t="s">
        <v>19</v>
      </c>
      <c r="B309" s="108" t="s">
        <v>90</v>
      </c>
      <c r="C309" s="108" t="s">
        <v>314</v>
      </c>
      <c r="D309" s="108">
        <v>610</v>
      </c>
      <c r="E309" s="56" t="s">
        <v>104</v>
      </c>
      <c r="F309" s="21">
        <f>63.8+22.3</f>
        <v>86.1</v>
      </c>
      <c r="G309" s="21">
        <v>63.8</v>
      </c>
      <c r="H309" s="21">
        <v>63.8</v>
      </c>
    </row>
    <row r="310" spans="1:8" ht="47.25">
      <c r="A310" s="9" t="s">
        <v>19</v>
      </c>
      <c r="B310" s="191" t="s">
        <v>90</v>
      </c>
      <c r="C310" s="10" t="s">
        <v>426</v>
      </c>
      <c r="D310" s="11"/>
      <c r="E310" s="192" t="s">
        <v>425</v>
      </c>
      <c r="F310" s="21">
        <f>F311</f>
        <v>1</v>
      </c>
      <c r="G310" s="21">
        <f aca="true" t="shared" si="84" ref="G310:H311">G311</f>
        <v>0</v>
      </c>
      <c r="H310" s="21">
        <f t="shared" si="84"/>
        <v>0</v>
      </c>
    </row>
    <row r="311" spans="1:8" ht="31.5">
      <c r="A311" s="9" t="s">
        <v>19</v>
      </c>
      <c r="B311" s="191" t="s">
        <v>90</v>
      </c>
      <c r="C311" s="10" t="s">
        <v>426</v>
      </c>
      <c r="D311" s="190" t="s">
        <v>97</v>
      </c>
      <c r="E311" s="192" t="s">
        <v>98</v>
      </c>
      <c r="F311" s="21">
        <f>F312</f>
        <v>1</v>
      </c>
      <c r="G311" s="21">
        <f t="shared" si="84"/>
        <v>0</v>
      </c>
      <c r="H311" s="21">
        <f t="shared" si="84"/>
        <v>0</v>
      </c>
    </row>
    <row r="312" spans="1:8" ht="12.75">
      <c r="A312" s="9" t="s">
        <v>19</v>
      </c>
      <c r="B312" s="191" t="s">
        <v>90</v>
      </c>
      <c r="C312" s="10" t="s">
        <v>426</v>
      </c>
      <c r="D312" s="191">
        <v>610</v>
      </c>
      <c r="E312" s="192" t="s">
        <v>104</v>
      </c>
      <c r="F312" s="21">
        <v>1</v>
      </c>
      <c r="G312" s="21">
        <v>0</v>
      </c>
      <c r="H312" s="21">
        <v>0</v>
      </c>
    </row>
    <row r="313" spans="1:8" ht="63">
      <c r="A313" s="9" t="s">
        <v>19</v>
      </c>
      <c r="B313" s="189" t="s">
        <v>90</v>
      </c>
      <c r="C313" s="189">
        <v>2120200000</v>
      </c>
      <c r="D313" s="189"/>
      <c r="E313" s="56" t="s">
        <v>415</v>
      </c>
      <c r="F313" s="21">
        <f>F314</f>
        <v>19.4</v>
      </c>
      <c r="G313" s="21">
        <f aca="true" t="shared" si="85" ref="G313:H315">G314</f>
        <v>0</v>
      </c>
      <c r="H313" s="21">
        <f t="shared" si="85"/>
        <v>0</v>
      </c>
    </row>
    <row r="314" spans="1:8" ht="31.5">
      <c r="A314" s="9" t="s">
        <v>19</v>
      </c>
      <c r="B314" s="189" t="s">
        <v>90</v>
      </c>
      <c r="C314" s="189">
        <v>2120220020</v>
      </c>
      <c r="D314" s="189"/>
      <c r="E314" s="56" t="s">
        <v>414</v>
      </c>
      <c r="F314" s="21">
        <f>F315</f>
        <v>19.4</v>
      </c>
      <c r="G314" s="21">
        <f t="shared" si="85"/>
        <v>0</v>
      </c>
      <c r="H314" s="21">
        <f t="shared" si="85"/>
        <v>0</v>
      </c>
    </row>
    <row r="315" spans="1:8" ht="31.5">
      <c r="A315" s="9" t="s">
        <v>19</v>
      </c>
      <c r="B315" s="189" t="s">
        <v>90</v>
      </c>
      <c r="C315" s="189">
        <v>2120220020</v>
      </c>
      <c r="D315" s="189">
        <v>600</v>
      </c>
      <c r="E315" s="56" t="s">
        <v>98</v>
      </c>
      <c r="F315" s="21">
        <f>F316</f>
        <v>19.4</v>
      </c>
      <c r="G315" s="21">
        <f t="shared" si="85"/>
        <v>0</v>
      </c>
      <c r="H315" s="21">
        <f t="shared" si="85"/>
        <v>0</v>
      </c>
    </row>
    <row r="316" spans="1:8" ht="12.75">
      <c r="A316" s="9" t="s">
        <v>19</v>
      </c>
      <c r="B316" s="189" t="s">
        <v>90</v>
      </c>
      <c r="C316" s="189">
        <v>2120220020</v>
      </c>
      <c r="D316" s="189">
        <v>610</v>
      </c>
      <c r="E316" s="56" t="s">
        <v>104</v>
      </c>
      <c r="F316" s="21">
        <v>19.4</v>
      </c>
      <c r="G316" s="21">
        <v>0</v>
      </c>
      <c r="H316" s="21">
        <v>0</v>
      </c>
    </row>
    <row r="317" spans="1:8" ht="31.5">
      <c r="A317" s="9" t="s">
        <v>19</v>
      </c>
      <c r="B317" s="139" t="s">
        <v>90</v>
      </c>
      <c r="C317" s="139" t="s">
        <v>352</v>
      </c>
      <c r="D317" s="139"/>
      <c r="E317" s="56" t="s">
        <v>353</v>
      </c>
      <c r="F317" s="21">
        <f>F318</f>
        <v>1754.1</v>
      </c>
      <c r="G317" s="21">
        <f aca="true" t="shared" si="86" ref="G317:H319">G318</f>
        <v>0</v>
      </c>
      <c r="H317" s="21">
        <f t="shared" si="86"/>
        <v>0</v>
      </c>
    </row>
    <row r="318" spans="1:8" ht="63">
      <c r="A318" s="9" t="s">
        <v>19</v>
      </c>
      <c r="B318" s="139" t="s">
        <v>90</v>
      </c>
      <c r="C318" s="139" t="s">
        <v>351</v>
      </c>
      <c r="D318" s="139"/>
      <c r="E318" s="56" t="s">
        <v>354</v>
      </c>
      <c r="F318" s="21">
        <f>F319</f>
        <v>1754.1</v>
      </c>
      <c r="G318" s="21">
        <f t="shared" si="86"/>
        <v>0</v>
      </c>
      <c r="H318" s="21">
        <f t="shared" si="86"/>
        <v>0</v>
      </c>
    </row>
    <row r="319" spans="1:8" ht="31.5">
      <c r="A319" s="9" t="s">
        <v>19</v>
      </c>
      <c r="B319" s="139" t="s">
        <v>90</v>
      </c>
      <c r="C319" s="139" t="s">
        <v>351</v>
      </c>
      <c r="D319" s="137" t="s">
        <v>97</v>
      </c>
      <c r="E319" s="56" t="s">
        <v>98</v>
      </c>
      <c r="F319" s="21">
        <f>F320</f>
        <v>1754.1</v>
      </c>
      <c r="G319" s="21">
        <f t="shared" si="86"/>
        <v>0</v>
      </c>
      <c r="H319" s="21">
        <f t="shared" si="86"/>
        <v>0</v>
      </c>
    </row>
    <row r="320" spans="1:8" ht="12.75">
      <c r="A320" s="9" t="s">
        <v>19</v>
      </c>
      <c r="B320" s="139" t="s">
        <v>90</v>
      </c>
      <c r="C320" s="139" t="s">
        <v>351</v>
      </c>
      <c r="D320" s="139">
        <v>610</v>
      </c>
      <c r="E320" s="56" t="s">
        <v>104</v>
      </c>
      <c r="F320" s="21">
        <f>37+1736.5-19.4</f>
        <v>1754.1</v>
      </c>
      <c r="G320" s="21">
        <v>0</v>
      </c>
      <c r="H320" s="21">
        <v>0</v>
      </c>
    </row>
    <row r="321" spans="1:8" ht="31.5">
      <c r="A321" s="9" t="s">
        <v>19</v>
      </c>
      <c r="B321" s="108" t="s">
        <v>90</v>
      </c>
      <c r="C321" s="110">
        <v>2500000000</v>
      </c>
      <c r="D321" s="108"/>
      <c r="E321" s="109" t="s">
        <v>332</v>
      </c>
      <c r="F321" s="21">
        <f>F322</f>
        <v>731.5</v>
      </c>
      <c r="G321" s="21">
        <f aca="true" t="shared" si="87" ref="G321:H325">G322</f>
        <v>600.9</v>
      </c>
      <c r="H321" s="21">
        <f t="shared" si="87"/>
        <v>519</v>
      </c>
    </row>
    <row r="322" spans="1:8" ht="31.5">
      <c r="A322" s="9" t="s">
        <v>19</v>
      </c>
      <c r="B322" s="108" t="s">
        <v>90</v>
      </c>
      <c r="C322" s="110">
        <v>2520000000</v>
      </c>
      <c r="D322" s="108"/>
      <c r="E322" s="109" t="s">
        <v>251</v>
      </c>
      <c r="F322" s="21">
        <f>F323+F327</f>
        <v>731.5</v>
      </c>
      <c r="G322" s="21">
        <f>G323+G327</f>
        <v>600.9</v>
      </c>
      <c r="H322" s="21">
        <f>H323+H327</f>
        <v>519</v>
      </c>
    </row>
    <row r="323" spans="1:8" ht="47.25">
      <c r="A323" s="9" t="s">
        <v>19</v>
      </c>
      <c r="B323" s="108" t="s">
        <v>90</v>
      </c>
      <c r="C323" s="110">
        <v>2520300000</v>
      </c>
      <c r="D323" s="108"/>
      <c r="E323" s="109" t="s">
        <v>287</v>
      </c>
      <c r="F323" s="21">
        <f>F324</f>
        <v>523.1</v>
      </c>
      <c r="G323" s="21">
        <f t="shared" si="87"/>
        <v>523.1</v>
      </c>
      <c r="H323" s="21">
        <f t="shared" si="87"/>
        <v>441.2</v>
      </c>
    </row>
    <row r="324" spans="1:8" ht="12.75">
      <c r="A324" s="9" t="s">
        <v>19</v>
      </c>
      <c r="B324" s="108" t="s">
        <v>90</v>
      </c>
      <c r="C324" s="110">
        <v>2520320200</v>
      </c>
      <c r="D324" s="108"/>
      <c r="E324" s="56" t="s">
        <v>288</v>
      </c>
      <c r="F324" s="21">
        <f>F325</f>
        <v>523.1</v>
      </c>
      <c r="G324" s="21">
        <f t="shared" si="87"/>
        <v>523.1</v>
      </c>
      <c r="H324" s="21">
        <f t="shared" si="87"/>
        <v>441.2</v>
      </c>
    </row>
    <row r="325" spans="1:8" ht="31.5">
      <c r="A325" s="9" t="s">
        <v>19</v>
      </c>
      <c r="B325" s="108" t="s">
        <v>90</v>
      </c>
      <c r="C325" s="110">
        <v>2520320200</v>
      </c>
      <c r="D325" s="110" t="s">
        <v>97</v>
      </c>
      <c r="E325" s="56" t="s">
        <v>98</v>
      </c>
      <c r="F325" s="21">
        <f>F326</f>
        <v>523.1</v>
      </c>
      <c r="G325" s="21">
        <f t="shared" si="87"/>
        <v>523.1</v>
      </c>
      <c r="H325" s="21">
        <f t="shared" si="87"/>
        <v>441.2</v>
      </c>
    </row>
    <row r="326" spans="1:8" ht="12.75">
      <c r="A326" s="9" t="s">
        <v>19</v>
      </c>
      <c r="B326" s="108" t="s">
        <v>90</v>
      </c>
      <c r="C326" s="110">
        <v>2520320200</v>
      </c>
      <c r="D326" s="108">
        <v>610</v>
      </c>
      <c r="E326" s="56" t="s">
        <v>104</v>
      </c>
      <c r="F326" s="21">
        <v>523.1</v>
      </c>
      <c r="G326" s="21">
        <v>523.1</v>
      </c>
      <c r="H326" s="21">
        <v>441.2</v>
      </c>
    </row>
    <row r="327" spans="1:8" ht="31.5">
      <c r="A327" s="9" t="s">
        <v>19</v>
      </c>
      <c r="B327" s="139" t="s">
        <v>90</v>
      </c>
      <c r="C327" s="137">
        <v>2520400000</v>
      </c>
      <c r="D327" s="139"/>
      <c r="E327" s="56" t="s">
        <v>367</v>
      </c>
      <c r="F327" s="21">
        <f>F328</f>
        <v>208.4</v>
      </c>
      <c r="G327" s="21">
        <f aca="true" t="shared" si="88" ref="G327:H329">G328</f>
        <v>77.8</v>
      </c>
      <c r="H327" s="21">
        <f t="shared" si="88"/>
        <v>77.8</v>
      </c>
    </row>
    <row r="328" spans="1:8" ht="12.75">
      <c r="A328" s="9" t="s">
        <v>19</v>
      </c>
      <c r="B328" s="139" t="s">
        <v>90</v>
      </c>
      <c r="C328" s="137">
        <v>2520420300</v>
      </c>
      <c r="D328" s="139"/>
      <c r="E328" s="56" t="s">
        <v>368</v>
      </c>
      <c r="F328" s="21">
        <f>F329</f>
        <v>208.4</v>
      </c>
      <c r="G328" s="21">
        <f t="shared" si="88"/>
        <v>77.8</v>
      </c>
      <c r="H328" s="21">
        <f t="shared" si="88"/>
        <v>77.8</v>
      </c>
    </row>
    <row r="329" spans="1:8" ht="31.5">
      <c r="A329" s="9" t="s">
        <v>19</v>
      </c>
      <c r="B329" s="139" t="s">
        <v>90</v>
      </c>
      <c r="C329" s="137">
        <v>2520420300</v>
      </c>
      <c r="D329" s="137" t="s">
        <v>97</v>
      </c>
      <c r="E329" s="56" t="s">
        <v>98</v>
      </c>
      <c r="F329" s="21">
        <f>F330</f>
        <v>208.4</v>
      </c>
      <c r="G329" s="21">
        <f t="shared" si="88"/>
        <v>77.8</v>
      </c>
      <c r="H329" s="21">
        <f t="shared" si="88"/>
        <v>77.8</v>
      </c>
    </row>
    <row r="330" spans="1:8" ht="12.75">
      <c r="A330" s="9" t="s">
        <v>19</v>
      </c>
      <c r="B330" s="139" t="s">
        <v>90</v>
      </c>
      <c r="C330" s="137">
        <v>2520420300</v>
      </c>
      <c r="D330" s="139">
        <v>610</v>
      </c>
      <c r="E330" s="56" t="s">
        <v>104</v>
      </c>
      <c r="F330" s="21">
        <v>208.4</v>
      </c>
      <c r="G330" s="21">
        <v>77.8</v>
      </c>
      <c r="H330" s="21">
        <v>77.8</v>
      </c>
    </row>
    <row r="331" spans="1:8" ht="12.75">
      <c r="A331" s="9" t="s">
        <v>19</v>
      </c>
      <c r="B331" s="182" t="s">
        <v>90</v>
      </c>
      <c r="C331" s="181">
        <v>9900000000</v>
      </c>
      <c r="D331" s="181"/>
      <c r="E331" s="56" t="s">
        <v>105</v>
      </c>
      <c r="F331" s="21">
        <f>F332</f>
        <v>100</v>
      </c>
      <c r="G331" s="21">
        <f aca="true" t="shared" si="89" ref="G331:H334">G332</f>
        <v>0</v>
      </c>
      <c r="H331" s="21">
        <f t="shared" si="89"/>
        <v>0</v>
      </c>
    </row>
    <row r="332" spans="1:8" ht="47.25">
      <c r="A332" s="9" t="s">
        <v>19</v>
      </c>
      <c r="B332" s="182" t="s">
        <v>90</v>
      </c>
      <c r="C332" s="181">
        <v>9920000000</v>
      </c>
      <c r="D332" s="181"/>
      <c r="E332" s="56" t="s">
        <v>398</v>
      </c>
      <c r="F332" s="21">
        <f>F333</f>
        <v>100</v>
      </c>
      <c r="G332" s="21">
        <f t="shared" si="89"/>
        <v>0</v>
      </c>
      <c r="H332" s="21">
        <f t="shared" si="89"/>
        <v>0</v>
      </c>
    </row>
    <row r="333" spans="1:8" ht="47.25">
      <c r="A333" s="9" t="s">
        <v>19</v>
      </c>
      <c r="B333" s="182" t="s">
        <v>90</v>
      </c>
      <c r="C333" s="181">
        <v>9920010920</v>
      </c>
      <c r="D333" s="181"/>
      <c r="E333" s="56" t="s">
        <v>399</v>
      </c>
      <c r="F333" s="21">
        <f>F334</f>
        <v>100</v>
      </c>
      <c r="G333" s="21">
        <f t="shared" si="89"/>
        <v>0</v>
      </c>
      <c r="H333" s="21">
        <f t="shared" si="89"/>
        <v>0</v>
      </c>
    </row>
    <row r="334" spans="1:8" ht="31.5">
      <c r="A334" s="9" t="s">
        <v>19</v>
      </c>
      <c r="B334" s="182" t="s">
        <v>90</v>
      </c>
      <c r="C334" s="181">
        <v>9920010920</v>
      </c>
      <c r="D334" s="181" t="s">
        <v>97</v>
      </c>
      <c r="E334" s="56" t="s">
        <v>98</v>
      </c>
      <c r="F334" s="21">
        <f>F335</f>
        <v>100</v>
      </c>
      <c r="G334" s="21">
        <f t="shared" si="89"/>
        <v>0</v>
      </c>
      <c r="H334" s="21">
        <f t="shared" si="89"/>
        <v>0</v>
      </c>
    </row>
    <row r="335" spans="1:8" ht="12.75">
      <c r="A335" s="9" t="s">
        <v>19</v>
      </c>
      <c r="B335" s="182" t="s">
        <v>90</v>
      </c>
      <c r="C335" s="181">
        <v>9920010920</v>
      </c>
      <c r="D335" s="181">
        <v>610</v>
      </c>
      <c r="E335" s="56" t="s">
        <v>104</v>
      </c>
      <c r="F335" s="21">
        <v>100</v>
      </c>
      <c r="G335" s="21">
        <v>0</v>
      </c>
      <c r="H335" s="21">
        <v>0</v>
      </c>
    </row>
    <row r="336" spans="1:8" ht="31.5">
      <c r="A336" s="9" t="s">
        <v>19</v>
      </c>
      <c r="B336" s="22" t="s">
        <v>198</v>
      </c>
      <c r="C336" s="110"/>
      <c r="D336" s="108"/>
      <c r="E336" s="109" t="s">
        <v>226</v>
      </c>
      <c r="F336" s="21">
        <f aca="true" t="shared" si="90" ref="F336:H341">F337</f>
        <v>150</v>
      </c>
      <c r="G336" s="21">
        <f t="shared" si="90"/>
        <v>150</v>
      </c>
      <c r="H336" s="21">
        <f t="shared" si="90"/>
        <v>150</v>
      </c>
    </row>
    <row r="337" spans="1:8" ht="47.25">
      <c r="A337" s="9" t="s">
        <v>19</v>
      </c>
      <c r="B337" s="22" t="s">
        <v>198</v>
      </c>
      <c r="C337" s="110">
        <v>2600000000</v>
      </c>
      <c r="D337" s="110"/>
      <c r="E337" s="140" t="s">
        <v>342</v>
      </c>
      <c r="F337" s="21">
        <f t="shared" si="90"/>
        <v>150</v>
      </c>
      <c r="G337" s="21">
        <f t="shared" si="90"/>
        <v>150</v>
      </c>
      <c r="H337" s="21">
        <f t="shared" si="90"/>
        <v>150</v>
      </c>
    </row>
    <row r="338" spans="1:8" ht="47.25">
      <c r="A338" s="9" t="s">
        <v>19</v>
      </c>
      <c r="B338" s="22" t="s">
        <v>198</v>
      </c>
      <c r="C338" s="137">
        <v>2630000000</v>
      </c>
      <c r="D338" s="1"/>
      <c r="E338" s="47" t="s">
        <v>199</v>
      </c>
      <c r="F338" s="21">
        <f t="shared" si="90"/>
        <v>150</v>
      </c>
      <c r="G338" s="21">
        <f t="shared" si="90"/>
        <v>150</v>
      </c>
      <c r="H338" s="21">
        <f t="shared" si="90"/>
        <v>150</v>
      </c>
    </row>
    <row r="339" spans="1:8" ht="31.5">
      <c r="A339" s="9" t="s">
        <v>19</v>
      </c>
      <c r="B339" s="22" t="s">
        <v>198</v>
      </c>
      <c r="C339" s="110">
        <v>2630100000</v>
      </c>
      <c r="D339" s="108"/>
      <c r="E339" s="109" t="s">
        <v>201</v>
      </c>
      <c r="F339" s="21">
        <f t="shared" si="90"/>
        <v>150</v>
      </c>
      <c r="G339" s="21">
        <f t="shared" si="90"/>
        <v>150</v>
      </c>
      <c r="H339" s="21">
        <f t="shared" si="90"/>
        <v>150</v>
      </c>
    </row>
    <row r="340" spans="1:8" ht="12.75">
      <c r="A340" s="9" t="s">
        <v>19</v>
      </c>
      <c r="B340" s="22" t="s">
        <v>198</v>
      </c>
      <c r="C340" s="110">
        <v>2630120510</v>
      </c>
      <c r="D340" s="108"/>
      <c r="E340" s="109" t="s">
        <v>203</v>
      </c>
      <c r="F340" s="21">
        <f t="shared" si="90"/>
        <v>150</v>
      </c>
      <c r="G340" s="21">
        <f t="shared" si="90"/>
        <v>150</v>
      </c>
      <c r="H340" s="21">
        <f t="shared" si="90"/>
        <v>150</v>
      </c>
    </row>
    <row r="341" spans="1:8" ht="31.5">
      <c r="A341" s="9" t="s">
        <v>19</v>
      </c>
      <c r="B341" s="22" t="s">
        <v>198</v>
      </c>
      <c r="C341" s="137">
        <v>2630120510</v>
      </c>
      <c r="D341" s="110" t="s">
        <v>69</v>
      </c>
      <c r="E341" s="109" t="s">
        <v>95</v>
      </c>
      <c r="F341" s="21">
        <f t="shared" si="90"/>
        <v>150</v>
      </c>
      <c r="G341" s="21">
        <f t="shared" si="90"/>
        <v>150</v>
      </c>
      <c r="H341" s="21">
        <f t="shared" si="90"/>
        <v>150</v>
      </c>
    </row>
    <row r="342" spans="1:8" ht="31.5">
      <c r="A342" s="9" t="s">
        <v>19</v>
      </c>
      <c r="B342" s="22" t="s">
        <v>198</v>
      </c>
      <c r="C342" s="137">
        <v>2630120510</v>
      </c>
      <c r="D342" s="108">
        <v>240</v>
      </c>
      <c r="E342" s="109" t="s">
        <v>224</v>
      </c>
      <c r="F342" s="21">
        <v>150</v>
      </c>
      <c r="G342" s="21">
        <v>150</v>
      </c>
      <c r="H342" s="21">
        <v>150</v>
      </c>
    </row>
    <row r="343" spans="1:8" ht="12.75">
      <c r="A343" s="9" t="s">
        <v>19</v>
      </c>
      <c r="B343" s="108" t="s">
        <v>38</v>
      </c>
      <c r="C343" s="108" t="s">
        <v>66</v>
      </c>
      <c r="D343" s="108" t="s">
        <v>66</v>
      </c>
      <c r="E343" s="109" t="s">
        <v>99</v>
      </c>
      <c r="F343" s="21">
        <f>F354+F344</f>
        <v>212.3</v>
      </c>
      <c r="G343" s="21">
        <f>G354+G344</f>
        <v>212.3</v>
      </c>
      <c r="H343" s="21">
        <f>H354+H344</f>
        <v>212.3</v>
      </c>
    </row>
    <row r="344" spans="1:8" ht="36" customHeight="1">
      <c r="A344" s="9" t="s">
        <v>19</v>
      </c>
      <c r="B344" s="108" t="s">
        <v>38</v>
      </c>
      <c r="C344" s="110">
        <v>2100000000</v>
      </c>
      <c r="D344" s="108"/>
      <c r="E344" s="109" t="s">
        <v>333</v>
      </c>
      <c r="F344" s="21">
        <f>F345</f>
        <v>85.5</v>
      </c>
      <c r="G344" s="21">
        <f>G345</f>
        <v>85.5</v>
      </c>
      <c r="H344" s="21">
        <f>H345</f>
        <v>85.5</v>
      </c>
    </row>
    <row r="345" spans="1:8" ht="31.5">
      <c r="A345" s="9" t="s">
        <v>19</v>
      </c>
      <c r="B345" s="108" t="s">
        <v>38</v>
      </c>
      <c r="C345" s="110">
        <v>2130000000</v>
      </c>
      <c r="D345" s="108"/>
      <c r="E345" s="109" t="s">
        <v>114</v>
      </c>
      <c r="F345" s="21">
        <f>F350+F346</f>
        <v>85.5</v>
      </c>
      <c r="G345" s="21">
        <f>G350+G346</f>
        <v>85.5</v>
      </c>
      <c r="H345" s="21">
        <f>H350+H346</f>
        <v>85.5</v>
      </c>
    </row>
    <row r="346" spans="1:8" ht="31.5">
      <c r="A346" s="9" t="s">
        <v>19</v>
      </c>
      <c r="B346" s="108" t="s">
        <v>38</v>
      </c>
      <c r="C346" s="108">
        <v>2130200000</v>
      </c>
      <c r="D346" s="108"/>
      <c r="E346" s="109" t="s">
        <v>173</v>
      </c>
      <c r="F346" s="21">
        <f>F347</f>
        <v>15.7</v>
      </c>
      <c r="G346" s="21">
        <f aca="true" t="shared" si="91" ref="G346:H348">G347</f>
        <v>15.7</v>
      </c>
      <c r="H346" s="21">
        <f t="shared" si="91"/>
        <v>15.7</v>
      </c>
    </row>
    <row r="347" spans="1:8" ht="31.5">
      <c r="A347" s="9" t="s">
        <v>19</v>
      </c>
      <c r="B347" s="108" t="s">
        <v>38</v>
      </c>
      <c r="C347" s="108">
        <v>2130220270</v>
      </c>
      <c r="D347" s="108"/>
      <c r="E347" s="109" t="s">
        <v>174</v>
      </c>
      <c r="F347" s="21">
        <f>F348</f>
        <v>15.7</v>
      </c>
      <c r="G347" s="21">
        <f t="shared" si="91"/>
        <v>15.7</v>
      </c>
      <c r="H347" s="21">
        <f t="shared" si="91"/>
        <v>15.7</v>
      </c>
    </row>
    <row r="348" spans="1:8" ht="12.75">
      <c r="A348" s="9" t="s">
        <v>19</v>
      </c>
      <c r="B348" s="108" t="s">
        <v>38</v>
      </c>
      <c r="C348" s="108">
        <v>2130220270</v>
      </c>
      <c r="D348" s="110" t="s">
        <v>73</v>
      </c>
      <c r="E348" s="109" t="s">
        <v>74</v>
      </c>
      <c r="F348" s="21">
        <f>F349</f>
        <v>15.7</v>
      </c>
      <c r="G348" s="21">
        <f t="shared" si="91"/>
        <v>15.7</v>
      </c>
      <c r="H348" s="21">
        <f t="shared" si="91"/>
        <v>15.7</v>
      </c>
    </row>
    <row r="349" spans="1:8" ht="12.75">
      <c r="A349" s="9" t="s">
        <v>19</v>
      </c>
      <c r="B349" s="108" t="s">
        <v>38</v>
      </c>
      <c r="C349" s="108">
        <v>2130220270</v>
      </c>
      <c r="D349" s="108">
        <v>350</v>
      </c>
      <c r="E349" s="109" t="s">
        <v>152</v>
      </c>
      <c r="F349" s="21">
        <v>15.7</v>
      </c>
      <c r="G349" s="21">
        <v>15.7</v>
      </c>
      <c r="H349" s="21">
        <v>15.7</v>
      </c>
    </row>
    <row r="350" spans="1:8" ht="31.5">
      <c r="A350" s="9" t="s">
        <v>19</v>
      </c>
      <c r="B350" s="108" t="s">
        <v>38</v>
      </c>
      <c r="C350" s="108">
        <v>2130400000</v>
      </c>
      <c r="D350" s="108"/>
      <c r="E350" s="109" t="s">
        <v>137</v>
      </c>
      <c r="F350" s="21">
        <f>F351</f>
        <v>69.8</v>
      </c>
      <c r="G350" s="21">
        <f aca="true" t="shared" si="92" ref="G350:H352">G351</f>
        <v>69.8</v>
      </c>
      <c r="H350" s="21">
        <f t="shared" si="92"/>
        <v>69.8</v>
      </c>
    </row>
    <row r="351" spans="1:8" ht="31.5">
      <c r="A351" s="9" t="s">
        <v>19</v>
      </c>
      <c r="B351" s="108" t="s">
        <v>38</v>
      </c>
      <c r="C351" s="108">
        <v>2130420290</v>
      </c>
      <c r="D351" s="108"/>
      <c r="E351" s="109" t="s">
        <v>138</v>
      </c>
      <c r="F351" s="21">
        <f>F352</f>
        <v>69.8</v>
      </c>
      <c r="G351" s="21">
        <f t="shared" si="92"/>
        <v>69.8</v>
      </c>
      <c r="H351" s="21">
        <f t="shared" si="92"/>
        <v>69.8</v>
      </c>
    </row>
    <row r="352" spans="1:8" ht="31.5">
      <c r="A352" s="9" t="s">
        <v>19</v>
      </c>
      <c r="B352" s="108" t="s">
        <v>38</v>
      </c>
      <c r="C352" s="108">
        <v>2130420290</v>
      </c>
      <c r="D352" s="110" t="s">
        <v>69</v>
      </c>
      <c r="E352" s="109" t="s">
        <v>95</v>
      </c>
      <c r="F352" s="21">
        <f>F353</f>
        <v>69.8</v>
      </c>
      <c r="G352" s="21">
        <f t="shared" si="92"/>
        <v>69.8</v>
      </c>
      <c r="H352" s="21">
        <f t="shared" si="92"/>
        <v>69.8</v>
      </c>
    </row>
    <row r="353" spans="1:8" ht="31.5">
      <c r="A353" s="9" t="s">
        <v>19</v>
      </c>
      <c r="B353" s="108" t="s">
        <v>38</v>
      </c>
      <c r="C353" s="108">
        <v>2130420290</v>
      </c>
      <c r="D353" s="110">
        <v>240</v>
      </c>
      <c r="E353" s="109" t="s">
        <v>224</v>
      </c>
      <c r="F353" s="21">
        <v>69.8</v>
      </c>
      <c r="G353" s="21">
        <v>69.8</v>
      </c>
      <c r="H353" s="21">
        <v>69.8</v>
      </c>
    </row>
    <row r="354" spans="1:8" ht="47.25">
      <c r="A354" s="9" t="s">
        <v>19</v>
      </c>
      <c r="B354" s="108" t="s">
        <v>38</v>
      </c>
      <c r="C354" s="110">
        <v>2200000000</v>
      </c>
      <c r="D354" s="108"/>
      <c r="E354" s="109" t="s">
        <v>331</v>
      </c>
      <c r="F354" s="21">
        <f>F355</f>
        <v>126.8</v>
      </c>
      <c r="G354" s="21">
        <f aca="true" t="shared" si="93" ref="G354:H358">G355</f>
        <v>126.8</v>
      </c>
      <c r="H354" s="21">
        <f t="shared" si="93"/>
        <v>126.8</v>
      </c>
    </row>
    <row r="355" spans="1:8" ht="31.5">
      <c r="A355" s="9" t="s">
        <v>19</v>
      </c>
      <c r="B355" s="108" t="s">
        <v>38</v>
      </c>
      <c r="C355" s="110">
        <v>2240000000</v>
      </c>
      <c r="D355" s="10"/>
      <c r="E355" s="109" t="s">
        <v>132</v>
      </c>
      <c r="F355" s="21">
        <f>F356</f>
        <v>126.8</v>
      </c>
      <c r="G355" s="21">
        <f t="shared" si="93"/>
        <v>126.8</v>
      </c>
      <c r="H355" s="21">
        <f t="shared" si="93"/>
        <v>126.8</v>
      </c>
    </row>
    <row r="356" spans="1:8" ht="31.5">
      <c r="A356" s="9" t="s">
        <v>19</v>
      </c>
      <c r="B356" s="108" t="s">
        <v>38</v>
      </c>
      <c r="C356" s="10" t="s">
        <v>316</v>
      </c>
      <c r="D356" s="10"/>
      <c r="E356" s="109" t="s">
        <v>137</v>
      </c>
      <c r="F356" s="21">
        <f>F357+F360+F363+F366</f>
        <v>126.8</v>
      </c>
      <c r="G356" s="21">
        <f>G357+G360+G363+G366</f>
        <v>126.8</v>
      </c>
      <c r="H356" s="21">
        <f>H357+H360+H363+H366</f>
        <v>126.8</v>
      </c>
    </row>
    <row r="357" spans="1:8" ht="12.75">
      <c r="A357" s="9" t="s">
        <v>19</v>
      </c>
      <c r="B357" s="2" t="s">
        <v>38</v>
      </c>
      <c r="C357" s="10" t="s">
        <v>317</v>
      </c>
      <c r="D357" s="11"/>
      <c r="E357" s="109" t="s">
        <v>140</v>
      </c>
      <c r="F357" s="21">
        <f>F358</f>
        <v>54</v>
      </c>
      <c r="G357" s="21">
        <f t="shared" si="93"/>
        <v>54</v>
      </c>
      <c r="H357" s="21">
        <f t="shared" si="93"/>
        <v>54</v>
      </c>
    </row>
    <row r="358" spans="1:8" ht="31.5">
      <c r="A358" s="9" t="s">
        <v>19</v>
      </c>
      <c r="B358" s="2" t="s">
        <v>38</v>
      </c>
      <c r="C358" s="10" t="s">
        <v>317</v>
      </c>
      <c r="D358" s="110" t="s">
        <v>69</v>
      </c>
      <c r="E358" s="109" t="s">
        <v>95</v>
      </c>
      <c r="F358" s="21">
        <f>F359</f>
        <v>54</v>
      </c>
      <c r="G358" s="21">
        <f t="shared" si="93"/>
        <v>54</v>
      </c>
      <c r="H358" s="21">
        <f t="shared" si="93"/>
        <v>54</v>
      </c>
    </row>
    <row r="359" spans="1:8" ht="31.5">
      <c r="A359" s="9" t="s">
        <v>19</v>
      </c>
      <c r="B359" s="2" t="s">
        <v>38</v>
      </c>
      <c r="C359" s="10" t="s">
        <v>317</v>
      </c>
      <c r="D359" s="110">
        <v>240</v>
      </c>
      <c r="E359" s="109" t="s">
        <v>224</v>
      </c>
      <c r="F359" s="21">
        <v>54</v>
      </c>
      <c r="G359" s="21">
        <v>54</v>
      </c>
      <c r="H359" s="21">
        <v>54</v>
      </c>
    </row>
    <row r="360" spans="1:8" ht="31.5">
      <c r="A360" s="9" t="s">
        <v>19</v>
      </c>
      <c r="B360" s="108" t="s">
        <v>38</v>
      </c>
      <c r="C360" s="10" t="s">
        <v>318</v>
      </c>
      <c r="D360" s="10"/>
      <c r="E360" s="109" t="s">
        <v>134</v>
      </c>
      <c r="F360" s="21">
        <f aca="true" t="shared" si="94" ref="F360:H361">F361</f>
        <v>22.8</v>
      </c>
      <c r="G360" s="21">
        <f t="shared" si="94"/>
        <v>22.8</v>
      </c>
      <c r="H360" s="21">
        <f t="shared" si="94"/>
        <v>22.8</v>
      </c>
    </row>
    <row r="361" spans="1:8" ht="31.5">
      <c r="A361" s="9" t="s">
        <v>19</v>
      </c>
      <c r="B361" s="108" t="s">
        <v>38</v>
      </c>
      <c r="C361" s="10" t="s">
        <v>318</v>
      </c>
      <c r="D361" s="110">
        <v>200</v>
      </c>
      <c r="E361" s="109" t="s">
        <v>95</v>
      </c>
      <c r="F361" s="21">
        <f t="shared" si="94"/>
        <v>22.8</v>
      </c>
      <c r="G361" s="21">
        <f t="shared" si="94"/>
        <v>22.8</v>
      </c>
      <c r="H361" s="21">
        <f t="shared" si="94"/>
        <v>22.8</v>
      </c>
    </row>
    <row r="362" spans="1:8" ht="31.5">
      <c r="A362" s="9" t="s">
        <v>19</v>
      </c>
      <c r="B362" s="108" t="s">
        <v>38</v>
      </c>
      <c r="C362" s="10" t="s">
        <v>318</v>
      </c>
      <c r="D362" s="108">
        <v>240</v>
      </c>
      <c r="E362" s="109" t="s">
        <v>224</v>
      </c>
      <c r="F362" s="21">
        <v>22.8</v>
      </c>
      <c r="G362" s="21">
        <v>22.8</v>
      </c>
      <c r="H362" s="21">
        <v>22.8</v>
      </c>
    </row>
    <row r="363" spans="1:8" ht="31.5">
      <c r="A363" s="9" t="s">
        <v>19</v>
      </c>
      <c r="B363" s="108" t="s">
        <v>38</v>
      </c>
      <c r="C363" s="10" t="s">
        <v>319</v>
      </c>
      <c r="D363" s="10"/>
      <c r="E363" s="109" t="s">
        <v>135</v>
      </c>
      <c r="F363" s="21">
        <f aca="true" t="shared" si="95" ref="F363:H364">F364</f>
        <v>14</v>
      </c>
      <c r="G363" s="21">
        <f t="shared" si="95"/>
        <v>14</v>
      </c>
      <c r="H363" s="21">
        <f t="shared" si="95"/>
        <v>14</v>
      </c>
    </row>
    <row r="364" spans="1:8" ht="31.5">
      <c r="A364" s="9" t="s">
        <v>19</v>
      </c>
      <c r="B364" s="108" t="s">
        <v>38</v>
      </c>
      <c r="C364" s="10" t="s">
        <v>319</v>
      </c>
      <c r="D364" s="110" t="s">
        <v>69</v>
      </c>
      <c r="E364" s="109" t="s">
        <v>95</v>
      </c>
      <c r="F364" s="21">
        <f t="shared" si="95"/>
        <v>14</v>
      </c>
      <c r="G364" s="21">
        <f t="shared" si="95"/>
        <v>14</v>
      </c>
      <c r="H364" s="21">
        <f t="shared" si="95"/>
        <v>14</v>
      </c>
    </row>
    <row r="365" spans="1:8" ht="31.5">
      <c r="A365" s="9" t="s">
        <v>19</v>
      </c>
      <c r="B365" s="108" t="s">
        <v>38</v>
      </c>
      <c r="C365" s="10" t="s">
        <v>319</v>
      </c>
      <c r="D365" s="108">
        <v>240</v>
      </c>
      <c r="E365" s="109" t="s">
        <v>224</v>
      </c>
      <c r="F365" s="21">
        <v>14</v>
      </c>
      <c r="G365" s="21">
        <v>14</v>
      </c>
      <c r="H365" s="21">
        <v>14</v>
      </c>
    </row>
    <row r="366" spans="1:8" ht="12.75">
      <c r="A366" s="9" t="s">
        <v>19</v>
      </c>
      <c r="B366" s="108" t="s">
        <v>38</v>
      </c>
      <c r="C366" s="10" t="s">
        <v>320</v>
      </c>
      <c r="D366" s="10"/>
      <c r="E366" s="109" t="s">
        <v>136</v>
      </c>
      <c r="F366" s="21">
        <f aca="true" t="shared" si="96" ref="F366:H367">F367</f>
        <v>36</v>
      </c>
      <c r="G366" s="21">
        <f t="shared" si="96"/>
        <v>36</v>
      </c>
      <c r="H366" s="21">
        <f t="shared" si="96"/>
        <v>36</v>
      </c>
    </row>
    <row r="367" spans="1:8" ht="12.75">
      <c r="A367" s="9" t="s">
        <v>19</v>
      </c>
      <c r="B367" s="108" t="s">
        <v>38</v>
      </c>
      <c r="C367" s="10" t="s">
        <v>320</v>
      </c>
      <c r="D367" s="110" t="s">
        <v>73</v>
      </c>
      <c r="E367" s="109" t="s">
        <v>74</v>
      </c>
      <c r="F367" s="21">
        <f t="shared" si="96"/>
        <v>36</v>
      </c>
      <c r="G367" s="21">
        <f t="shared" si="96"/>
        <v>36</v>
      </c>
      <c r="H367" s="21">
        <f t="shared" si="96"/>
        <v>36</v>
      </c>
    </row>
    <row r="368" spans="1:8" ht="31.5">
      <c r="A368" s="9" t="s">
        <v>19</v>
      </c>
      <c r="B368" s="108" t="s">
        <v>38</v>
      </c>
      <c r="C368" s="10" t="s">
        <v>320</v>
      </c>
      <c r="D368" s="10" t="s">
        <v>372</v>
      </c>
      <c r="E368" s="109" t="s">
        <v>373</v>
      </c>
      <c r="F368" s="21">
        <v>36</v>
      </c>
      <c r="G368" s="21">
        <v>36</v>
      </c>
      <c r="H368" s="21">
        <v>36</v>
      </c>
    </row>
    <row r="369" spans="1:8" ht="12.75">
      <c r="A369" s="108" t="s">
        <v>19</v>
      </c>
      <c r="B369" s="108" t="s">
        <v>41</v>
      </c>
      <c r="C369" s="108" t="s">
        <v>66</v>
      </c>
      <c r="D369" s="108" t="s">
        <v>66</v>
      </c>
      <c r="E369" s="42" t="s">
        <v>82</v>
      </c>
      <c r="F369" s="21">
        <f>F370</f>
        <v>53461.1</v>
      </c>
      <c r="G369" s="21">
        <f>G370</f>
        <v>42247.899999999994</v>
      </c>
      <c r="H369" s="21">
        <f>H370</f>
        <v>40985.49999999999</v>
      </c>
    </row>
    <row r="370" spans="1:8" ht="12.75">
      <c r="A370" s="108" t="s">
        <v>19</v>
      </c>
      <c r="B370" s="108" t="s">
        <v>42</v>
      </c>
      <c r="C370" s="108" t="s">
        <v>66</v>
      </c>
      <c r="D370" s="108" t="s">
        <v>66</v>
      </c>
      <c r="E370" s="109" t="s">
        <v>13</v>
      </c>
      <c r="F370" s="21">
        <f>F377+F433+F371</f>
        <v>53461.1</v>
      </c>
      <c r="G370" s="21">
        <f>G377+G433+G371</f>
        <v>42247.899999999994</v>
      </c>
      <c r="H370" s="21">
        <f>H377+H433+H371</f>
        <v>40985.49999999999</v>
      </c>
    </row>
    <row r="371" spans="1:8" ht="47.25">
      <c r="A371" s="139" t="s">
        <v>19</v>
      </c>
      <c r="B371" s="139" t="s">
        <v>42</v>
      </c>
      <c r="C371" s="137">
        <v>2100000000</v>
      </c>
      <c r="D371" s="24"/>
      <c r="E371" s="140" t="s">
        <v>333</v>
      </c>
      <c r="F371" s="21">
        <f>F372</f>
        <v>599.5</v>
      </c>
      <c r="G371" s="21">
        <f aca="true" t="shared" si="97" ref="G371:H375">G372</f>
        <v>599.5</v>
      </c>
      <c r="H371" s="21">
        <f t="shared" si="97"/>
        <v>277.40000000000003</v>
      </c>
    </row>
    <row r="372" spans="1:8" ht="31.5">
      <c r="A372" s="139" t="s">
        <v>19</v>
      </c>
      <c r="B372" s="139" t="s">
        <v>42</v>
      </c>
      <c r="C372" s="137">
        <v>2130000000</v>
      </c>
      <c r="D372" s="24"/>
      <c r="E372" s="140" t="s">
        <v>114</v>
      </c>
      <c r="F372" s="21">
        <f>F373</f>
        <v>599.5</v>
      </c>
      <c r="G372" s="21">
        <f t="shared" si="97"/>
        <v>599.5</v>
      </c>
      <c r="H372" s="21">
        <f t="shared" si="97"/>
        <v>277.40000000000003</v>
      </c>
    </row>
    <row r="373" spans="1:8" ht="47.25">
      <c r="A373" s="139" t="s">
        <v>19</v>
      </c>
      <c r="B373" s="139" t="s">
        <v>42</v>
      </c>
      <c r="C373" s="137">
        <v>2130300000</v>
      </c>
      <c r="D373" s="24"/>
      <c r="E373" s="140" t="s">
        <v>115</v>
      </c>
      <c r="F373" s="21">
        <f>F374</f>
        <v>599.5</v>
      </c>
      <c r="G373" s="21">
        <f t="shared" si="97"/>
        <v>599.5</v>
      </c>
      <c r="H373" s="21">
        <f t="shared" si="97"/>
        <v>277.40000000000003</v>
      </c>
    </row>
    <row r="374" spans="1:8" ht="31.5">
      <c r="A374" s="139" t="s">
        <v>19</v>
      </c>
      <c r="B374" s="139" t="s">
        <v>42</v>
      </c>
      <c r="C374" s="137">
        <v>2130320280</v>
      </c>
      <c r="D374" s="24"/>
      <c r="E374" s="140" t="s">
        <v>116</v>
      </c>
      <c r="F374" s="21">
        <f>F375</f>
        <v>599.5</v>
      </c>
      <c r="G374" s="21">
        <f t="shared" si="97"/>
        <v>599.5</v>
      </c>
      <c r="H374" s="21">
        <f t="shared" si="97"/>
        <v>277.40000000000003</v>
      </c>
    </row>
    <row r="375" spans="1:8" ht="31.5">
      <c r="A375" s="139" t="s">
        <v>19</v>
      </c>
      <c r="B375" s="139" t="s">
        <v>42</v>
      </c>
      <c r="C375" s="137">
        <v>2130320280</v>
      </c>
      <c r="D375" s="137" t="s">
        <v>97</v>
      </c>
      <c r="E375" s="140" t="s">
        <v>98</v>
      </c>
      <c r="F375" s="21">
        <f>F376</f>
        <v>599.5</v>
      </c>
      <c r="G375" s="21">
        <f t="shared" si="97"/>
        <v>599.5</v>
      </c>
      <c r="H375" s="21">
        <f t="shared" si="97"/>
        <v>277.40000000000003</v>
      </c>
    </row>
    <row r="376" spans="1:8" ht="12.75">
      <c r="A376" s="139" t="s">
        <v>19</v>
      </c>
      <c r="B376" s="139" t="s">
        <v>42</v>
      </c>
      <c r="C376" s="137">
        <v>2130320280</v>
      </c>
      <c r="D376" s="139">
        <v>610</v>
      </c>
      <c r="E376" s="140" t="s">
        <v>104</v>
      </c>
      <c r="F376" s="21">
        <v>599.5</v>
      </c>
      <c r="G376" s="21">
        <v>599.5</v>
      </c>
      <c r="H376" s="21">
        <f>327.6-50.2</f>
        <v>277.40000000000003</v>
      </c>
    </row>
    <row r="377" spans="1:8" ht="47.25">
      <c r="A377" s="108" t="s">
        <v>19</v>
      </c>
      <c r="B377" s="108" t="s">
        <v>42</v>
      </c>
      <c r="C377" s="110">
        <v>2200000000</v>
      </c>
      <c r="D377" s="108"/>
      <c r="E377" s="109" t="s">
        <v>331</v>
      </c>
      <c r="F377" s="21">
        <f>F378+F396+F428</f>
        <v>51147.4</v>
      </c>
      <c r="G377" s="21">
        <f>G378+G396+G428</f>
        <v>40149.799999999996</v>
      </c>
      <c r="H377" s="21">
        <f>H378+H396+H428</f>
        <v>40022.399999999994</v>
      </c>
    </row>
    <row r="378" spans="1:8" ht="31.5">
      <c r="A378" s="108" t="s">
        <v>19</v>
      </c>
      <c r="B378" s="108" t="s">
        <v>42</v>
      </c>
      <c r="C378" s="110">
        <v>2210000000</v>
      </c>
      <c r="D378" s="108"/>
      <c r="E378" s="109" t="s">
        <v>183</v>
      </c>
      <c r="F378" s="21">
        <f>F379+F389</f>
        <v>14452.6</v>
      </c>
      <c r="G378" s="21">
        <f>G379+G389</f>
        <v>13724.4</v>
      </c>
      <c r="H378" s="21">
        <f>H379+H389</f>
        <v>13644.4</v>
      </c>
    </row>
    <row r="379" spans="1:8" ht="31.5">
      <c r="A379" s="108" t="s">
        <v>19</v>
      </c>
      <c r="B379" s="108" t="s">
        <v>42</v>
      </c>
      <c r="C379" s="110">
        <v>2210100000</v>
      </c>
      <c r="D379" s="108"/>
      <c r="E379" s="109" t="s">
        <v>184</v>
      </c>
      <c r="F379" s="21">
        <f>F383+F380+F386</f>
        <v>14372.6</v>
      </c>
      <c r="G379" s="21">
        <f>G383+G380+G386</f>
        <v>13644.4</v>
      </c>
      <c r="H379" s="21">
        <f>H383+H380+H386</f>
        <v>13644.4</v>
      </c>
    </row>
    <row r="380" spans="1:8" ht="47.25">
      <c r="A380" s="108" t="s">
        <v>19</v>
      </c>
      <c r="B380" s="108" t="s">
        <v>42</v>
      </c>
      <c r="C380" s="110">
        <v>2210110680</v>
      </c>
      <c r="D380" s="108"/>
      <c r="E380" s="62" t="s">
        <v>241</v>
      </c>
      <c r="F380" s="21">
        <f aca="true" t="shared" si="98" ref="F380:H381">F381</f>
        <v>6295.5</v>
      </c>
      <c r="G380" s="21">
        <f t="shared" si="98"/>
        <v>5601</v>
      </c>
      <c r="H380" s="21">
        <f t="shared" si="98"/>
        <v>5601</v>
      </c>
    </row>
    <row r="381" spans="1:8" ht="31.5">
      <c r="A381" s="108" t="s">
        <v>19</v>
      </c>
      <c r="B381" s="108" t="s">
        <v>42</v>
      </c>
      <c r="C381" s="110">
        <v>2210110680</v>
      </c>
      <c r="D381" s="110" t="s">
        <v>97</v>
      </c>
      <c r="E381" s="56" t="s">
        <v>98</v>
      </c>
      <c r="F381" s="21">
        <f t="shared" si="98"/>
        <v>6295.5</v>
      </c>
      <c r="G381" s="21">
        <f t="shared" si="98"/>
        <v>5601</v>
      </c>
      <c r="H381" s="21">
        <f t="shared" si="98"/>
        <v>5601</v>
      </c>
    </row>
    <row r="382" spans="1:8" ht="12.75">
      <c r="A382" s="108" t="s">
        <v>19</v>
      </c>
      <c r="B382" s="108" t="s">
        <v>42</v>
      </c>
      <c r="C382" s="110">
        <v>2210110680</v>
      </c>
      <c r="D382" s="108">
        <v>610</v>
      </c>
      <c r="E382" s="56" t="s">
        <v>104</v>
      </c>
      <c r="F382" s="21">
        <f>5601+694.5</f>
        <v>6295.5</v>
      </c>
      <c r="G382" s="21">
        <v>5601</v>
      </c>
      <c r="H382" s="21">
        <v>5601</v>
      </c>
    </row>
    <row r="383" spans="1:8" ht="31.5">
      <c r="A383" s="108" t="s">
        <v>19</v>
      </c>
      <c r="B383" s="108" t="s">
        <v>42</v>
      </c>
      <c r="C383" s="110">
        <v>2210120010</v>
      </c>
      <c r="D383" s="108"/>
      <c r="E383" s="109" t="s">
        <v>123</v>
      </c>
      <c r="F383" s="21">
        <f aca="true" t="shared" si="99" ref="F383:H384">F384</f>
        <v>8013.5</v>
      </c>
      <c r="G383" s="21">
        <f t="shared" si="99"/>
        <v>7986.8</v>
      </c>
      <c r="H383" s="21">
        <f t="shared" si="99"/>
        <v>7986.8</v>
      </c>
    </row>
    <row r="384" spans="1:8" ht="31.5">
      <c r="A384" s="108" t="s">
        <v>19</v>
      </c>
      <c r="B384" s="108" t="s">
        <v>42</v>
      </c>
      <c r="C384" s="110">
        <v>2210120010</v>
      </c>
      <c r="D384" s="110" t="s">
        <v>97</v>
      </c>
      <c r="E384" s="109" t="s">
        <v>98</v>
      </c>
      <c r="F384" s="21">
        <f t="shared" si="99"/>
        <v>8013.5</v>
      </c>
      <c r="G384" s="21">
        <f t="shared" si="99"/>
        <v>7986.8</v>
      </c>
      <c r="H384" s="21">
        <f t="shared" si="99"/>
        <v>7986.8</v>
      </c>
    </row>
    <row r="385" spans="1:8" ht="12.75">
      <c r="A385" s="108" t="s">
        <v>19</v>
      </c>
      <c r="B385" s="108" t="s">
        <v>42</v>
      </c>
      <c r="C385" s="110">
        <v>2210120010</v>
      </c>
      <c r="D385" s="108">
        <v>610</v>
      </c>
      <c r="E385" s="109" t="s">
        <v>104</v>
      </c>
      <c r="F385" s="21">
        <f>7986.8-7+33.7</f>
        <v>8013.5</v>
      </c>
      <c r="G385" s="21">
        <v>7986.8</v>
      </c>
      <c r="H385" s="21">
        <v>7986.8</v>
      </c>
    </row>
    <row r="386" spans="1:8" ht="47.25">
      <c r="A386" s="108" t="s">
        <v>19</v>
      </c>
      <c r="B386" s="108" t="s">
        <v>42</v>
      </c>
      <c r="C386" s="110" t="s">
        <v>321</v>
      </c>
      <c r="D386" s="108"/>
      <c r="E386" s="62" t="s">
        <v>250</v>
      </c>
      <c r="F386" s="21">
        <f aca="true" t="shared" si="100" ref="F386:H387">F387</f>
        <v>63.6</v>
      </c>
      <c r="G386" s="21">
        <f t="shared" si="100"/>
        <v>56.6</v>
      </c>
      <c r="H386" s="21">
        <f t="shared" si="100"/>
        <v>56.6</v>
      </c>
    </row>
    <row r="387" spans="1:8" ht="31.5">
      <c r="A387" s="108" t="s">
        <v>19</v>
      </c>
      <c r="B387" s="108" t="s">
        <v>42</v>
      </c>
      <c r="C387" s="110" t="s">
        <v>321</v>
      </c>
      <c r="D387" s="110" t="s">
        <v>97</v>
      </c>
      <c r="E387" s="56" t="s">
        <v>98</v>
      </c>
      <c r="F387" s="21">
        <f t="shared" si="100"/>
        <v>63.6</v>
      </c>
      <c r="G387" s="21">
        <f t="shared" si="100"/>
        <v>56.6</v>
      </c>
      <c r="H387" s="21">
        <f t="shared" si="100"/>
        <v>56.6</v>
      </c>
    </row>
    <row r="388" spans="1:8" ht="12.75">
      <c r="A388" s="108" t="s">
        <v>19</v>
      </c>
      <c r="B388" s="108" t="s">
        <v>42</v>
      </c>
      <c r="C388" s="110" t="s">
        <v>321</v>
      </c>
      <c r="D388" s="108">
        <v>610</v>
      </c>
      <c r="E388" s="56" t="s">
        <v>104</v>
      </c>
      <c r="F388" s="21">
        <f>56.6+7</f>
        <v>63.6</v>
      </c>
      <c r="G388" s="21">
        <v>56.6</v>
      </c>
      <c r="H388" s="21">
        <v>56.6</v>
      </c>
    </row>
    <row r="389" spans="1:8" ht="31.5">
      <c r="A389" s="108" t="s">
        <v>19</v>
      </c>
      <c r="B389" s="108" t="s">
        <v>42</v>
      </c>
      <c r="C389" s="146">
        <v>2210200000</v>
      </c>
      <c r="D389" s="108"/>
      <c r="E389" s="109" t="s">
        <v>185</v>
      </c>
      <c r="F389" s="21">
        <f>F393+F390</f>
        <v>80</v>
      </c>
      <c r="G389" s="21">
        <f aca="true" t="shared" si="101" ref="G389:H389">G393+G390</f>
        <v>80</v>
      </c>
      <c r="H389" s="21">
        <f t="shared" si="101"/>
        <v>0</v>
      </c>
    </row>
    <row r="390" spans="1:8" ht="12.75">
      <c r="A390" s="191" t="s">
        <v>19</v>
      </c>
      <c r="B390" s="191" t="s">
        <v>42</v>
      </c>
      <c r="C390" s="191">
        <v>2210220010</v>
      </c>
      <c r="D390" s="191"/>
      <c r="E390" s="163" t="s">
        <v>417</v>
      </c>
      <c r="F390" s="21">
        <f>F391</f>
        <v>80</v>
      </c>
      <c r="G390" s="21">
        <f aca="true" t="shared" si="102" ref="G390:H391">G391</f>
        <v>0</v>
      </c>
      <c r="H390" s="21">
        <f t="shared" si="102"/>
        <v>0</v>
      </c>
    </row>
    <row r="391" spans="1:8" ht="31.5">
      <c r="A391" s="191" t="s">
        <v>19</v>
      </c>
      <c r="B391" s="191" t="s">
        <v>42</v>
      </c>
      <c r="C391" s="191">
        <v>2210220010</v>
      </c>
      <c r="D391" s="190" t="s">
        <v>97</v>
      </c>
      <c r="E391" s="192" t="s">
        <v>98</v>
      </c>
      <c r="F391" s="21">
        <f>F392</f>
        <v>80</v>
      </c>
      <c r="G391" s="21">
        <f t="shared" si="102"/>
        <v>0</v>
      </c>
      <c r="H391" s="21">
        <f t="shared" si="102"/>
        <v>0</v>
      </c>
    </row>
    <row r="392" spans="1:8" ht="12.75">
      <c r="A392" s="191" t="s">
        <v>19</v>
      </c>
      <c r="B392" s="191" t="s">
        <v>42</v>
      </c>
      <c r="C392" s="191">
        <v>2210220010</v>
      </c>
      <c r="D392" s="191">
        <v>610</v>
      </c>
      <c r="E392" s="192" t="s">
        <v>104</v>
      </c>
      <c r="F392" s="21">
        <v>80</v>
      </c>
      <c r="G392" s="21">
        <v>0</v>
      </c>
      <c r="H392" s="21">
        <v>0</v>
      </c>
    </row>
    <row r="393" spans="1:8" ht="63">
      <c r="A393" s="129" t="s">
        <v>19</v>
      </c>
      <c r="B393" s="129" t="s">
        <v>42</v>
      </c>
      <c r="C393" s="147" t="s">
        <v>381</v>
      </c>
      <c r="D393" s="129"/>
      <c r="E393" s="163" t="s">
        <v>382</v>
      </c>
      <c r="F393" s="21">
        <f aca="true" t="shared" si="103" ref="F393:H394">F394</f>
        <v>0</v>
      </c>
      <c r="G393" s="21">
        <f t="shared" si="103"/>
        <v>80</v>
      </c>
      <c r="H393" s="21">
        <f t="shared" si="103"/>
        <v>0</v>
      </c>
    </row>
    <row r="394" spans="1:8" ht="31.5">
      <c r="A394" s="129" t="s">
        <v>19</v>
      </c>
      <c r="B394" s="129" t="s">
        <v>42</v>
      </c>
      <c r="C394" s="147" t="s">
        <v>381</v>
      </c>
      <c r="D394" s="131" t="s">
        <v>97</v>
      </c>
      <c r="E394" s="130" t="s">
        <v>98</v>
      </c>
      <c r="F394" s="21">
        <f t="shared" si="103"/>
        <v>0</v>
      </c>
      <c r="G394" s="21">
        <f t="shared" si="103"/>
        <v>80</v>
      </c>
      <c r="H394" s="21">
        <f t="shared" si="103"/>
        <v>0</v>
      </c>
    </row>
    <row r="395" spans="1:8" ht="12.75">
      <c r="A395" s="129" t="s">
        <v>19</v>
      </c>
      <c r="B395" s="129" t="s">
        <v>42</v>
      </c>
      <c r="C395" s="147" t="s">
        <v>381</v>
      </c>
      <c r="D395" s="129">
        <v>610</v>
      </c>
      <c r="E395" s="130" t="s">
        <v>104</v>
      </c>
      <c r="F395" s="21">
        <f>80-80</f>
        <v>0</v>
      </c>
      <c r="G395" s="21">
        <v>80</v>
      </c>
      <c r="H395" s="21">
        <v>0</v>
      </c>
    </row>
    <row r="396" spans="1:8" ht="31.5">
      <c r="A396" s="108" t="s">
        <v>19</v>
      </c>
      <c r="B396" s="108" t="s">
        <v>42</v>
      </c>
      <c r="C396" s="110">
        <v>2220000000</v>
      </c>
      <c r="D396" s="108"/>
      <c r="E396" s="109" t="s">
        <v>139</v>
      </c>
      <c r="F396" s="21">
        <f>F397+F407+F414+F421</f>
        <v>36425.100000000006</v>
      </c>
      <c r="G396" s="21">
        <f>G397+G407+G414+G421</f>
        <v>26425.399999999998</v>
      </c>
      <c r="H396" s="21">
        <f>H397+H407+H414+H421</f>
        <v>26377.999999999996</v>
      </c>
    </row>
    <row r="397" spans="1:8" ht="34.5" customHeight="1">
      <c r="A397" s="108" t="s">
        <v>19</v>
      </c>
      <c r="B397" s="108" t="s">
        <v>42</v>
      </c>
      <c r="C397" s="108">
        <v>2220100000</v>
      </c>
      <c r="D397" s="108"/>
      <c r="E397" s="109" t="s">
        <v>186</v>
      </c>
      <c r="F397" s="21">
        <f>F401+F398+F404</f>
        <v>27445.300000000003</v>
      </c>
      <c r="G397" s="21">
        <f>G401+G398+G404</f>
        <v>25477.399999999998</v>
      </c>
      <c r="H397" s="21">
        <f>H401+H398+H404</f>
        <v>25477.399999999998</v>
      </c>
    </row>
    <row r="398" spans="1:8" ht="47.25">
      <c r="A398" s="108" t="s">
        <v>19</v>
      </c>
      <c r="B398" s="108" t="s">
        <v>42</v>
      </c>
      <c r="C398" s="108">
        <v>2220110680</v>
      </c>
      <c r="D398" s="108"/>
      <c r="E398" s="62" t="s">
        <v>241</v>
      </c>
      <c r="F398" s="21">
        <f aca="true" t="shared" si="104" ref="F398:H399">F399</f>
        <v>12507.199999999999</v>
      </c>
      <c r="G398" s="21">
        <f t="shared" si="104"/>
        <v>11139.8</v>
      </c>
      <c r="H398" s="21">
        <f t="shared" si="104"/>
        <v>11139.8</v>
      </c>
    </row>
    <row r="399" spans="1:8" ht="31.5">
      <c r="A399" s="108" t="s">
        <v>19</v>
      </c>
      <c r="B399" s="108" t="s">
        <v>42</v>
      </c>
      <c r="C399" s="108">
        <v>2220110680</v>
      </c>
      <c r="D399" s="110" t="s">
        <v>97</v>
      </c>
      <c r="E399" s="56" t="s">
        <v>98</v>
      </c>
      <c r="F399" s="21">
        <f t="shared" si="104"/>
        <v>12507.199999999999</v>
      </c>
      <c r="G399" s="21">
        <f t="shared" si="104"/>
        <v>11139.8</v>
      </c>
      <c r="H399" s="21">
        <f t="shared" si="104"/>
        <v>11139.8</v>
      </c>
    </row>
    <row r="400" spans="1:8" ht="12.75">
      <c r="A400" s="108" t="s">
        <v>19</v>
      </c>
      <c r="B400" s="108" t="s">
        <v>42</v>
      </c>
      <c r="C400" s="108">
        <v>2220110680</v>
      </c>
      <c r="D400" s="108">
        <v>610</v>
      </c>
      <c r="E400" s="56" t="s">
        <v>104</v>
      </c>
      <c r="F400" s="21">
        <f>11139.8+1367.4</f>
        <v>12507.199999999999</v>
      </c>
      <c r="G400" s="21">
        <v>11139.8</v>
      </c>
      <c r="H400" s="21">
        <v>11139.8</v>
      </c>
    </row>
    <row r="401" spans="1:8" ht="31.5">
      <c r="A401" s="108" t="s">
        <v>19</v>
      </c>
      <c r="B401" s="108" t="s">
        <v>42</v>
      </c>
      <c r="C401" s="108">
        <v>2220120010</v>
      </c>
      <c r="D401" s="108"/>
      <c r="E401" s="109" t="s">
        <v>123</v>
      </c>
      <c r="F401" s="21">
        <f aca="true" t="shared" si="105" ref="F401:H402">F402</f>
        <v>14811.7</v>
      </c>
      <c r="G401" s="21">
        <f t="shared" si="105"/>
        <v>14225</v>
      </c>
      <c r="H401" s="21">
        <f t="shared" si="105"/>
        <v>14225</v>
      </c>
    </row>
    <row r="402" spans="1:8" ht="31.5">
      <c r="A402" s="108" t="s">
        <v>19</v>
      </c>
      <c r="B402" s="108" t="s">
        <v>42</v>
      </c>
      <c r="C402" s="108">
        <v>2220120010</v>
      </c>
      <c r="D402" s="110" t="s">
        <v>97</v>
      </c>
      <c r="E402" s="109" t="s">
        <v>98</v>
      </c>
      <c r="F402" s="21">
        <f t="shared" si="105"/>
        <v>14811.7</v>
      </c>
      <c r="G402" s="21">
        <f t="shared" si="105"/>
        <v>14225</v>
      </c>
      <c r="H402" s="21">
        <f t="shared" si="105"/>
        <v>14225</v>
      </c>
    </row>
    <row r="403" spans="1:8" ht="12.75">
      <c r="A403" s="108" t="s">
        <v>19</v>
      </c>
      <c r="B403" s="108" t="s">
        <v>42</v>
      </c>
      <c r="C403" s="108">
        <v>2220120010</v>
      </c>
      <c r="D403" s="108">
        <v>610</v>
      </c>
      <c r="E403" s="109" t="s">
        <v>104</v>
      </c>
      <c r="F403" s="21">
        <f>14174.8+50.2+168.5-13.8+432</f>
        <v>14811.7</v>
      </c>
      <c r="G403" s="21">
        <f>14174.8+50.2</f>
        <v>14225</v>
      </c>
      <c r="H403" s="21">
        <f>14174.8+50.2</f>
        <v>14225</v>
      </c>
    </row>
    <row r="404" spans="1:8" ht="47.25">
      <c r="A404" s="108" t="s">
        <v>19</v>
      </c>
      <c r="B404" s="108" t="s">
        <v>42</v>
      </c>
      <c r="C404" s="108" t="s">
        <v>322</v>
      </c>
      <c r="D404" s="108"/>
      <c r="E404" s="62" t="s">
        <v>250</v>
      </c>
      <c r="F404" s="21">
        <f aca="true" t="shared" si="106" ref="F404:H405">F405</f>
        <v>126.39999999999999</v>
      </c>
      <c r="G404" s="21">
        <f t="shared" si="106"/>
        <v>112.6</v>
      </c>
      <c r="H404" s="21">
        <f t="shared" si="106"/>
        <v>112.6</v>
      </c>
    </row>
    <row r="405" spans="1:8" ht="31.5">
      <c r="A405" s="108" t="s">
        <v>19</v>
      </c>
      <c r="B405" s="108" t="s">
        <v>42</v>
      </c>
      <c r="C405" s="108" t="s">
        <v>322</v>
      </c>
      <c r="D405" s="110" t="s">
        <v>97</v>
      </c>
      <c r="E405" s="56" t="s">
        <v>98</v>
      </c>
      <c r="F405" s="21">
        <f t="shared" si="106"/>
        <v>126.39999999999999</v>
      </c>
      <c r="G405" s="21">
        <f t="shared" si="106"/>
        <v>112.6</v>
      </c>
      <c r="H405" s="21">
        <f t="shared" si="106"/>
        <v>112.6</v>
      </c>
    </row>
    <row r="406" spans="1:8" ht="12.75">
      <c r="A406" s="108" t="s">
        <v>19</v>
      </c>
      <c r="B406" s="108" t="s">
        <v>42</v>
      </c>
      <c r="C406" s="108" t="s">
        <v>322</v>
      </c>
      <c r="D406" s="108">
        <v>610</v>
      </c>
      <c r="E406" s="56" t="s">
        <v>104</v>
      </c>
      <c r="F406" s="21">
        <f>112.6+13.8</f>
        <v>126.39999999999999</v>
      </c>
      <c r="G406" s="21">
        <v>112.6</v>
      </c>
      <c r="H406" s="21">
        <v>112.6</v>
      </c>
    </row>
    <row r="407" spans="1:8" ht="31.5">
      <c r="A407" s="108" t="s">
        <v>19</v>
      </c>
      <c r="B407" s="108" t="s">
        <v>42</v>
      </c>
      <c r="C407" s="147">
        <v>2220200000</v>
      </c>
      <c r="D407" s="108"/>
      <c r="E407" s="109" t="s">
        <v>187</v>
      </c>
      <c r="F407" s="21">
        <f>F408+F411</f>
        <v>6443.8</v>
      </c>
      <c r="G407" s="21">
        <f aca="true" t="shared" si="107" ref="G407:H407">G408+G411</f>
        <v>870.8</v>
      </c>
      <c r="H407" s="21">
        <f t="shared" si="107"/>
        <v>870.8</v>
      </c>
    </row>
    <row r="408" spans="1:8" ht="12.75">
      <c r="A408" s="108" t="s">
        <v>19</v>
      </c>
      <c r="B408" s="108" t="s">
        <v>42</v>
      </c>
      <c r="C408" s="147">
        <v>2220220320</v>
      </c>
      <c r="D408" s="108"/>
      <c r="E408" s="109" t="s">
        <v>140</v>
      </c>
      <c r="F408" s="21">
        <f>F409</f>
        <v>3158.5</v>
      </c>
      <c r="G408" s="21">
        <f aca="true" t="shared" si="108" ref="G408:H409">G409</f>
        <v>870.8</v>
      </c>
      <c r="H408" s="21">
        <f t="shared" si="108"/>
        <v>870.8</v>
      </c>
    </row>
    <row r="409" spans="1:8" ht="31.5">
      <c r="A409" s="108" t="s">
        <v>19</v>
      </c>
      <c r="B409" s="108" t="s">
        <v>42</v>
      </c>
      <c r="C409" s="147">
        <v>2220220320</v>
      </c>
      <c r="D409" s="110" t="s">
        <v>97</v>
      </c>
      <c r="E409" s="109" t="s">
        <v>98</v>
      </c>
      <c r="F409" s="21">
        <f>F410</f>
        <v>3158.5</v>
      </c>
      <c r="G409" s="21">
        <f t="shared" si="108"/>
        <v>870.8</v>
      </c>
      <c r="H409" s="21">
        <f t="shared" si="108"/>
        <v>870.8</v>
      </c>
    </row>
    <row r="410" spans="1:8" ht="12.75">
      <c r="A410" s="108" t="s">
        <v>19</v>
      </c>
      <c r="B410" s="108" t="s">
        <v>42</v>
      </c>
      <c r="C410" s="147">
        <v>2220220320</v>
      </c>
      <c r="D410" s="108">
        <v>610</v>
      </c>
      <c r="E410" s="109" t="s">
        <v>104</v>
      </c>
      <c r="F410" s="21">
        <f>870.8+958.5+128.3+1200.9</f>
        <v>3158.5</v>
      </c>
      <c r="G410" s="21">
        <v>870.8</v>
      </c>
      <c r="H410" s="21">
        <v>870.8</v>
      </c>
    </row>
    <row r="411" spans="1:8" ht="12.75">
      <c r="A411" s="191" t="s">
        <v>19</v>
      </c>
      <c r="B411" s="191" t="s">
        <v>42</v>
      </c>
      <c r="C411" s="191">
        <v>2220220330</v>
      </c>
      <c r="D411" s="191"/>
      <c r="E411" s="85" t="s">
        <v>418</v>
      </c>
      <c r="F411" s="21">
        <f>F412</f>
        <v>3285.3</v>
      </c>
      <c r="G411" s="21">
        <f aca="true" t="shared" si="109" ref="G411:H412">G412</f>
        <v>0</v>
      </c>
      <c r="H411" s="21">
        <f t="shared" si="109"/>
        <v>0</v>
      </c>
    </row>
    <row r="412" spans="1:8" ht="31.5">
      <c r="A412" s="191" t="s">
        <v>19</v>
      </c>
      <c r="B412" s="191" t="s">
        <v>42</v>
      </c>
      <c r="C412" s="191">
        <v>2220220330</v>
      </c>
      <c r="D412" s="194" t="s">
        <v>69</v>
      </c>
      <c r="E412" s="196" t="s">
        <v>95</v>
      </c>
      <c r="F412" s="21">
        <f>F413</f>
        <v>3285.3</v>
      </c>
      <c r="G412" s="21">
        <f t="shared" si="109"/>
        <v>0</v>
      </c>
      <c r="H412" s="21">
        <f t="shared" si="109"/>
        <v>0</v>
      </c>
    </row>
    <row r="413" spans="1:8" ht="31.5">
      <c r="A413" s="191" t="s">
        <v>19</v>
      </c>
      <c r="B413" s="191" t="s">
        <v>42</v>
      </c>
      <c r="C413" s="191">
        <v>2220220330</v>
      </c>
      <c r="D413" s="195">
        <v>240</v>
      </c>
      <c r="E413" s="196" t="s">
        <v>224</v>
      </c>
      <c r="F413" s="21">
        <v>3285.3</v>
      </c>
      <c r="G413" s="21">
        <v>0</v>
      </c>
      <c r="H413" s="21">
        <v>0</v>
      </c>
    </row>
    <row r="414" spans="1:8" ht="47.25">
      <c r="A414" s="139" t="s">
        <v>19</v>
      </c>
      <c r="B414" s="139" t="s">
        <v>42</v>
      </c>
      <c r="C414" s="139">
        <v>2220300000</v>
      </c>
      <c r="D414" s="139"/>
      <c r="E414" s="56" t="s">
        <v>355</v>
      </c>
      <c r="F414" s="21">
        <f>F418+F415</f>
        <v>1074.5</v>
      </c>
      <c r="G414" s="21">
        <f aca="true" t="shared" si="110" ref="G414:H414">G418+G415</f>
        <v>19.5</v>
      </c>
      <c r="H414" s="21">
        <f t="shared" si="110"/>
        <v>29.8</v>
      </c>
    </row>
    <row r="415" spans="1:8" ht="31.5">
      <c r="A415" s="184" t="s">
        <v>19</v>
      </c>
      <c r="B415" s="184" t="s">
        <v>42</v>
      </c>
      <c r="C415" s="184">
        <v>2220320030</v>
      </c>
      <c r="D415" s="184"/>
      <c r="E415" s="56" t="s">
        <v>387</v>
      </c>
      <c r="F415" s="21">
        <f>F416</f>
        <v>1074.5</v>
      </c>
      <c r="G415" s="21">
        <f aca="true" t="shared" si="111" ref="G415:H416">G416</f>
        <v>0</v>
      </c>
      <c r="H415" s="21">
        <f t="shared" si="111"/>
        <v>0</v>
      </c>
    </row>
    <row r="416" spans="1:8" ht="31.5">
      <c r="A416" s="184" t="s">
        <v>19</v>
      </c>
      <c r="B416" s="184" t="s">
        <v>42</v>
      </c>
      <c r="C416" s="184">
        <v>2220320030</v>
      </c>
      <c r="D416" s="183" t="s">
        <v>97</v>
      </c>
      <c r="E416" s="185" t="s">
        <v>98</v>
      </c>
      <c r="F416" s="21">
        <f>F417</f>
        <v>1074.5</v>
      </c>
      <c r="G416" s="21">
        <f t="shared" si="111"/>
        <v>0</v>
      </c>
      <c r="H416" s="21">
        <f t="shared" si="111"/>
        <v>0</v>
      </c>
    </row>
    <row r="417" spans="1:8" ht="12.75">
      <c r="A417" s="184" t="s">
        <v>19</v>
      </c>
      <c r="B417" s="184" t="s">
        <v>42</v>
      </c>
      <c r="C417" s="184">
        <v>2220320030</v>
      </c>
      <c r="D417" s="184">
        <v>610</v>
      </c>
      <c r="E417" s="185" t="s">
        <v>104</v>
      </c>
      <c r="F417" s="21">
        <f>564.1+3795.7-3285.3</f>
        <v>1074.5</v>
      </c>
      <c r="G417" s="21">
        <v>0</v>
      </c>
      <c r="H417" s="21">
        <v>0</v>
      </c>
    </row>
    <row r="418" spans="1:8" ht="47.25">
      <c r="A418" s="139" t="s">
        <v>19</v>
      </c>
      <c r="B418" s="139" t="s">
        <v>42</v>
      </c>
      <c r="C418" s="139" t="s">
        <v>356</v>
      </c>
      <c r="D418" s="139"/>
      <c r="E418" s="56" t="s">
        <v>374</v>
      </c>
      <c r="F418" s="21">
        <f>F419</f>
        <v>0</v>
      </c>
      <c r="G418" s="21">
        <f aca="true" t="shared" si="112" ref="G418:H419">G419</f>
        <v>19.5</v>
      </c>
      <c r="H418" s="21">
        <f t="shared" si="112"/>
        <v>29.8</v>
      </c>
    </row>
    <row r="419" spans="1:8" ht="31.5">
      <c r="A419" s="139" t="s">
        <v>19</v>
      </c>
      <c r="B419" s="139" t="s">
        <v>42</v>
      </c>
      <c r="C419" s="139" t="s">
        <v>356</v>
      </c>
      <c r="D419" s="137" t="s">
        <v>97</v>
      </c>
      <c r="E419" s="56" t="s">
        <v>98</v>
      </c>
      <c r="F419" s="21">
        <f>F420</f>
        <v>0</v>
      </c>
      <c r="G419" s="21">
        <f t="shared" si="112"/>
        <v>19.5</v>
      </c>
      <c r="H419" s="21">
        <f t="shared" si="112"/>
        <v>29.8</v>
      </c>
    </row>
    <row r="420" spans="1:8" ht="12.75">
      <c r="A420" s="139" t="s">
        <v>19</v>
      </c>
      <c r="B420" s="139" t="s">
        <v>42</v>
      </c>
      <c r="C420" s="139" t="s">
        <v>356</v>
      </c>
      <c r="D420" s="139">
        <v>610</v>
      </c>
      <c r="E420" s="56" t="s">
        <v>104</v>
      </c>
      <c r="F420" s="21">
        <f>5.6-5.6</f>
        <v>0</v>
      </c>
      <c r="G420" s="21">
        <v>19.5</v>
      </c>
      <c r="H420" s="21">
        <v>29.8</v>
      </c>
    </row>
    <row r="421" spans="1:8" ht="63">
      <c r="A421" s="143" t="s">
        <v>19</v>
      </c>
      <c r="B421" s="143" t="s">
        <v>42</v>
      </c>
      <c r="C421" s="143">
        <v>2220400000</v>
      </c>
      <c r="D421" s="143"/>
      <c r="E421" s="56" t="s">
        <v>360</v>
      </c>
      <c r="F421" s="21">
        <f>F425+F422</f>
        <v>1461.4999999999998</v>
      </c>
      <c r="G421" s="21">
        <f aca="true" t="shared" si="113" ref="G421:H421">G425+G422</f>
        <v>57.7</v>
      </c>
      <c r="H421" s="21">
        <f t="shared" si="113"/>
        <v>0</v>
      </c>
    </row>
    <row r="422" spans="1:8" ht="31.5">
      <c r="A422" s="161" t="s">
        <v>19</v>
      </c>
      <c r="B422" s="161" t="s">
        <v>42</v>
      </c>
      <c r="C422" s="161">
        <v>2220420020</v>
      </c>
      <c r="D422" s="161"/>
      <c r="E422" s="56" t="s">
        <v>299</v>
      </c>
      <c r="F422" s="21">
        <f>F423</f>
        <v>1461.4999999999998</v>
      </c>
      <c r="G422" s="21">
        <f aca="true" t="shared" si="114" ref="G422:H423">G423</f>
        <v>0</v>
      </c>
      <c r="H422" s="21">
        <f t="shared" si="114"/>
        <v>0</v>
      </c>
    </row>
    <row r="423" spans="1:8" ht="31.5">
      <c r="A423" s="161" t="s">
        <v>19</v>
      </c>
      <c r="B423" s="161" t="s">
        <v>42</v>
      </c>
      <c r="C423" s="161">
        <v>2220420020</v>
      </c>
      <c r="D423" s="160" t="s">
        <v>97</v>
      </c>
      <c r="E423" s="56" t="s">
        <v>98</v>
      </c>
      <c r="F423" s="21">
        <f>F424</f>
        <v>1461.4999999999998</v>
      </c>
      <c r="G423" s="21">
        <f t="shared" si="114"/>
        <v>0</v>
      </c>
      <c r="H423" s="21">
        <f t="shared" si="114"/>
        <v>0</v>
      </c>
    </row>
    <row r="424" spans="1:8" ht="12.75">
      <c r="A424" s="161" t="s">
        <v>19</v>
      </c>
      <c r="B424" s="161" t="s">
        <v>42</v>
      </c>
      <c r="C424" s="161">
        <v>2220420020</v>
      </c>
      <c r="D424" s="161">
        <v>610</v>
      </c>
      <c r="E424" s="56" t="s">
        <v>104</v>
      </c>
      <c r="F424" s="21">
        <f>146.1+955+210.1+150.3</f>
        <v>1461.4999999999998</v>
      </c>
      <c r="G424" s="21">
        <v>0</v>
      </c>
      <c r="H424" s="21">
        <v>0</v>
      </c>
    </row>
    <row r="425" spans="1:8" ht="47.25">
      <c r="A425" s="143" t="s">
        <v>19</v>
      </c>
      <c r="B425" s="143" t="s">
        <v>42</v>
      </c>
      <c r="C425" s="143" t="s">
        <v>361</v>
      </c>
      <c r="D425" s="143"/>
      <c r="E425" s="56" t="s">
        <v>374</v>
      </c>
      <c r="F425" s="21">
        <f>F426</f>
        <v>0</v>
      </c>
      <c r="G425" s="21">
        <f aca="true" t="shared" si="115" ref="G425:H426">G426</f>
        <v>57.7</v>
      </c>
      <c r="H425" s="21">
        <f t="shared" si="115"/>
        <v>0</v>
      </c>
    </row>
    <row r="426" spans="1:8" ht="31.5">
      <c r="A426" s="143" t="s">
        <v>19</v>
      </c>
      <c r="B426" s="143" t="s">
        <v>42</v>
      </c>
      <c r="C426" s="143" t="s">
        <v>361</v>
      </c>
      <c r="D426" s="142" t="s">
        <v>97</v>
      </c>
      <c r="E426" s="56" t="s">
        <v>98</v>
      </c>
      <c r="F426" s="21">
        <f>F427</f>
        <v>0</v>
      </c>
      <c r="G426" s="21">
        <f t="shared" si="115"/>
        <v>57.7</v>
      </c>
      <c r="H426" s="21">
        <f t="shared" si="115"/>
        <v>0</v>
      </c>
    </row>
    <row r="427" spans="1:8" ht="12.75">
      <c r="A427" s="143" t="s">
        <v>19</v>
      </c>
      <c r="B427" s="143" t="s">
        <v>42</v>
      </c>
      <c r="C427" s="143" t="s">
        <v>361</v>
      </c>
      <c r="D427" s="143">
        <v>610</v>
      </c>
      <c r="E427" s="56" t="s">
        <v>104</v>
      </c>
      <c r="F427" s="21">
        <f>3092.5-1913.5-1179</f>
        <v>0</v>
      </c>
      <c r="G427" s="21">
        <v>57.7</v>
      </c>
      <c r="H427" s="21">
        <v>0</v>
      </c>
    </row>
    <row r="428" spans="1:8" ht="31.5">
      <c r="A428" s="184" t="s">
        <v>19</v>
      </c>
      <c r="B428" s="184" t="s">
        <v>42</v>
      </c>
      <c r="C428" s="184">
        <v>2240000000</v>
      </c>
      <c r="D428" s="184"/>
      <c r="E428" s="185" t="s">
        <v>132</v>
      </c>
      <c r="F428" s="21">
        <f>F429</f>
        <v>269.7</v>
      </c>
      <c r="G428" s="21">
        <f aca="true" t="shared" si="116" ref="G428:H431">G429</f>
        <v>0</v>
      </c>
      <c r="H428" s="21">
        <f t="shared" si="116"/>
        <v>0</v>
      </c>
    </row>
    <row r="429" spans="1:8" ht="31.5">
      <c r="A429" s="184" t="s">
        <v>19</v>
      </c>
      <c r="B429" s="184" t="s">
        <v>42</v>
      </c>
      <c r="C429" s="184">
        <v>2240500000</v>
      </c>
      <c r="D429" s="184"/>
      <c r="E429" s="185" t="s">
        <v>133</v>
      </c>
      <c r="F429" s="21">
        <f>F430</f>
        <v>269.7</v>
      </c>
      <c r="G429" s="21">
        <f t="shared" si="116"/>
        <v>0</v>
      </c>
      <c r="H429" s="21">
        <f t="shared" si="116"/>
        <v>0</v>
      </c>
    </row>
    <row r="430" spans="1:8" ht="31.5">
      <c r="A430" s="184" t="s">
        <v>19</v>
      </c>
      <c r="B430" s="184" t="s">
        <v>42</v>
      </c>
      <c r="C430" s="184">
        <v>2240520470</v>
      </c>
      <c r="D430" s="184"/>
      <c r="E430" s="185" t="s">
        <v>405</v>
      </c>
      <c r="F430" s="21">
        <f>F431</f>
        <v>269.7</v>
      </c>
      <c r="G430" s="21">
        <f t="shared" si="116"/>
        <v>0</v>
      </c>
      <c r="H430" s="21">
        <f t="shared" si="116"/>
        <v>0</v>
      </c>
    </row>
    <row r="431" spans="1:8" ht="31.5">
      <c r="A431" s="184" t="s">
        <v>19</v>
      </c>
      <c r="B431" s="184" t="s">
        <v>42</v>
      </c>
      <c r="C431" s="184">
        <v>2240520470</v>
      </c>
      <c r="D431" s="183" t="s">
        <v>97</v>
      </c>
      <c r="E431" s="56" t="s">
        <v>98</v>
      </c>
      <c r="F431" s="21">
        <f>F432</f>
        <v>269.7</v>
      </c>
      <c r="G431" s="21">
        <f t="shared" si="116"/>
        <v>0</v>
      </c>
      <c r="H431" s="21">
        <f t="shared" si="116"/>
        <v>0</v>
      </c>
    </row>
    <row r="432" spans="1:8" ht="12.75">
      <c r="A432" s="184" t="s">
        <v>19</v>
      </c>
      <c r="B432" s="184" t="s">
        <v>42</v>
      </c>
      <c r="C432" s="184">
        <v>2240520470</v>
      </c>
      <c r="D432" s="184">
        <v>610</v>
      </c>
      <c r="E432" s="56" t="s">
        <v>104</v>
      </c>
      <c r="F432" s="21">
        <v>269.7</v>
      </c>
      <c r="G432" s="21">
        <v>0</v>
      </c>
      <c r="H432" s="21">
        <v>0</v>
      </c>
    </row>
    <row r="433" spans="1:8" ht="31.5">
      <c r="A433" s="108" t="s">
        <v>19</v>
      </c>
      <c r="B433" s="108" t="s">
        <v>42</v>
      </c>
      <c r="C433" s="110">
        <v>2500000000</v>
      </c>
      <c r="D433" s="108"/>
      <c r="E433" s="109" t="s">
        <v>332</v>
      </c>
      <c r="F433" s="21">
        <f>F434</f>
        <v>1714.1999999999998</v>
      </c>
      <c r="G433" s="21">
        <f aca="true" t="shared" si="117" ref="G433:H441">G434</f>
        <v>1498.6</v>
      </c>
      <c r="H433" s="21">
        <f t="shared" si="117"/>
        <v>685.7</v>
      </c>
    </row>
    <row r="434" spans="1:8" ht="31.5">
      <c r="A434" s="108" t="s">
        <v>19</v>
      </c>
      <c r="B434" s="108" t="s">
        <v>42</v>
      </c>
      <c r="C434" s="110">
        <v>2520000000</v>
      </c>
      <c r="D434" s="108"/>
      <c r="E434" s="109" t="s">
        <v>251</v>
      </c>
      <c r="F434" s="21">
        <f>F439+F443+F435</f>
        <v>1714.1999999999998</v>
      </c>
      <c r="G434" s="21">
        <f aca="true" t="shared" si="118" ref="G434:H434">G439+G443+G435</f>
        <v>1498.6</v>
      </c>
      <c r="H434" s="21">
        <f t="shared" si="118"/>
        <v>685.7</v>
      </c>
    </row>
    <row r="435" spans="1:8" ht="63">
      <c r="A435" s="184" t="s">
        <v>19</v>
      </c>
      <c r="B435" s="184" t="s">
        <v>42</v>
      </c>
      <c r="C435" s="184">
        <v>2520100000</v>
      </c>
      <c r="D435" s="184"/>
      <c r="E435" s="56" t="s">
        <v>301</v>
      </c>
      <c r="F435" s="21">
        <f>F436</f>
        <v>687.5999999999999</v>
      </c>
      <c r="G435" s="21">
        <f aca="true" t="shared" si="119" ref="G435:H437">G436</f>
        <v>0</v>
      </c>
      <c r="H435" s="21">
        <f t="shared" si="119"/>
        <v>0</v>
      </c>
    </row>
    <row r="436" spans="1:8" ht="31.5">
      <c r="A436" s="184" t="s">
        <v>19</v>
      </c>
      <c r="B436" s="184" t="s">
        <v>42</v>
      </c>
      <c r="C436" s="10" t="s">
        <v>315</v>
      </c>
      <c r="D436" s="184"/>
      <c r="E436" s="56" t="s">
        <v>302</v>
      </c>
      <c r="F436" s="21">
        <f>F437</f>
        <v>687.5999999999999</v>
      </c>
      <c r="G436" s="21">
        <f t="shared" si="119"/>
        <v>0</v>
      </c>
      <c r="H436" s="21">
        <f t="shared" si="119"/>
        <v>0</v>
      </c>
    </row>
    <row r="437" spans="1:8" ht="31.5">
      <c r="A437" s="184" t="s">
        <v>19</v>
      </c>
      <c r="B437" s="184" t="s">
        <v>42</v>
      </c>
      <c r="C437" s="10" t="s">
        <v>315</v>
      </c>
      <c r="D437" s="183" t="s">
        <v>97</v>
      </c>
      <c r="E437" s="56" t="s">
        <v>98</v>
      </c>
      <c r="F437" s="21">
        <f>F438</f>
        <v>687.5999999999999</v>
      </c>
      <c r="G437" s="21">
        <f t="shared" si="119"/>
        <v>0</v>
      </c>
      <c r="H437" s="21">
        <f t="shared" si="119"/>
        <v>0</v>
      </c>
    </row>
    <row r="438" spans="1:8" ht="12.75">
      <c r="A438" s="184" t="s">
        <v>19</v>
      </c>
      <c r="B438" s="184" t="s">
        <v>42</v>
      </c>
      <c r="C438" s="10" t="s">
        <v>315</v>
      </c>
      <c r="D438" s="184">
        <v>610</v>
      </c>
      <c r="E438" s="56" t="s">
        <v>104</v>
      </c>
      <c r="F438" s="21">
        <f>572+265.9-150.3</f>
        <v>687.5999999999999</v>
      </c>
      <c r="G438" s="21">
        <v>0</v>
      </c>
      <c r="H438" s="21">
        <v>0</v>
      </c>
    </row>
    <row r="439" spans="1:8" ht="47.25">
      <c r="A439" s="108" t="s">
        <v>19</v>
      </c>
      <c r="B439" s="108" t="s">
        <v>42</v>
      </c>
      <c r="C439" s="110">
        <v>2520300000</v>
      </c>
      <c r="D439" s="108"/>
      <c r="E439" s="109" t="s">
        <v>287</v>
      </c>
      <c r="F439" s="21">
        <f>F440</f>
        <v>867.9</v>
      </c>
      <c r="G439" s="21">
        <f t="shared" si="117"/>
        <v>1343.8999999999999</v>
      </c>
      <c r="H439" s="21">
        <f t="shared" si="117"/>
        <v>531</v>
      </c>
    </row>
    <row r="440" spans="1:8" ht="12.75">
      <c r="A440" s="108" t="s">
        <v>19</v>
      </c>
      <c r="B440" s="108" t="s">
        <v>42</v>
      </c>
      <c r="C440" s="110">
        <v>2520320200</v>
      </c>
      <c r="D440" s="108"/>
      <c r="E440" s="56" t="s">
        <v>288</v>
      </c>
      <c r="F440" s="21">
        <f>F441</f>
        <v>867.9</v>
      </c>
      <c r="G440" s="21">
        <f t="shared" si="117"/>
        <v>1343.8999999999999</v>
      </c>
      <c r="H440" s="21">
        <f t="shared" si="117"/>
        <v>531</v>
      </c>
    </row>
    <row r="441" spans="1:8" ht="31.5">
      <c r="A441" s="108" t="s">
        <v>19</v>
      </c>
      <c r="B441" s="108" t="s">
        <v>42</v>
      </c>
      <c r="C441" s="110">
        <v>2520320200</v>
      </c>
      <c r="D441" s="110" t="s">
        <v>97</v>
      </c>
      <c r="E441" s="56" t="s">
        <v>98</v>
      </c>
      <c r="F441" s="21">
        <f>F442</f>
        <v>867.9</v>
      </c>
      <c r="G441" s="21">
        <f t="shared" si="117"/>
        <v>1343.8999999999999</v>
      </c>
      <c r="H441" s="21">
        <f t="shared" si="117"/>
        <v>531</v>
      </c>
    </row>
    <row r="442" spans="1:8" ht="12.75">
      <c r="A442" s="108" t="s">
        <v>19</v>
      </c>
      <c r="B442" s="108" t="s">
        <v>42</v>
      </c>
      <c r="C442" s="110">
        <v>2520320200</v>
      </c>
      <c r="D442" s="108">
        <v>610</v>
      </c>
      <c r="E442" s="56" t="s">
        <v>104</v>
      </c>
      <c r="F442" s="21">
        <f>1394.1-50.2-265.9-210.1</f>
        <v>867.9</v>
      </c>
      <c r="G442" s="21">
        <f>1394.1-50.2</f>
        <v>1343.8999999999999</v>
      </c>
      <c r="H442" s="21">
        <v>531</v>
      </c>
    </row>
    <row r="443" spans="1:8" ht="31.5">
      <c r="A443" s="139" t="s">
        <v>19</v>
      </c>
      <c r="B443" s="139" t="s">
        <v>42</v>
      </c>
      <c r="C443" s="137">
        <v>2520400000</v>
      </c>
      <c r="D443" s="139"/>
      <c r="E443" s="56" t="s">
        <v>367</v>
      </c>
      <c r="F443" s="21">
        <f>F444</f>
        <v>158.7</v>
      </c>
      <c r="G443" s="21">
        <f aca="true" t="shared" si="120" ref="G443:H445">G444</f>
        <v>154.7</v>
      </c>
      <c r="H443" s="21">
        <f t="shared" si="120"/>
        <v>154.7</v>
      </c>
    </row>
    <row r="444" spans="1:8" ht="12.75">
      <c r="A444" s="139" t="s">
        <v>19</v>
      </c>
      <c r="B444" s="139" t="s">
        <v>42</v>
      </c>
      <c r="C444" s="137">
        <v>2520420300</v>
      </c>
      <c r="D444" s="139"/>
      <c r="E444" s="56" t="s">
        <v>368</v>
      </c>
      <c r="F444" s="21">
        <f>F445</f>
        <v>158.7</v>
      </c>
      <c r="G444" s="21">
        <f t="shared" si="120"/>
        <v>154.7</v>
      </c>
      <c r="H444" s="21">
        <f t="shared" si="120"/>
        <v>154.7</v>
      </c>
    </row>
    <row r="445" spans="1:8" ht="31.5">
      <c r="A445" s="139" t="s">
        <v>19</v>
      </c>
      <c r="B445" s="139" t="s">
        <v>42</v>
      </c>
      <c r="C445" s="137">
        <v>2520420300</v>
      </c>
      <c r="D445" s="137" t="s">
        <v>97</v>
      </c>
      <c r="E445" s="56" t="s">
        <v>98</v>
      </c>
      <c r="F445" s="21">
        <f>F446</f>
        <v>158.7</v>
      </c>
      <c r="G445" s="21">
        <f t="shared" si="120"/>
        <v>154.7</v>
      </c>
      <c r="H445" s="21">
        <f t="shared" si="120"/>
        <v>154.7</v>
      </c>
    </row>
    <row r="446" spans="1:8" ht="12.75">
      <c r="A446" s="139" t="s">
        <v>19</v>
      </c>
      <c r="B446" s="139" t="s">
        <v>42</v>
      </c>
      <c r="C446" s="137">
        <v>2520420300</v>
      </c>
      <c r="D446" s="139">
        <v>610</v>
      </c>
      <c r="E446" s="56" t="s">
        <v>104</v>
      </c>
      <c r="F446" s="21">
        <f>154.7+4</f>
        <v>158.7</v>
      </c>
      <c r="G446" s="21">
        <v>154.7</v>
      </c>
      <c r="H446" s="21">
        <v>154.7</v>
      </c>
    </row>
    <row r="447" spans="1:8" ht="12.75">
      <c r="A447" s="108" t="s">
        <v>19</v>
      </c>
      <c r="B447" s="108" t="s">
        <v>39</v>
      </c>
      <c r="C447" s="108" t="s">
        <v>66</v>
      </c>
      <c r="D447" s="108" t="s">
        <v>66</v>
      </c>
      <c r="E447" s="42" t="s">
        <v>31</v>
      </c>
      <c r="F447" s="21">
        <f>F448+F455+F472</f>
        <v>4225.300000000001</v>
      </c>
      <c r="G447" s="21">
        <f>G448+G455+G472</f>
        <v>2312.5</v>
      </c>
      <c r="H447" s="21">
        <f>H448+H455+H472</f>
        <v>1812.5</v>
      </c>
    </row>
    <row r="448" spans="1:8" ht="12.75">
      <c r="A448" s="108" t="s">
        <v>19</v>
      </c>
      <c r="B448" s="108" t="s">
        <v>53</v>
      </c>
      <c r="C448" s="108" t="s">
        <v>66</v>
      </c>
      <c r="D448" s="108" t="s">
        <v>66</v>
      </c>
      <c r="E448" s="109" t="s">
        <v>32</v>
      </c>
      <c r="F448" s="21">
        <f aca="true" t="shared" si="121" ref="F448:F453">F449</f>
        <v>535.2</v>
      </c>
      <c r="G448" s="21">
        <f aca="true" t="shared" si="122" ref="G448:H452">G449</f>
        <v>988.7</v>
      </c>
      <c r="H448" s="21">
        <f t="shared" si="122"/>
        <v>988.7</v>
      </c>
    </row>
    <row r="449" spans="1:8" ht="47.25">
      <c r="A449" s="108" t="s">
        <v>19</v>
      </c>
      <c r="B449" s="108" t="s">
        <v>53</v>
      </c>
      <c r="C449" s="110">
        <v>2200000000</v>
      </c>
      <c r="D449" s="108"/>
      <c r="E449" s="109" t="s">
        <v>331</v>
      </c>
      <c r="F449" s="21">
        <f t="shared" si="121"/>
        <v>535.2</v>
      </c>
      <c r="G449" s="21">
        <f t="shared" si="122"/>
        <v>988.7</v>
      </c>
      <c r="H449" s="21">
        <f t="shared" si="122"/>
        <v>988.7</v>
      </c>
    </row>
    <row r="450" spans="1:8" ht="31.5">
      <c r="A450" s="108" t="s">
        <v>19</v>
      </c>
      <c r="B450" s="108" t="s">
        <v>53</v>
      </c>
      <c r="C450" s="110">
        <v>2240000000</v>
      </c>
      <c r="D450" s="108"/>
      <c r="E450" s="109" t="s">
        <v>132</v>
      </c>
      <c r="F450" s="21">
        <f t="shared" si="121"/>
        <v>535.2</v>
      </c>
      <c r="G450" s="21">
        <f t="shared" si="122"/>
        <v>988.7</v>
      </c>
      <c r="H450" s="21">
        <f t="shared" si="122"/>
        <v>988.7</v>
      </c>
    </row>
    <row r="451" spans="1:8" ht="12.75">
      <c r="A451" s="108" t="s">
        <v>19</v>
      </c>
      <c r="B451" s="108" t="s">
        <v>53</v>
      </c>
      <c r="C451" s="108">
        <v>2240400000</v>
      </c>
      <c r="D451" s="108"/>
      <c r="E451" s="109" t="s">
        <v>188</v>
      </c>
      <c r="F451" s="21">
        <f t="shared" si="121"/>
        <v>535.2</v>
      </c>
      <c r="G451" s="21">
        <f t="shared" si="122"/>
        <v>988.7</v>
      </c>
      <c r="H451" s="21">
        <f t="shared" si="122"/>
        <v>988.7</v>
      </c>
    </row>
    <row r="452" spans="1:8" ht="47.25">
      <c r="A452" s="108" t="s">
        <v>19</v>
      </c>
      <c r="B452" s="108" t="s">
        <v>53</v>
      </c>
      <c r="C452" s="108">
        <v>2240420390</v>
      </c>
      <c r="D452" s="108"/>
      <c r="E452" s="109" t="s">
        <v>67</v>
      </c>
      <c r="F452" s="21">
        <f t="shared" si="121"/>
        <v>535.2</v>
      </c>
      <c r="G452" s="21">
        <f t="shared" si="122"/>
        <v>988.7</v>
      </c>
      <c r="H452" s="21">
        <f t="shared" si="122"/>
        <v>988.7</v>
      </c>
    </row>
    <row r="453" spans="1:8" ht="12.75">
      <c r="A453" s="108" t="s">
        <v>19</v>
      </c>
      <c r="B453" s="108" t="s">
        <v>53</v>
      </c>
      <c r="C453" s="108">
        <v>2240420390</v>
      </c>
      <c r="D453" s="110" t="s">
        <v>73</v>
      </c>
      <c r="E453" s="109" t="s">
        <v>74</v>
      </c>
      <c r="F453" s="21">
        <f t="shared" si="121"/>
        <v>535.2</v>
      </c>
      <c r="G453" s="21">
        <f>G454</f>
        <v>988.7</v>
      </c>
      <c r="H453" s="21">
        <f>H454</f>
        <v>988.7</v>
      </c>
    </row>
    <row r="454" spans="1:8" ht="12.75">
      <c r="A454" s="108" t="s">
        <v>19</v>
      </c>
      <c r="B454" s="108" t="s">
        <v>53</v>
      </c>
      <c r="C454" s="108">
        <v>2240420390</v>
      </c>
      <c r="D454" s="110" t="s">
        <v>141</v>
      </c>
      <c r="E454" s="109" t="s">
        <v>142</v>
      </c>
      <c r="F454" s="21">
        <f>988.7-453.5</f>
        <v>535.2</v>
      </c>
      <c r="G454" s="21">
        <v>988.7</v>
      </c>
      <c r="H454" s="21">
        <v>988.7</v>
      </c>
    </row>
    <row r="455" spans="1:8" ht="12.75">
      <c r="A455" s="108" t="s">
        <v>19</v>
      </c>
      <c r="B455" s="108" t="s">
        <v>40</v>
      </c>
      <c r="C455" s="108" t="s">
        <v>66</v>
      </c>
      <c r="D455" s="108" t="s">
        <v>66</v>
      </c>
      <c r="E455" s="109" t="s">
        <v>34</v>
      </c>
      <c r="F455" s="21">
        <f>F456</f>
        <v>607.1</v>
      </c>
      <c r="G455" s="21">
        <f>G456</f>
        <v>707.1</v>
      </c>
      <c r="H455" s="21">
        <f aca="true" t="shared" si="123" ref="G455:H458">H456</f>
        <v>207.1</v>
      </c>
    </row>
    <row r="456" spans="1:8" ht="47.25">
      <c r="A456" s="108" t="s">
        <v>19</v>
      </c>
      <c r="B456" s="108" t="s">
        <v>40</v>
      </c>
      <c r="C456" s="110">
        <v>2200000000</v>
      </c>
      <c r="D456" s="108"/>
      <c r="E456" s="109" t="s">
        <v>331</v>
      </c>
      <c r="F456" s="21">
        <f>F457</f>
        <v>607.1</v>
      </c>
      <c r="G456" s="21">
        <f t="shared" si="123"/>
        <v>707.1</v>
      </c>
      <c r="H456" s="21">
        <f t="shared" si="123"/>
        <v>207.1</v>
      </c>
    </row>
    <row r="457" spans="1:8" ht="31.5">
      <c r="A457" s="108" t="s">
        <v>19</v>
      </c>
      <c r="B457" s="108" t="s">
        <v>40</v>
      </c>
      <c r="C457" s="110">
        <v>2240000000</v>
      </c>
      <c r="D457" s="108"/>
      <c r="E457" s="109" t="s">
        <v>132</v>
      </c>
      <c r="F457" s="21">
        <f>F458+F462+F468</f>
        <v>607.1</v>
      </c>
      <c r="G457" s="21">
        <f>G458+G462+G468</f>
        <v>707.1</v>
      </c>
      <c r="H457" s="21">
        <f>H458+H462+H468</f>
        <v>207.1</v>
      </c>
    </row>
    <row r="458" spans="1:8" ht="31.5">
      <c r="A458" s="108" t="s">
        <v>19</v>
      </c>
      <c r="B458" s="108" t="s">
        <v>40</v>
      </c>
      <c r="C458" s="110">
        <v>2240100000</v>
      </c>
      <c r="D458" s="108"/>
      <c r="E458" s="109" t="s">
        <v>189</v>
      </c>
      <c r="F458" s="21">
        <f>F459</f>
        <v>500</v>
      </c>
      <c r="G458" s="21">
        <f t="shared" si="123"/>
        <v>500</v>
      </c>
      <c r="H458" s="21">
        <f t="shared" si="123"/>
        <v>0</v>
      </c>
    </row>
    <row r="459" spans="1:8" ht="31.5">
      <c r="A459" s="108" t="s">
        <v>19</v>
      </c>
      <c r="B459" s="108" t="s">
        <v>40</v>
      </c>
      <c r="C459" s="110">
        <v>2240120330</v>
      </c>
      <c r="D459" s="108"/>
      <c r="E459" s="109" t="s">
        <v>144</v>
      </c>
      <c r="F459" s="21">
        <f>F460</f>
        <v>500</v>
      </c>
      <c r="G459" s="21">
        <f>G460</f>
        <v>500</v>
      </c>
      <c r="H459" s="21">
        <f>H460</f>
        <v>0</v>
      </c>
    </row>
    <row r="460" spans="1:8" ht="31.5">
      <c r="A460" s="108" t="s">
        <v>19</v>
      </c>
      <c r="B460" s="108" t="s">
        <v>40</v>
      </c>
      <c r="C460" s="110">
        <v>2240120330</v>
      </c>
      <c r="D460" s="110" t="s">
        <v>97</v>
      </c>
      <c r="E460" s="109" t="s">
        <v>98</v>
      </c>
      <c r="F460" s="21">
        <f>F461</f>
        <v>500</v>
      </c>
      <c r="G460" s="21">
        <f>G461</f>
        <v>500</v>
      </c>
      <c r="H460" s="21">
        <f>H461</f>
        <v>0</v>
      </c>
    </row>
    <row r="461" spans="1:8" ht="31.5">
      <c r="A461" s="108" t="s">
        <v>19</v>
      </c>
      <c r="B461" s="108" t="s">
        <v>40</v>
      </c>
      <c r="C461" s="110">
        <v>2240120330</v>
      </c>
      <c r="D461" s="108">
        <v>630</v>
      </c>
      <c r="E461" s="109" t="s">
        <v>145</v>
      </c>
      <c r="F461" s="21">
        <v>500</v>
      </c>
      <c r="G461" s="21">
        <v>500</v>
      </c>
      <c r="H461" s="21">
        <v>0</v>
      </c>
    </row>
    <row r="462" spans="1:8" ht="31.5">
      <c r="A462" s="108" t="s">
        <v>19</v>
      </c>
      <c r="B462" s="108" t="s">
        <v>40</v>
      </c>
      <c r="C462" s="110">
        <v>2240200000</v>
      </c>
      <c r="D462" s="108"/>
      <c r="E462" s="109" t="s">
        <v>146</v>
      </c>
      <c r="F462" s="21">
        <f>F463</f>
        <v>107.1</v>
      </c>
      <c r="G462" s="21">
        <f>G463</f>
        <v>107.1</v>
      </c>
      <c r="H462" s="21">
        <f>H463</f>
        <v>107.1</v>
      </c>
    </row>
    <row r="463" spans="1:8" ht="12.75">
      <c r="A463" s="108" t="s">
        <v>19</v>
      </c>
      <c r="B463" s="108" t="s">
        <v>40</v>
      </c>
      <c r="C463" s="110">
        <v>2240220350</v>
      </c>
      <c r="D463" s="108"/>
      <c r="E463" s="281" t="e">
        <f>'№ 4 ведом'!C762+'№ 4 ведом'!C763</f>
        <v>#VALUE!</v>
      </c>
      <c r="F463" s="21">
        <f>F464+F466</f>
        <v>107.1</v>
      </c>
      <c r="G463" s="21">
        <f>G464+G466</f>
        <v>107.1</v>
      </c>
      <c r="H463" s="21">
        <f>H464+H466</f>
        <v>107.1</v>
      </c>
    </row>
    <row r="464" spans="1:8" ht="31.5">
      <c r="A464" s="108" t="s">
        <v>19</v>
      </c>
      <c r="B464" s="108" t="s">
        <v>40</v>
      </c>
      <c r="C464" s="110">
        <v>2240220350</v>
      </c>
      <c r="D464" s="110" t="s">
        <v>69</v>
      </c>
      <c r="E464" s="109" t="s">
        <v>95</v>
      </c>
      <c r="F464" s="21">
        <f>F465</f>
        <v>3.1</v>
      </c>
      <c r="G464" s="21">
        <f>G465</f>
        <v>3.1</v>
      </c>
      <c r="H464" s="21">
        <f>H465</f>
        <v>3.1</v>
      </c>
    </row>
    <row r="465" spans="1:8" ht="31.5">
      <c r="A465" s="108" t="s">
        <v>19</v>
      </c>
      <c r="B465" s="108" t="s">
        <v>40</v>
      </c>
      <c r="C465" s="110">
        <v>2240220350</v>
      </c>
      <c r="D465" s="108">
        <v>240</v>
      </c>
      <c r="E465" s="109" t="s">
        <v>224</v>
      </c>
      <c r="F465" s="21">
        <v>3.1</v>
      </c>
      <c r="G465" s="21">
        <v>3.1</v>
      </c>
      <c r="H465" s="21">
        <v>3.1</v>
      </c>
    </row>
    <row r="466" spans="1:8" ht="12.75">
      <c r="A466" s="108" t="s">
        <v>19</v>
      </c>
      <c r="B466" s="108" t="s">
        <v>40</v>
      </c>
      <c r="C466" s="110">
        <v>2240220350</v>
      </c>
      <c r="D466" s="108" t="s">
        <v>73</v>
      </c>
      <c r="E466" s="109" t="s">
        <v>74</v>
      </c>
      <c r="F466" s="21">
        <f>F467</f>
        <v>104</v>
      </c>
      <c r="G466" s="21">
        <f>G467</f>
        <v>104</v>
      </c>
      <c r="H466" s="21">
        <f>H467</f>
        <v>104</v>
      </c>
    </row>
    <row r="467" spans="1:8" ht="12.75">
      <c r="A467" s="108" t="s">
        <v>19</v>
      </c>
      <c r="B467" s="108" t="s">
        <v>40</v>
      </c>
      <c r="C467" s="110">
        <v>2240220350</v>
      </c>
      <c r="D467" s="108" t="s">
        <v>141</v>
      </c>
      <c r="E467" s="109" t="s">
        <v>142</v>
      </c>
      <c r="F467" s="21">
        <v>104</v>
      </c>
      <c r="G467" s="21">
        <v>104</v>
      </c>
      <c r="H467" s="21">
        <v>104</v>
      </c>
    </row>
    <row r="468" spans="1:8" ht="12.75">
      <c r="A468" s="108" t="s">
        <v>19</v>
      </c>
      <c r="B468" s="108" t="s">
        <v>40</v>
      </c>
      <c r="C468" s="108">
        <v>2240400000</v>
      </c>
      <c r="D468" s="108"/>
      <c r="E468" s="109" t="s">
        <v>188</v>
      </c>
      <c r="F468" s="21">
        <f aca="true" t="shared" si="124" ref="F468:H470">F469</f>
        <v>0</v>
      </c>
      <c r="G468" s="21">
        <f t="shared" si="124"/>
        <v>100</v>
      </c>
      <c r="H468" s="21">
        <f t="shared" si="124"/>
        <v>100</v>
      </c>
    </row>
    <row r="469" spans="1:8" ht="31.5">
      <c r="A469" s="108" t="s">
        <v>19</v>
      </c>
      <c r="B469" s="108" t="s">
        <v>40</v>
      </c>
      <c r="C469" s="108">
        <v>2240420380</v>
      </c>
      <c r="D469" s="108"/>
      <c r="E469" s="109" t="s">
        <v>143</v>
      </c>
      <c r="F469" s="21">
        <f t="shared" si="124"/>
        <v>0</v>
      </c>
      <c r="G469" s="21">
        <f t="shared" si="124"/>
        <v>100</v>
      </c>
      <c r="H469" s="21">
        <f t="shared" si="124"/>
        <v>100</v>
      </c>
    </row>
    <row r="470" spans="1:8" ht="12.75">
      <c r="A470" s="108" t="s">
        <v>19</v>
      </c>
      <c r="B470" s="108" t="s">
        <v>40</v>
      </c>
      <c r="C470" s="108">
        <v>2240420380</v>
      </c>
      <c r="D470" s="110" t="s">
        <v>73</v>
      </c>
      <c r="E470" s="109" t="s">
        <v>74</v>
      </c>
      <c r="F470" s="21">
        <f t="shared" si="124"/>
        <v>0</v>
      </c>
      <c r="G470" s="21">
        <f t="shared" si="124"/>
        <v>100</v>
      </c>
      <c r="H470" s="21">
        <f t="shared" si="124"/>
        <v>100</v>
      </c>
    </row>
    <row r="471" spans="1:8" ht="31.5">
      <c r="A471" s="108" t="s">
        <v>19</v>
      </c>
      <c r="B471" s="108" t="s">
        <v>40</v>
      </c>
      <c r="C471" s="108">
        <v>2240420380</v>
      </c>
      <c r="D471" s="110" t="s">
        <v>101</v>
      </c>
      <c r="E471" s="109" t="s">
        <v>102</v>
      </c>
      <c r="F471" s="21">
        <f>100-100</f>
        <v>0</v>
      </c>
      <c r="G471" s="21">
        <v>100</v>
      </c>
      <c r="H471" s="21">
        <v>100</v>
      </c>
    </row>
    <row r="472" spans="1:8" ht="12.75">
      <c r="A472" s="108" t="s">
        <v>19</v>
      </c>
      <c r="B472" s="108">
        <v>1004</v>
      </c>
      <c r="C472" s="71"/>
      <c r="D472" s="71"/>
      <c r="E472" s="49" t="s">
        <v>85</v>
      </c>
      <c r="F472" s="21">
        <f>F473</f>
        <v>3083.0000000000005</v>
      </c>
      <c r="G472" s="21">
        <f aca="true" t="shared" si="125" ref="G472:H475">G473</f>
        <v>616.7</v>
      </c>
      <c r="H472" s="21">
        <f t="shared" si="125"/>
        <v>616.7</v>
      </c>
    </row>
    <row r="473" spans="1:8" ht="47.25">
      <c r="A473" s="108" t="s">
        <v>19</v>
      </c>
      <c r="B473" s="108">
        <v>1004</v>
      </c>
      <c r="C473" s="110">
        <v>2200000000</v>
      </c>
      <c r="D473" s="108"/>
      <c r="E473" s="109" t="s">
        <v>331</v>
      </c>
      <c r="F473" s="21">
        <f>F474</f>
        <v>3083.0000000000005</v>
      </c>
      <c r="G473" s="21">
        <f t="shared" si="125"/>
        <v>616.7</v>
      </c>
      <c r="H473" s="21">
        <f t="shared" si="125"/>
        <v>616.7</v>
      </c>
    </row>
    <row r="474" spans="1:8" ht="31.5">
      <c r="A474" s="108" t="s">
        <v>19</v>
      </c>
      <c r="B474" s="108">
        <v>1004</v>
      </c>
      <c r="C474" s="110">
        <v>2240000000</v>
      </c>
      <c r="D474" s="108"/>
      <c r="E474" s="109" t="s">
        <v>132</v>
      </c>
      <c r="F474" s="21">
        <f>F475</f>
        <v>3083.0000000000005</v>
      </c>
      <c r="G474" s="21">
        <f t="shared" si="125"/>
        <v>616.7</v>
      </c>
      <c r="H474" s="21">
        <f t="shared" si="125"/>
        <v>616.7</v>
      </c>
    </row>
    <row r="475" spans="1:8" ht="12.75">
      <c r="A475" s="108" t="s">
        <v>19</v>
      </c>
      <c r="B475" s="108">
        <v>1004</v>
      </c>
      <c r="C475" s="108">
        <v>2240400000</v>
      </c>
      <c r="D475" s="108"/>
      <c r="E475" s="109" t="s">
        <v>188</v>
      </c>
      <c r="F475" s="21">
        <f>F476</f>
        <v>3083.0000000000005</v>
      </c>
      <c r="G475" s="21">
        <f t="shared" si="125"/>
        <v>616.7</v>
      </c>
      <c r="H475" s="21">
        <f t="shared" si="125"/>
        <v>616.7</v>
      </c>
    </row>
    <row r="476" spans="1:8" ht="12.75">
      <c r="A476" s="108" t="s">
        <v>19</v>
      </c>
      <c r="B476" s="108">
        <v>1004</v>
      </c>
      <c r="C476" s="108" t="s">
        <v>323</v>
      </c>
      <c r="D476" s="108"/>
      <c r="E476" s="109" t="s">
        <v>223</v>
      </c>
      <c r="F476" s="21">
        <f aca="true" t="shared" si="126" ref="F476:H477">F477</f>
        <v>3083.0000000000005</v>
      </c>
      <c r="G476" s="21">
        <f t="shared" si="126"/>
        <v>616.7</v>
      </c>
      <c r="H476" s="21">
        <f t="shared" si="126"/>
        <v>616.7</v>
      </c>
    </row>
    <row r="477" spans="1:8" ht="12.75">
      <c r="A477" s="108" t="s">
        <v>19</v>
      </c>
      <c r="B477" s="108">
        <v>1004</v>
      </c>
      <c r="C477" s="108" t="s">
        <v>323</v>
      </c>
      <c r="D477" s="1" t="s">
        <v>73</v>
      </c>
      <c r="E477" s="47" t="s">
        <v>74</v>
      </c>
      <c r="F477" s="21">
        <f t="shared" si="126"/>
        <v>3083.0000000000005</v>
      </c>
      <c r="G477" s="21">
        <f t="shared" si="126"/>
        <v>616.7</v>
      </c>
      <c r="H477" s="21">
        <f t="shared" si="126"/>
        <v>616.7</v>
      </c>
    </row>
    <row r="478" spans="1:8" ht="31.5">
      <c r="A478" s="108" t="s">
        <v>19</v>
      </c>
      <c r="B478" s="108">
        <v>1004</v>
      </c>
      <c r="C478" s="108" t="s">
        <v>323</v>
      </c>
      <c r="D478" s="1" t="s">
        <v>101</v>
      </c>
      <c r="E478" s="47" t="s">
        <v>102</v>
      </c>
      <c r="F478" s="21">
        <f>616.7+2466.4-0.1</f>
        <v>3083.0000000000005</v>
      </c>
      <c r="G478" s="21">
        <v>616.7</v>
      </c>
      <c r="H478" s="21">
        <v>616.7</v>
      </c>
    </row>
    <row r="479" spans="1:8" ht="12.75">
      <c r="A479" s="108" t="s">
        <v>19</v>
      </c>
      <c r="B479" s="108" t="s">
        <v>61</v>
      </c>
      <c r="C479" s="108" t="s">
        <v>66</v>
      </c>
      <c r="D479" s="108" t="s">
        <v>66</v>
      </c>
      <c r="E479" s="109" t="s">
        <v>30</v>
      </c>
      <c r="F479" s="21">
        <f>F480+F512</f>
        <v>32150</v>
      </c>
      <c r="G479" s="21">
        <f>G480+G512</f>
        <v>29984.199999999997</v>
      </c>
      <c r="H479" s="21">
        <f>H480+H512</f>
        <v>29984.199999999997</v>
      </c>
    </row>
    <row r="480" spans="1:8" ht="12.75">
      <c r="A480" s="108" t="s">
        <v>19</v>
      </c>
      <c r="B480" s="108" t="s">
        <v>86</v>
      </c>
      <c r="C480" s="108" t="s">
        <v>66</v>
      </c>
      <c r="D480" s="108" t="s">
        <v>66</v>
      </c>
      <c r="E480" s="109" t="s">
        <v>62</v>
      </c>
      <c r="F480" s="21">
        <f>F481+F506</f>
        <v>13891.800000000001</v>
      </c>
      <c r="G480" s="21">
        <f>G481+G506</f>
        <v>13442.800000000001</v>
      </c>
      <c r="H480" s="21">
        <f>H481+H506</f>
        <v>13442.800000000001</v>
      </c>
    </row>
    <row r="481" spans="1:8" ht="47.25">
      <c r="A481" s="108" t="s">
        <v>19</v>
      </c>
      <c r="B481" s="108" t="s">
        <v>86</v>
      </c>
      <c r="C481" s="110">
        <v>2200000000</v>
      </c>
      <c r="D481" s="108"/>
      <c r="E481" s="109" t="s">
        <v>331</v>
      </c>
      <c r="F481" s="21">
        <f>F482</f>
        <v>13843.7</v>
      </c>
      <c r="G481" s="21">
        <f>G482</f>
        <v>13394.7</v>
      </c>
      <c r="H481" s="21">
        <f>H482</f>
        <v>13394.7</v>
      </c>
    </row>
    <row r="482" spans="1:8" ht="12.75">
      <c r="A482" s="108" t="s">
        <v>19</v>
      </c>
      <c r="B482" s="108" t="s">
        <v>86</v>
      </c>
      <c r="C482" s="108">
        <v>2230000000</v>
      </c>
      <c r="D482" s="108"/>
      <c r="E482" s="109" t="s">
        <v>192</v>
      </c>
      <c r="F482" s="21">
        <f>F483+F487+F491</f>
        <v>13843.7</v>
      </c>
      <c r="G482" s="21">
        <f>G483+G487+G491</f>
        <v>13394.7</v>
      </c>
      <c r="H482" s="21">
        <f>H483+H487+H491</f>
        <v>13394.7</v>
      </c>
    </row>
    <row r="483" spans="1:8" ht="36" customHeight="1">
      <c r="A483" s="108" t="s">
        <v>19</v>
      </c>
      <c r="B483" s="108" t="s">
        <v>86</v>
      </c>
      <c r="C483" s="108">
        <v>2230100000</v>
      </c>
      <c r="D483" s="108"/>
      <c r="E483" s="109" t="s">
        <v>193</v>
      </c>
      <c r="F483" s="21">
        <f aca="true" t="shared" si="127" ref="F483:H485">F484</f>
        <v>12565.7</v>
      </c>
      <c r="G483" s="21">
        <f t="shared" si="127"/>
        <v>12224.1</v>
      </c>
      <c r="H483" s="21">
        <f t="shared" si="127"/>
        <v>12224.1</v>
      </c>
    </row>
    <row r="484" spans="1:8" ht="31.5">
      <c r="A484" s="108" t="s">
        <v>19</v>
      </c>
      <c r="B484" s="2" t="s">
        <v>86</v>
      </c>
      <c r="C484" s="108">
        <v>2230120010</v>
      </c>
      <c r="D484" s="108"/>
      <c r="E484" s="109" t="s">
        <v>123</v>
      </c>
      <c r="F484" s="21">
        <f t="shared" si="127"/>
        <v>12565.7</v>
      </c>
      <c r="G484" s="21">
        <f t="shared" si="127"/>
        <v>12224.1</v>
      </c>
      <c r="H484" s="21">
        <f t="shared" si="127"/>
        <v>12224.1</v>
      </c>
    </row>
    <row r="485" spans="1:8" ht="31.5">
      <c r="A485" s="108" t="s">
        <v>19</v>
      </c>
      <c r="B485" s="2" t="s">
        <v>86</v>
      </c>
      <c r="C485" s="108">
        <v>2230120010</v>
      </c>
      <c r="D485" s="110" t="s">
        <v>97</v>
      </c>
      <c r="E485" s="109" t="s">
        <v>98</v>
      </c>
      <c r="F485" s="21">
        <f t="shared" si="127"/>
        <v>12565.7</v>
      </c>
      <c r="G485" s="21">
        <f t="shared" si="127"/>
        <v>12224.1</v>
      </c>
      <c r="H485" s="21">
        <f t="shared" si="127"/>
        <v>12224.1</v>
      </c>
    </row>
    <row r="486" spans="1:8" ht="12.75">
      <c r="A486" s="108" t="s">
        <v>19</v>
      </c>
      <c r="B486" s="108" t="s">
        <v>86</v>
      </c>
      <c r="C486" s="108">
        <v>2230120010</v>
      </c>
      <c r="D486" s="108">
        <v>610</v>
      </c>
      <c r="E486" s="109" t="s">
        <v>104</v>
      </c>
      <c r="F486" s="21">
        <f>12224.1+235+106.6</f>
        <v>12565.7</v>
      </c>
      <c r="G486" s="21">
        <v>12224.1</v>
      </c>
      <c r="H486" s="21">
        <v>12224.1</v>
      </c>
    </row>
    <row r="487" spans="1:8" ht="63">
      <c r="A487" s="108" t="s">
        <v>19</v>
      </c>
      <c r="B487" s="108" t="s">
        <v>86</v>
      </c>
      <c r="C487" s="108">
        <v>2230200000</v>
      </c>
      <c r="D487" s="108"/>
      <c r="E487" s="109" t="s">
        <v>194</v>
      </c>
      <c r="F487" s="21">
        <f>F488</f>
        <v>260.7</v>
      </c>
      <c r="G487" s="21">
        <f aca="true" t="shared" si="128" ref="G487:H489">G488</f>
        <v>260.7</v>
      </c>
      <c r="H487" s="21">
        <f t="shared" si="128"/>
        <v>260.7</v>
      </c>
    </row>
    <row r="488" spans="1:8" ht="12.75">
      <c r="A488" s="108" t="s">
        <v>19</v>
      </c>
      <c r="B488" s="108" t="s">
        <v>86</v>
      </c>
      <c r="C488" s="108">
        <v>2230220040</v>
      </c>
      <c r="D488" s="108"/>
      <c r="E488" s="109" t="s">
        <v>195</v>
      </c>
      <c r="F488" s="21">
        <f>F489</f>
        <v>260.7</v>
      </c>
      <c r="G488" s="21">
        <f t="shared" si="128"/>
        <v>260.7</v>
      </c>
      <c r="H488" s="21">
        <f t="shared" si="128"/>
        <v>260.7</v>
      </c>
    </row>
    <row r="489" spans="1:8" ht="31.5">
      <c r="A489" s="108" t="s">
        <v>19</v>
      </c>
      <c r="B489" s="108" t="s">
        <v>86</v>
      </c>
      <c r="C489" s="108">
        <v>2230220040</v>
      </c>
      <c r="D489" s="110" t="s">
        <v>97</v>
      </c>
      <c r="E489" s="109" t="s">
        <v>98</v>
      </c>
      <c r="F489" s="21">
        <f>F490</f>
        <v>260.7</v>
      </c>
      <c r="G489" s="21">
        <f t="shared" si="128"/>
        <v>260.7</v>
      </c>
      <c r="H489" s="21">
        <f t="shared" si="128"/>
        <v>260.7</v>
      </c>
    </row>
    <row r="490" spans="1:8" ht="12.75">
      <c r="A490" s="108" t="s">
        <v>19</v>
      </c>
      <c r="B490" s="108" t="s">
        <v>86</v>
      </c>
      <c r="C490" s="108">
        <v>2230220040</v>
      </c>
      <c r="D490" s="108">
        <v>610</v>
      </c>
      <c r="E490" s="109" t="s">
        <v>104</v>
      </c>
      <c r="F490" s="21">
        <v>260.7</v>
      </c>
      <c r="G490" s="21">
        <v>260.7</v>
      </c>
      <c r="H490" s="21">
        <v>260.7</v>
      </c>
    </row>
    <row r="491" spans="1:8" ht="31.5">
      <c r="A491" s="108" t="s">
        <v>19</v>
      </c>
      <c r="B491" s="108" t="s">
        <v>86</v>
      </c>
      <c r="C491" s="108">
        <v>2230300000</v>
      </c>
      <c r="D491" s="108"/>
      <c r="E491" s="109" t="s">
        <v>196</v>
      </c>
      <c r="F491" s="21">
        <f>F492+F499</f>
        <v>1017.3</v>
      </c>
      <c r="G491" s="21">
        <f>G492+G499</f>
        <v>909.9</v>
      </c>
      <c r="H491" s="21">
        <f>H492+H499</f>
        <v>909.9</v>
      </c>
    </row>
    <row r="492" spans="1:8" ht="31.5">
      <c r="A492" s="108" t="s">
        <v>19</v>
      </c>
      <c r="B492" s="108" t="s">
        <v>86</v>
      </c>
      <c r="C492" s="108">
        <v>2230320300</v>
      </c>
      <c r="D492" s="108"/>
      <c r="E492" s="109" t="s">
        <v>197</v>
      </c>
      <c r="F492" s="21">
        <f>F494+F496+F498</f>
        <v>386.5</v>
      </c>
      <c r="G492" s="21">
        <f>G494+G496+G498</f>
        <v>345.9</v>
      </c>
      <c r="H492" s="21">
        <f>H494+H496+H498</f>
        <v>345.9</v>
      </c>
    </row>
    <row r="493" spans="1:8" ht="63">
      <c r="A493" s="108" t="s">
        <v>19</v>
      </c>
      <c r="B493" s="108" t="s">
        <v>86</v>
      </c>
      <c r="C493" s="108">
        <v>2230320300</v>
      </c>
      <c r="D493" s="110" t="s">
        <v>68</v>
      </c>
      <c r="E493" s="109" t="s">
        <v>1</v>
      </c>
      <c r="F493" s="21">
        <f>F494</f>
        <v>134.7</v>
      </c>
      <c r="G493" s="21">
        <f>G494</f>
        <v>134.7</v>
      </c>
      <c r="H493" s="21">
        <f>H494</f>
        <v>134.7</v>
      </c>
    </row>
    <row r="494" spans="1:8" ht="31.5">
      <c r="A494" s="108" t="s">
        <v>19</v>
      </c>
      <c r="B494" s="108" t="s">
        <v>86</v>
      </c>
      <c r="C494" s="108">
        <v>2230320300</v>
      </c>
      <c r="D494" s="108">
        <v>120</v>
      </c>
      <c r="E494" s="109" t="s">
        <v>225</v>
      </c>
      <c r="F494" s="21">
        <v>134.7</v>
      </c>
      <c r="G494" s="21">
        <v>134.7</v>
      </c>
      <c r="H494" s="21">
        <v>134.7</v>
      </c>
    </row>
    <row r="495" spans="1:8" ht="31.5">
      <c r="A495" s="108" t="s">
        <v>19</v>
      </c>
      <c r="B495" s="108" t="s">
        <v>86</v>
      </c>
      <c r="C495" s="132">
        <v>2230320300</v>
      </c>
      <c r="D495" s="110" t="s">
        <v>69</v>
      </c>
      <c r="E495" s="109" t="s">
        <v>95</v>
      </c>
      <c r="F495" s="21">
        <f>F496</f>
        <v>121</v>
      </c>
      <c r="G495" s="21">
        <f>G496</f>
        <v>90</v>
      </c>
      <c r="H495" s="21">
        <f>H496</f>
        <v>90</v>
      </c>
    </row>
    <row r="496" spans="1:8" ht="31.5">
      <c r="A496" s="108" t="s">
        <v>19</v>
      </c>
      <c r="B496" s="108" t="s">
        <v>86</v>
      </c>
      <c r="C496" s="132">
        <v>2230320300</v>
      </c>
      <c r="D496" s="108">
        <v>240</v>
      </c>
      <c r="E496" s="109" t="s">
        <v>224</v>
      </c>
      <c r="F496" s="21">
        <f>90+31</f>
        <v>121</v>
      </c>
      <c r="G496" s="21">
        <v>90</v>
      </c>
      <c r="H496" s="21">
        <v>90</v>
      </c>
    </row>
    <row r="497" spans="1:8" ht="12.75">
      <c r="A497" s="108" t="s">
        <v>19</v>
      </c>
      <c r="B497" s="108" t="s">
        <v>86</v>
      </c>
      <c r="C497" s="132">
        <v>2230320300</v>
      </c>
      <c r="D497" s="108" t="s">
        <v>70</v>
      </c>
      <c r="E497" s="109" t="s">
        <v>71</v>
      </c>
      <c r="F497" s="21">
        <f>F498</f>
        <v>130.8</v>
      </c>
      <c r="G497" s="21">
        <f>G498</f>
        <v>121.2</v>
      </c>
      <c r="H497" s="21">
        <f>H498</f>
        <v>121.2</v>
      </c>
    </row>
    <row r="498" spans="1:8" ht="12.75">
      <c r="A498" s="108" t="s">
        <v>19</v>
      </c>
      <c r="B498" s="108" t="s">
        <v>86</v>
      </c>
      <c r="C498" s="132">
        <v>2230320300</v>
      </c>
      <c r="D498" s="108">
        <v>850</v>
      </c>
      <c r="E498" s="109" t="s">
        <v>100</v>
      </c>
      <c r="F498" s="21">
        <f>121.2+9.6</f>
        <v>130.8</v>
      </c>
      <c r="G498" s="21">
        <v>121.2</v>
      </c>
      <c r="H498" s="21">
        <v>121.2</v>
      </c>
    </row>
    <row r="499" spans="1:8" ht="12.75">
      <c r="A499" s="108" t="s">
        <v>19</v>
      </c>
      <c r="B499" s="108" t="s">
        <v>86</v>
      </c>
      <c r="C499" s="108">
        <v>2230320320</v>
      </c>
      <c r="D499" s="108"/>
      <c r="E499" s="109" t="s">
        <v>140</v>
      </c>
      <c r="F499" s="21">
        <f>F500+F502+F504</f>
        <v>630.8</v>
      </c>
      <c r="G499" s="21">
        <f aca="true" t="shared" si="129" ref="G499:H499">G500+G502+G504</f>
        <v>564</v>
      </c>
      <c r="H499" s="21">
        <f t="shared" si="129"/>
        <v>564</v>
      </c>
    </row>
    <row r="500" spans="1:8" ht="63">
      <c r="A500" s="108" t="s">
        <v>19</v>
      </c>
      <c r="B500" s="108" t="s">
        <v>86</v>
      </c>
      <c r="C500" s="132">
        <v>2230320320</v>
      </c>
      <c r="D500" s="110" t="s">
        <v>68</v>
      </c>
      <c r="E500" s="109" t="s">
        <v>1</v>
      </c>
      <c r="F500" s="21">
        <f>F501</f>
        <v>278.4</v>
      </c>
      <c r="G500" s="21">
        <f>G501</f>
        <v>278.4</v>
      </c>
      <c r="H500" s="21">
        <f>H501</f>
        <v>278.4</v>
      </c>
    </row>
    <row r="501" spans="1:8" ht="31.5">
      <c r="A501" s="108" t="s">
        <v>19</v>
      </c>
      <c r="B501" s="108" t="s">
        <v>86</v>
      </c>
      <c r="C501" s="132">
        <v>2230320320</v>
      </c>
      <c r="D501" s="108">
        <v>120</v>
      </c>
      <c r="E501" s="109" t="s">
        <v>225</v>
      </c>
      <c r="F501" s="21">
        <v>278.4</v>
      </c>
      <c r="G501" s="21">
        <v>278.4</v>
      </c>
      <c r="H501" s="21">
        <v>278.4</v>
      </c>
    </row>
    <row r="502" spans="1:8" ht="31.5">
      <c r="A502" s="108" t="s">
        <v>19</v>
      </c>
      <c r="B502" s="108" t="s">
        <v>86</v>
      </c>
      <c r="C502" s="132">
        <v>2230320320</v>
      </c>
      <c r="D502" s="110" t="s">
        <v>69</v>
      </c>
      <c r="E502" s="109" t="s">
        <v>95</v>
      </c>
      <c r="F502" s="21">
        <f>F503</f>
        <v>172.5</v>
      </c>
      <c r="G502" s="21">
        <f>G503</f>
        <v>213.1</v>
      </c>
      <c r="H502" s="21">
        <f>H503</f>
        <v>213.1</v>
      </c>
    </row>
    <row r="503" spans="1:8" ht="31.5">
      <c r="A503" s="108" t="s">
        <v>19</v>
      </c>
      <c r="B503" s="108" t="s">
        <v>86</v>
      </c>
      <c r="C503" s="132">
        <v>2230320320</v>
      </c>
      <c r="D503" s="108">
        <v>240</v>
      </c>
      <c r="E503" s="109" t="s">
        <v>224</v>
      </c>
      <c r="F503" s="21">
        <f>213.1-9.6-31</f>
        <v>172.5</v>
      </c>
      <c r="G503" s="21">
        <v>213.1</v>
      </c>
      <c r="H503" s="21">
        <v>213.1</v>
      </c>
    </row>
    <row r="504" spans="1:8" ht="31.5">
      <c r="A504" s="108" t="s">
        <v>19</v>
      </c>
      <c r="B504" s="108" t="s">
        <v>86</v>
      </c>
      <c r="C504" s="132">
        <v>2230320320</v>
      </c>
      <c r="D504" s="110" t="s">
        <v>97</v>
      </c>
      <c r="E504" s="109" t="s">
        <v>98</v>
      </c>
      <c r="F504" s="21">
        <f>F505</f>
        <v>179.9</v>
      </c>
      <c r="G504" s="21">
        <f>G505</f>
        <v>72.5</v>
      </c>
      <c r="H504" s="21">
        <f>H505</f>
        <v>72.5</v>
      </c>
    </row>
    <row r="505" spans="1:8" ht="12.75">
      <c r="A505" s="108" t="s">
        <v>19</v>
      </c>
      <c r="B505" s="108" t="s">
        <v>86</v>
      </c>
      <c r="C505" s="132">
        <v>2230320320</v>
      </c>
      <c r="D505" s="108">
        <v>610</v>
      </c>
      <c r="E505" s="109" t="s">
        <v>104</v>
      </c>
      <c r="F505" s="21">
        <f>66.9+113</f>
        <v>179.9</v>
      </c>
      <c r="G505" s="21">
        <f>66.9+5.6</f>
        <v>72.5</v>
      </c>
      <c r="H505" s="21">
        <f>66.9+5.6</f>
        <v>72.5</v>
      </c>
    </row>
    <row r="506" spans="1:8" ht="31.5">
      <c r="A506" s="139" t="s">
        <v>19</v>
      </c>
      <c r="B506" s="139" t="s">
        <v>86</v>
      </c>
      <c r="C506" s="137">
        <v>2500000000</v>
      </c>
      <c r="D506" s="139"/>
      <c r="E506" s="140" t="s">
        <v>332</v>
      </c>
      <c r="F506" s="21">
        <f>F507</f>
        <v>48.1</v>
      </c>
      <c r="G506" s="21">
        <f aca="true" t="shared" si="130" ref="G506:H510">G507</f>
        <v>48.1</v>
      </c>
      <c r="H506" s="21">
        <f t="shared" si="130"/>
        <v>48.1</v>
      </c>
    </row>
    <row r="507" spans="1:8" ht="31.5">
      <c r="A507" s="139" t="s">
        <v>19</v>
      </c>
      <c r="B507" s="139" t="s">
        <v>86</v>
      </c>
      <c r="C507" s="137">
        <v>2520000000</v>
      </c>
      <c r="D507" s="139"/>
      <c r="E507" s="140" t="s">
        <v>251</v>
      </c>
      <c r="F507" s="21">
        <f>F508</f>
        <v>48.1</v>
      </c>
      <c r="G507" s="21">
        <f t="shared" si="130"/>
        <v>48.1</v>
      </c>
      <c r="H507" s="21">
        <f t="shared" si="130"/>
        <v>48.1</v>
      </c>
    </row>
    <row r="508" spans="1:8" ht="31.5">
      <c r="A508" s="139" t="s">
        <v>19</v>
      </c>
      <c r="B508" s="139" t="s">
        <v>86</v>
      </c>
      <c r="C508" s="137">
        <v>2520400000</v>
      </c>
      <c r="D508" s="139"/>
      <c r="E508" s="56" t="s">
        <v>367</v>
      </c>
      <c r="F508" s="21">
        <f>F509</f>
        <v>48.1</v>
      </c>
      <c r="G508" s="21">
        <f t="shared" si="130"/>
        <v>48.1</v>
      </c>
      <c r="H508" s="21">
        <f t="shared" si="130"/>
        <v>48.1</v>
      </c>
    </row>
    <row r="509" spans="1:8" ht="12.75">
      <c r="A509" s="139" t="s">
        <v>19</v>
      </c>
      <c r="B509" s="139" t="s">
        <v>86</v>
      </c>
      <c r="C509" s="137">
        <v>2520420300</v>
      </c>
      <c r="D509" s="139"/>
      <c r="E509" s="56" t="s">
        <v>368</v>
      </c>
      <c r="F509" s="21">
        <f>F510</f>
        <v>48.1</v>
      </c>
      <c r="G509" s="21">
        <f t="shared" si="130"/>
        <v>48.1</v>
      </c>
      <c r="H509" s="21">
        <f t="shared" si="130"/>
        <v>48.1</v>
      </c>
    </row>
    <row r="510" spans="1:8" ht="31.5">
      <c r="A510" s="139" t="s">
        <v>19</v>
      </c>
      <c r="B510" s="139" t="s">
        <v>86</v>
      </c>
      <c r="C510" s="137">
        <v>2520420300</v>
      </c>
      <c r="D510" s="137" t="s">
        <v>97</v>
      </c>
      <c r="E510" s="56" t="s">
        <v>98</v>
      </c>
      <c r="F510" s="21">
        <f>F511</f>
        <v>48.1</v>
      </c>
      <c r="G510" s="21">
        <f t="shared" si="130"/>
        <v>48.1</v>
      </c>
      <c r="H510" s="21">
        <f t="shared" si="130"/>
        <v>48.1</v>
      </c>
    </row>
    <row r="511" spans="1:8" ht="12.75">
      <c r="A511" s="139" t="s">
        <v>19</v>
      </c>
      <c r="B511" s="139" t="s">
        <v>86</v>
      </c>
      <c r="C511" s="137">
        <v>2520420300</v>
      </c>
      <c r="D511" s="139">
        <v>610</v>
      </c>
      <c r="E511" s="56" t="s">
        <v>104</v>
      </c>
      <c r="F511" s="21">
        <v>48.1</v>
      </c>
      <c r="G511" s="21">
        <v>48.1</v>
      </c>
      <c r="H511" s="21">
        <v>48.1</v>
      </c>
    </row>
    <row r="512" spans="1:8" ht="12.75">
      <c r="A512" s="108" t="s">
        <v>19</v>
      </c>
      <c r="B512" s="108">
        <v>1103</v>
      </c>
      <c r="C512" s="108" t="s">
        <v>66</v>
      </c>
      <c r="D512" s="108" t="s">
        <v>66</v>
      </c>
      <c r="E512" s="109" t="s">
        <v>257</v>
      </c>
      <c r="F512" s="21">
        <f>F513+F530</f>
        <v>18258.199999999997</v>
      </c>
      <c r="G512" s="21">
        <f>G513+G530</f>
        <v>16541.399999999998</v>
      </c>
      <c r="H512" s="21">
        <f>H513+H530</f>
        <v>16541.399999999998</v>
      </c>
    </row>
    <row r="513" spans="1:8" ht="47.25">
      <c r="A513" s="108" t="s">
        <v>19</v>
      </c>
      <c r="B513" s="108">
        <v>1103</v>
      </c>
      <c r="C513" s="110">
        <v>2200000000</v>
      </c>
      <c r="D513" s="108"/>
      <c r="E513" s="109" t="s">
        <v>331</v>
      </c>
      <c r="F513" s="21">
        <f>F514</f>
        <v>17014.1</v>
      </c>
      <c r="G513" s="21">
        <f>G514</f>
        <v>15798.699999999999</v>
      </c>
      <c r="H513" s="21">
        <f>H514</f>
        <v>15798.699999999999</v>
      </c>
    </row>
    <row r="514" spans="1:8" ht="31.5">
      <c r="A514" s="108" t="s">
        <v>19</v>
      </c>
      <c r="B514" s="108">
        <v>1103</v>
      </c>
      <c r="C514" s="108">
        <v>2250000000</v>
      </c>
      <c r="D514" s="108"/>
      <c r="E514" s="109" t="s">
        <v>258</v>
      </c>
      <c r="F514" s="21">
        <f>F515+F519+F526</f>
        <v>17014.1</v>
      </c>
      <c r="G514" s="21">
        <f aca="true" t="shared" si="131" ref="G514:H514">G515+G519+G526</f>
        <v>15798.699999999999</v>
      </c>
      <c r="H514" s="21">
        <f t="shared" si="131"/>
        <v>15798.699999999999</v>
      </c>
    </row>
    <row r="515" spans="1:8" ht="39.6" customHeight="1">
      <c r="A515" s="108" t="s">
        <v>19</v>
      </c>
      <c r="B515" s="108">
        <v>1103</v>
      </c>
      <c r="C515" s="108">
        <v>2250100000</v>
      </c>
      <c r="D515" s="108"/>
      <c r="E515" s="109" t="s">
        <v>259</v>
      </c>
      <c r="F515" s="21">
        <f>F516</f>
        <v>15798.699999999999</v>
      </c>
      <c r="G515" s="21">
        <f aca="true" t="shared" si="132" ref="G515:H517">G516</f>
        <v>15798.699999999999</v>
      </c>
      <c r="H515" s="21">
        <f t="shared" si="132"/>
        <v>15798.699999999999</v>
      </c>
    </row>
    <row r="516" spans="1:8" ht="31.5">
      <c r="A516" s="108" t="s">
        <v>19</v>
      </c>
      <c r="B516" s="108">
        <v>1103</v>
      </c>
      <c r="C516" s="108">
        <v>2250120010</v>
      </c>
      <c r="D516" s="108"/>
      <c r="E516" s="109" t="s">
        <v>123</v>
      </c>
      <c r="F516" s="21">
        <f>F517</f>
        <v>15798.699999999999</v>
      </c>
      <c r="G516" s="21">
        <f t="shared" si="132"/>
        <v>15798.699999999999</v>
      </c>
      <c r="H516" s="21">
        <f t="shared" si="132"/>
        <v>15798.699999999999</v>
      </c>
    </row>
    <row r="517" spans="1:8" ht="31.5">
      <c r="A517" s="108" t="s">
        <v>19</v>
      </c>
      <c r="B517" s="108">
        <v>1103</v>
      </c>
      <c r="C517" s="132">
        <v>2250120010</v>
      </c>
      <c r="D517" s="110" t="s">
        <v>97</v>
      </c>
      <c r="E517" s="109" t="s">
        <v>98</v>
      </c>
      <c r="F517" s="21">
        <f>F518</f>
        <v>15798.699999999999</v>
      </c>
      <c r="G517" s="21">
        <f t="shared" si="132"/>
        <v>15798.699999999999</v>
      </c>
      <c r="H517" s="21">
        <f t="shared" si="132"/>
        <v>15798.699999999999</v>
      </c>
    </row>
    <row r="518" spans="1:8" ht="12.75">
      <c r="A518" s="108" t="s">
        <v>19</v>
      </c>
      <c r="B518" s="108">
        <v>1103</v>
      </c>
      <c r="C518" s="132">
        <v>2250120010</v>
      </c>
      <c r="D518" s="108">
        <v>610</v>
      </c>
      <c r="E518" s="109" t="s">
        <v>104</v>
      </c>
      <c r="F518" s="21">
        <f>15804.3-5.6</f>
        <v>15798.699999999999</v>
      </c>
      <c r="G518" s="21">
        <f>15804.3-5.6</f>
        <v>15798.699999999999</v>
      </c>
      <c r="H518" s="21">
        <f>15804.3-5.6</f>
        <v>15798.699999999999</v>
      </c>
    </row>
    <row r="519" spans="1:8" ht="47.25">
      <c r="A519" s="169" t="s">
        <v>19</v>
      </c>
      <c r="B519" s="169">
        <v>1103</v>
      </c>
      <c r="C519" s="169">
        <v>2250200000</v>
      </c>
      <c r="D519" s="169"/>
      <c r="E519" s="170" t="s">
        <v>795</v>
      </c>
      <c r="F519" s="21">
        <f>F520+F523</f>
        <v>333.4000000000001</v>
      </c>
      <c r="G519" s="21">
        <f aca="true" t="shared" si="133" ref="G519:H519">G520+G523</f>
        <v>0</v>
      </c>
      <c r="H519" s="21">
        <f t="shared" si="133"/>
        <v>0</v>
      </c>
    </row>
    <row r="520" spans="1:8" ht="78.75">
      <c r="A520" s="161" t="s">
        <v>19</v>
      </c>
      <c r="B520" s="161">
        <v>1103</v>
      </c>
      <c r="C520" s="123">
        <v>2250210480</v>
      </c>
      <c r="D520" s="161"/>
      <c r="E520" s="127" t="s">
        <v>380</v>
      </c>
      <c r="F520" s="21">
        <f>F521</f>
        <v>300</v>
      </c>
      <c r="G520" s="21">
        <f aca="true" t="shared" si="134" ref="G520:H521">G521</f>
        <v>0</v>
      </c>
      <c r="H520" s="21">
        <f t="shared" si="134"/>
        <v>0</v>
      </c>
    </row>
    <row r="521" spans="1:8" ht="31.5">
      <c r="A521" s="161" t="s">
        <v>19</v>
      </c>
      <c r="B521" s="161">
        <v>1103</v>
      </c>
      <c r="C521" s="123">
        <v>2250210480</v>
      </c>
      <c r="D521" s="160" t="s">
        <v>97</v>
      </c>
      <c r="E521" s="162" t="s">
        <v>98</v>
      </c>
      <c r="F521" s="21">
        <f>F522</f>
        <v>300</v>
      </c>
      <c r="G521" s="21">
        <f t="shared" si="134"/>
        <v>0</v>
      </c>
      <c r="H521" s="21">
        <f t="shared" si="134"/>
        <v>0</v>
      </c>
    </row>
    <row r="522" spans="1:8" ht="12.75">
      <c r="A522" s="161" t="s">
        <v>19</v>
      </c>
      <c r="B522" s="161">
        <v>1103</v>
      </c>
      <c r="C522" s="123">
        <v>2250210480</v>
      </c>
      <c r="D522" s="161">
        <v>610</v>
      </c>
      <c r="E522" s="162" t="s">
        <v>104</v>
      </c>
      <c r="F522" s="21">
        <v>300</v>
      </c>
      <c r="G522" s="21">
        <v>0</v>
      </c>
      <c r="H522" s="21">
        <v>0</v>
      </c>
    </row>
    <row r="523" spans="1:8" ht="78.75">
      <c r="A523" s="124" t="s">
        <v>19</v>
      </c>
      <c r="B523" s="124">
        <v>1103</v>
      </c>
      <c r="C523" s="123" t="s">
        <v>400</v>
      </c>
      <c r="D523" s="124"/>
      <c r="E523" s="128" t="s">
        <v>304</v>
      </c>
      <c r="F523" s="21">
        <f aca="true" t="shared" si="135" ref="F523:H524">F524</f>
        <v>33.40000000000009</v>
      </c>
      <c r="G523" s="21">
        <f t="shared" si="135"/>
        <v>0</v>
      </c>
      <c r="H523" s="21">
        <f t="shared" si="135"/>
        <v>0</v>
      </c>
    </row>
    <row r="524" spans="1:8" ht="31.5">
      <c r="A524" s="124" t="s">
        <v>19</v>
      </c>
      <c r="B524" s="124">
        <v>1103</v>
      </c>
      <c r="C524" s="123" t="s">
        <v>400</v>
      </c>
      <c r="D524" s="126" t="s">
        <v>97</v>
      </c>
      <c r="E524" s="125" t="s">
        <v>98</v>
      </c>
      <c r="F524" s="21">
        <f t="shared" si="135"/>
        <v>33.40000000000009</v>
      </c>
      <c r="G524" s="21">
        <f t="shared" si="135"/>
        <v>0</v>
      </c>
      <c r="H524" s="21">
        <f t="shared" si="135"/>
        <v>0</v>
      </c>
    </row>
    <row r="525" spans="1:8" ht="12.75">
      <c r="A525" s="124" t="s">
        <v>19</v>
      </c>
      <c r="B525" s="124">
        <v>1103</v>
      </c>
      <c r="C525" s="123" t="s">
        <v>400</v>
      </c>
      <c r="D525" s="124">
        <v>610</v>
      </c>
      <c r="E525" s="125" t="s">
        <v>104</v>
      </c>
      <c r="F525" s="21">
        <f>2093.9+5.6-2066.1</f>
        <v>33.40000000000009</v>
      </c>
      <c r="G525" s="21">
        <v>0</v>
      </c>
      <c r="H525" s="21">
        <v>0</v>
      </c>
    </row>
    <row r="526" spans="1:8" ht="52.15" customHeight="1">
      <c r="A526" s="209" t="s">
        <v>19</v>
      </c>
      <c r="B526" s="209">
        <v>1103</v>
      </c>
      <c r="C526" s="123">
        <v>2250300000</v>
      </c>
      <c r="D526" s="209"/>
      <c r="E526" s="128" t="s">
        <v>431</v>
      </c>
      <c r="F526" s="21">
        <f>F527</f>
        <v>882</v>
      </c>
      <c r="G526" s="21">
        <f aca="true" t="shared" si="136" ref="G526:H528">G527</f>
        <v>0</v>
      </c>
      <c r="H526" s="21">
        <f t="shared" si="136"/>
        <v>0</v>
      </c>
    </row>
    <row r="527" spans="1:8" ht="31.5">
      <c r="A527" s="209" t="s">
        <v>19</v>
      </c>
      <c r="B527" s="209">
        <v>1103</v>
      </c>
      <c r="C527" s="123">
        <v>2250320020</v>
      </c>
      <c r="D527" s="209"/>
      <c r="E527" s="128" t="s">
        <v>299</v>
      </c>
      <c r="F527" s="21">
        <f>F528</f>
        <v>882</v>
      </c>
      <c r="G527" s="21">
        <f t="shared" si="136"/>
        <v>0</v>
      </c>
      <c r="H527" s="21">
        <f t="shared" si="136"/>
        <v>0</v>
      </c>
    </row>
    <row r="528" spans="1:8" ht="31.5">
      <c r="A528" s="209" t="s">
        <v>19</v>
      </c>
      <c r="B528" s="209">
        <v>1103</v>
      </c>
      <c r="C528" s="123">
        <v>2250320020</v>
      </c>
      <c r="D528" s="208" t="s">
        <v>97</v>
      </c>
      <c r="E528" s="210" t="s">
        <v>98</v>
      </c>
      <c r="F528" s="21">
        <f>F529</f>
        <v>882</v>
      </c>
      <c r="G528" s="21">
        <f t="shared" si="136"/>
        <v>0</v>
      </c>
      <c r="H528" s="21">
        <f t="shared" si="136"/>
        <v>0</v>
      </c>
    </row>
    <row r="529" spans="1:8" ht="12.75">
      <c r="A529" s="209" t="s">
        <v>19</v>
      </c>
      <c r="B529" s="209">
        <v>1103</v>
      </c>
      <c r="C529" s="123">
        <v>2250320020</v>
      </c>
      <c r="D529" s="209">
        <v>610</v>
      </c>
      <c r="E529" s="210" t="s">
        <v>104</v>
      </c>
      <c r="F529" s="21">
        <v>882</v>
      </c>
      <c r="G529" s="21">
        <v>0</v>
      </c>
      <c r="H529" s="21">
        <v>0</v>
      </c>
    </row>
    <row r="530" spans="1:8" ht="31.5">
      <c r="A530" s="108" t="s">
        <v>19</v>
      </c>
      <c r="B530" s="108">
        <v>1103</v>
      </c>
      <c r="C530" s="110">
        <v>2500000000</v>
      </c>
      <c r="D530" s="108"/>
      <c r="E530" s="109" t="s">
        <v>332</v>
      </c>
      <c r="F530" s="21">
        <f>F531</f>
        <v>1244.1000000000001</v>
      </c>
      <c r="G530" s="21">
        <f aca="true" t="shared" si="137" ref="G530:H538">G531</f>
        <v>742.6999999999999</v>
      </c>
      <c r="H530" s="21">
        <f t="shared" si="137"/>
        <v>742.6999999999999</v>
      </c>
    </row>
    <row r="531" spans="1:8" ht="31.5">
      <c r="A531" s="108" t="s">
        <v>19</v>
      </c>
      <c r="B531" s="108">
        <v>1103</v>
      </c>
      <c r="C531" s="110">
        <v>2520000000</v>
      </c>
      <c r="D531" s="108"/>
      <c r="E531" s="109" t="s">
        <v>251</v>
      </c>
      <c r="F531" s="21">
        <f>F536+F540+F532</f>
        <v>1244.1000000000001</v>
      </c>
      <c r="G531" s="21">
        <f>G536+G540+G532</f>
        <v>742.6999999999999</v>
      </c>
      <c r="H531" s="21">
        <f>H536+H540+H532</f>
        <v>742.6999999999999</v>
      </c>
    </row>
    <row r="532" spans="1:8" ht="63">
      <c r="A532" s="274" t="s">
        <v>19</v>
      </c>
      <c r="B532" s="274">
        <v>1103</v>
      </c>
      <c r="C532" s="274">
        <v>2520100000</v>
      </c>
      <c r="D532" s="274"/>
      <c r="E532" s="56" t="s">
        <v>301</v>
      </c>
      <c r="F532" s="21">
        <f>F533</f>
        <v>60.2</v>
      </c>
      <c r="G532" s="21">
        <f aca="true" t="shared" si="138" ref="G532:H534">G533</f>
        <v>0</v>
      </c>
      <c r="H532" s="21">
        <f t="shared" si="138"/>
        <v>0</v>
      </c>
    </row>
    <row r="533" spans="1:8" ht="31.5">
      <c r="A533" s="274" t="s">
        <v>19</v>
      </c>
      <c r="B533" s="274">
        <v>1103</v>
      </c>
      <c r="C533" s="10" t="s">
        <v>315</v>
      </c>
      <c r="D533" s="274"/>
      <c r="E533" s="56" t="s">
        <v>302</v>
      </c>
      <c r="F533" s="21">
        <f>F534</f>
        <v>60.2</v>
      </c>
      <c r="G533" s="21">
        <f t="shared" si="138"/>
        <v>0</v>
      </c>
      <c r="H533" s="21">
        <f t="shared" si="138"/>
        <v>0</v>
      </c>
    </row>
    <row r="534" spans="1:8" ht="31.5">
      <c r="A534" s="274" t="s">
        <v>19</v>
      </c>
      <c r="B534" s="274">
        <v>1103</v>
      </c>
      <c r="C534" s="10" t="s">
        <v>315</v>
      </c>
      <c r="D534" s="273" t="s">
        <v>97</v>
      </c>
      <c r="E534" s="56" t="s">
        <v>98</v>
      </c>
      <c r="F534" s="21">
        <f>F535</f>
        <v>60.2</v>
      </c>
      <c r="G534" s="21">
        <f t="shared" si="138"/>
        <v>0</v>
      </c>
      <c r="H534" s="21">
        <f t="shared" si="138"/>
        <v>0</v>
      </c>
    </row>
    <row r="535" spans="1:8" ht="12.75">
      <c r="A535" s="274" t="s">
        <v>19</v>
      </c>
      <c r="B535" s="274">
        <v>1103</v>
      </c>
      <c r="C535" s="10" t="s">
        <v>315</v>
      </c>
      <c r="D535" s="274">
        <v>610</v>
      </c>
      <c r="E535" s="56" t="s">
        <v>104</v>
      </c>
      <c r="F535" s="21">
        <v>60.2</v>
      </c>
      <c r="G535" s="21">
        <v>0</v>
      </c>
      <c r="H535" s="21">
        <v>0</v>
      </c>
    </row>
    <row r="536" spans="1:8" ht="47.25">
      <c r="A536" s="108" t="s">
        <v>19</v>
      </c>
      <c r="B536" s="108">
        <v>1103</v>
      </c>
      <c r="C536" s="110">
        <v>2520300000</v>
      </c>
      <c r="D536" s="108"/>
      <c r="E536" s="109" t="s">
        <v>287</v>
      </c>
      <c r="F536" s="21">
        <f>F537</f>
        <v>1133</v>
      </c>
      <c r="G536" s="21">
        <f t="shared" si="137"/>
        <v>691.8</v>
      </c>
      <c r="H536" s="21">
        <f t="shared" si="137"/>
        <v>691.8</v>
      </c>
    </row>
    <row r="537" spans="1:8" ht="12.75">
      <c r="A537" s="108" t="s">
        <v>19</v>
      </c>
      <c r="B537" s="108">
        <v>1103</v>
      </c>
      <c r="C537" s="110">
        <v>2520320200</v>
      </c>
      <c r="D537" s="108"/>
      <c r="E537" s="56" t="s">
        <v>288</v>
      </c>
      <c r="F537" s="21">
        <f>F538</f>
        <v>1133</v>
      </c>
      <c r="G537" s="21">
        <f t="shared" si="137"/>
        <v>691.8</v>
      </c>
      <c r="H537" s="21">
        <f t="shared" si="137"/>
        <v>691.8</v>
      </c>
    </row>
    <row r="538" spans="1:8" ht="31.5">
      <c r="A538" s="108" t="s">
        <v>19</v>
      </c>
      <c r="B538" s="108">
        <v>1103</v>
      </c>
      <c r="C538" s="133">
        <v>2520320200</v>
      </c>
      <c r="D538" s="110" t="s">
        <v>97</v>
      </c>
      <c r="E538" s="56" t="s">
        <v>98</v>
      </c>
      <c r="F538" s="21">
        <f>F539</f>
        <v>1133</v>
      </c>
      <c r="G538" s="21">
        <f t="shared" si="137"/>
        <v>691.8</v>
      </c>
      <c r="H538" s="21">
        <f t="shared" si="137"/>
        <v>691.8</v>
      </c>
    </row>
    <row r="539" spans="1:8" ht="12.75">
      <c r="A539" s="108" t="s">
        <v>19</v>
      </c>
      <c r="B539" s="108">
        <v>1103</v>
      </c>
      <c r="C539" s="133">
        <v>2520320200</v>
      </c>
      <c r="D539" s="108">
        <v>610</v>
      </c>
      <c r="E539" s="56" t="s">
        <v>104</v>
      </c>
      <c r="F539" s="21">
        <f>1193.2-60.2</f>
        <v>1133</v>
      </c>
      <c r="G539" s="21">
        <v>691.8</v>
      </c>
      <c r="H539" s="21">
        <v>691.8</v>
      </c>
    </row>
    <row r="540" spans="1:8" ht="31.5">
      <c r="A540" s="139" t="s">
        <v>19</v>
      </c>
      <c r="B540" s="139">
        <v>1103</v>
      </c>
      <c r="C540" s="137">
        <v>2520400000</v>
      </c>
      <c r="D540" s="139"/>
      <c r="E540" s="56" t="s">
        <v>367</v>
      </c>
      <c r="F540" s="21">
        <f>F541</f>
        <v>50.9</v>
      </c>
      <c r="G540" s="21">
        <f aca="true" t="shared" si="139" ref="G540:H542">G541</f>
        <v>50.9</v>
      </c>
      <c r="H540" s="21">
        <f t="shared" si="139"/>
        <v>50.9</v>
      </c>
    </row>
    <row r="541" spans="1:8" ht="12.75">
      <c r="A541" s="139" t="s">
        <v>19</v>
      </c>
      <c r="B541" s="139">
        <v>1103</v>
      </c>
      <c r="C541" s="137">
        <v>2520420300</v>
      </c>
      <c r="D541" s="139"/>
      <c r="E541" s="56" t="s">
        <v>368</v>
      </c>
      <c r="F541" s="21">
        <f>F542</f>
        <v>50.9</v>
      </c>
      <c r="G541" s="21">
        <f t="shared" si="139"/>
        <v>50.9</v>
      </c>
      <c r="H541" s="21">
        <f t="shared" si="139"/>
        <v>50.9</v>
      </c>
    </row>
    <row r="542" spans="1:8" ht="31.5">
      <c r="A542" s="139" t="s">
        <v>19</v>
      </c>
      <c r="B542" s="139">
        <v>1103</v>
      </c>
      <c r="C542" s="137">
        <v>2520420300</v>
      </c>
      <c r="D542" s="137" t="s">
        <v>97</v>
      </c>
      <c r="E542" s="56" t="s">
        <v>98</v>
      </c>
      <c r="F542" s="21">
        <f>F543</f>
        <v>50.9</v>
      </c>
      <c r="G542" s="21">
        <f t="shared" si="139"/>
        <v>50.9</v>
      </c>
      <c r="H542" s="21">
        <f t="shared" si="139"/>
        <v>50.9</v>
      </c>
    </row>
    <row r="543" spans="1:8" ht="12.75">
      <c r="A543" s="139" t="s">
        <v>19</v>
      </c>
      <c r="B543" s="139">
        <v>1103</v>
      </c>
      <c r="C543" s="137">
        <v>2520420300</v>
      </c>
      <c r="D543" s="139">
        <v>610</v>
      </c>
      <c r="E543" s="56" t="s">
        <v>104</v>
      </c>
      <c r="F543" s="21">
        <v>50.9</v>
      </c>
      <c r="G543" s="21">
        <v>50.9</v>
      </c>
      <c r="H543" s="21">
        <v>50.9</v>
      </c>
    </row>
    <row r="544" spans="1:8" ht="12.75">
      <c r="A544" s="108" t="s">
        <v>19</v>
      </c>
      <c r="B544" s="108" t="s">
        <v>92</v>
      </c>
      <c r="C544" s="108" t="s">
        <v>66</v>
      </c>
      <c r="D544" s="108" t="s">
        <v>66</v>
      </c>
      <c r="E544" s="42" t="s">
        <v>63</v>
      </c>
      <c r="F544" s="21">
        <f>F545</f>
        <v>1997.5</v>
      </c>
      <c r="G544" s="21">
        <f aca="true" t="shared" si="140" ref="G544:H547">G545</f>
        <v>1759</v>
      </c>
      <c r="H544" s="21">
        <f t="shared" si="140"/>
        <v>1499</v>
      </c>
    </row>
    <row r="545" spans="1:8" ht="12.75">
      <c r="A545" s="108" t="s">
        <v>19</v>
      </c>
      <c r="B545" s="108" t="s">
        <v>64</v>
      </c>
      <c r="C545" s="108" t="s">
        <v>66</v>
      </c>
      <c r="D545" s="108" t="s">
        <v>66</v>
      </c>
      <c r="E545" s="109" t="s">
        <v>65</v>
      </c>
      <c r="F545" s="21">
        <f>F546</f>
        <v>1997.5</v>
      </c>
      <c r="G545" s="21">
        <f t="shared" si="140"/>
        <v>1759</v>
      </c>
      <c r="H545" s="21">
        <f t="shared" si="140"/>
        <v>1499</v>
      </c>
    </row>
    <row r="546" spans="1:8" ht="47.25">
      <c r="A546" s="108" t="s">
        <v>19</v>
      </c>
      <c r="B546" s="108" t="s">
        <v>64</v>
      </c>
      <c r="C546" s="110">
        <v>2200000000</v>
      </c>
      <c r="D546" s="108"/>
      <c r="E546" s="109" t="s">
        <v>331</v>
      </c>
      <c r="F546" s="21">
        <f>F547</f>
        <v>1997.5</v>
      </c>
      <c r="G546" s="21">
        <f t="shared" si="140"/>
        <v>1759</v>
      </c>
      <c r="H546" s="21">
        <f t="shared" si="140"/>
        <v>1499</v>
      </c>
    </row>
    <row r="547" spans="1:8" ht="31.5">
      <c r="A547" s="108" t="s">
        <v>19</v>
      </c>
      <c r="B547" s="108" t="s">
        <v>64</v>
      </c>
      <c r="C547" s="110">
        <v>2240000000</v>
      </c>
      <c r="D547" s="108"/>
      <c r="E547" s="109" t="s">
        <v>132</v>
      </c>
      <c r="F547" s="21">
        <f>F548</f>
        <v>1997.5</v>
      </c>
      <c r="G547" s="21">
        <f t="shared" si="140"/>
        <v>1759</v>
      </c>
      <c r="H547" s="21">
        <f t="shared" si="140"/>
        <v>1499</v>
      </c>
    </row>
    <row r="548" spans="1:8" ht="12.75">
      <c r="A548" s="108" t="s">
        <v>19</v>
      </c>
      <c r="B548" s="108" t="s">
        <v>64</v>
      </c>
      <c r="C548" s="108">
        <v>2240300000</v>
      </c>
      <c r="D548" s="108"/>
      <c r="E548" s="109" t="s">
        <v>191</v>
      </c>
      <c r="F548" s="21">
        <f>F555+F552+F549</f>
        <v>1997.5</v>
      </c>
      <c r="G548" s="21">
        <f>G555+G552+G549</f>
        <v>1759</v>
      </c>
      <c r="H548" s="21">
        <f>H555+H552+H549</f>
        <v>1499</v>
      </c>
    </row>
    <row r="549" spans="1:8" ht="47.25">
      <c r="A549" s="108" t="s">
        <v>19</v>
      </c>
      <c r="B549" s="108" t="s">
        <v>64</v>
      </c>
      <c r="C549" s="108">
        <v>2240310320</v>
      </c>
      <c r="D549" s="108"/>
      <c r="E549" s="56" t="s">
        <v>247</v>
      </c>
      <c r="F549" s="21">
        <f aca="true" t="shared" si="141" ref="F549:H550">F550</f>
        <v>466.5</v>
      </c>
      <c r="G549" s="21">
        <f t="shared" si="141"/>
        <v>466.5</v>
      </c>
      <c r="H549" s="21">
        <f t="shared" si="141"/>
        <v>466.5</v>
      </c>
    </row>
    <row r="550" spans="1:8" ht="31.5">
      <c r="A550" s="108" t="s">
        <v>19</v>
      </c>
      <c r="B550" s="108" t="s">
        <v>64</v>
      </c>
      <c r="C550" s="108">
        <v>2240310320</v>
      </c>
      <c r="D550" s="110" t="s">
        <v>97</v>
      </c>
      <c r="E550" s="109" t="s">
        <v>98</v>
      </c>
      <c r="F550" s="21">
        <f t="shared" si="141"/>
        <v>466.5</v>
      </c>
      <c r="G550" s="21">
        <f t="shared" si="141"/>
        <v>466.5</v>
      </c>
      <c r="H550" s="21">
        <f t="shared" si="141"/>
        <v>466.5</v>
      </c>
    </row>
    <row r="551" spans="1:8" ht="31.5">
      <c r="A551" s="108" t="s">
        <v>19</v>
      </c>
      <c r="B551" s="108" t="s">
        <v>64</v>
      </c>
      <c r="C551" s="108">
        <v>2240310320</v>
      </c>
      <c r="D551" s="108">
        <v>630</v>
      </c>
      <c r="E551" s="109" t="s">
        <v>145</v>
      </c>
      <c r="F551" s="17">
        <v>466.5</v>
      </c>
      <c r="G551" s="17">
        <v>466.5</v>
      </c>
      <c r="H551" s="17">
        <v>466.5</v>
      </c>
    </row>
    <row r="552" spans="1:8" ht="47.25">
      <c r="A552" s="108" t="s">
        <v>19</v>
      </c>
      <c r="B552" s="108" t="s">
        <v>64</v>
      </c>
      <c r="C552" s="108">
        <v>2240320400</v>
      </c>
      <c r="D552" s="108"/>
      <c r="E552" s="109" t="s">
        <v>248</v>
      </c>
      <c r="F552" s="21">
        <f aca="true" t="shared" si="142" ref="F552:H553">F553</f>
        <v>576</v>
      </c>
      <c r="G552" s="21">
        <f t="shared" si="142"/>
        <v>656</v>
      </c>
      <c r="H552" s="21">
        <f t="shared" si="142"/>
        <v>396</v>
      </c>
    </row>
    <row r="553" spans="1:8" ht="31.5">
      <c r="A553" s="108" t="s">
        <v>19</v>
      </c>
      <c r="B553" s="108" t="s">
        <v>64</v>
      </c>
      <c r="C553" s="108">
        <v>2240320400</v>
      </c>
      <c r="D553" s="110" t="s">
        <v>69</v>
      </c>
      <c r="E553" s="109" t="s">
        <v>95</v>
      </c>
      <c r="F553" s="21">
        <f t="shared" si="142"/>
        <v>576</v>
      </c>
      <c r="G553" s="21">
        <f t="shared" si="142"/>
        <v>656</v>
      </c>
      <c r="H553" s="21">
        <f t="shared" si="142"/>
        <v>396</v>
      </c>
    </row>
    <row r="554" spans="1:8" ht="31.5">
      <c r="A554" s="108" t="s">
        <v>19</v>
      </c>
      <c r="B554" s="108" t="s">
        <v>64</v>
      </c>
      <c r="C554" s="108">
        <v>2240320400</v>
      </c>
      <c r="D554" s="108">
        <v>240</v>
      </c>
      <c r="E554" s="109" t="s">
        <v>224</v>
      </c>
      <c r="F554" s="21">
        <f>656-80</f>
        <v>576</v>
      </c>
      <c r="G554" s="21">
        <v>656</v>
      </c>
      <c r="H554" s="21">
        <v>396</v>
      </c>
    </row>
    <row r="555" spans="1:8" ht="47.25">
      <c r="A555" s="108" t="s">
        <v>19</v>
      </c>
      <c r="B555" s="108" t="s">
        <v>64</v>
      </c>
      <c r="C555" s="108" t="s">
        <v>324</v>
      </c>
      <c r="D555" s="108"/>
      <c r="E555" s="109" t="s">
        <v>147</v>
      </c>
      <c r="F555" s="21">
        <f aca="true" t="shared" si="143" ref="F555:H556">F556</f>
        <v>955</v>
      </c>
      <c r="G555" s="21">
        <f t="shared" si="143"/>
        <v>636.5</v>
      </c>
      <c r="H555" s="21">
        <f t="shared" si="143"/>
        <v>636.5</v>
      </c>
    </row>
    <row r="556" spans="1:8" ht="31.5">
      <c r="A556" s="108" t="s">
        <v>19</v>
      </c>
      <c r="B556" s="108" t="s">
        <v>64</v>
      </c>
      <c r="C556" s="132" t="s">
        <v>324</v>
      </c>
      <c r="D556" s="110" t="s">
        <v>97</v>
      </c>
      <c r="E556" s="109" t="s">
        <v>98</v>
      </c>
      <c r="F556" s="21">
        <f t="shared" si="143"/>
        <v>955</v>
      </c>
      <c r="G556" s="21">
        <f t="shared" si="143"/>
        <v>636.5</v>
      </c>
      <c r="H556" s="21">
        <f t="shared" si="143"/>
        <v>636.5</v>
      </c>
    </row>
    <row r="557" spans="1:8" ht="31.5">
      <c r="A557" s="108" t="s">
        <v>19</v>
      </c>
      <c r="B557" s="108" t="s">
        <v>64</v>
      </c>
      <c r="C557" s="132" t="s">
        <v>324</v>
      </c>
      <c r="D557" s="108">
        <v>630</v>
      </c>
      <c r="E557" s="109" t="s">
        <v>145</v>
      </c>
      <c r="F557" s="21">
        <f>636.5+318.5</f>
        <v>955</v>
      </c>
      <c r="G557" s="21">
        <v>636.5</v>
      </c>
      <c r="H557" s="21">
        <v>636.5</v>
      </c>
    </row>
    <row r="558" spans="1:8" ht="12.75">
      <c r="A558" s="16" t="s">
        <v>35</v>
      </c>
      <c r="B558" s="24" t="s">
        <v>66</v>
      </c>
      <c r="C558" s="24" t="s">
        <v>66</v>
      </c>
      <c r="D558" s="24" t="s">
        <v>66</v>
      </c>
      <c r="E558" s="40" t="s">
        <v>281</v>
      </c>
      <c r="F558" s="26">
        <f>F559</f>
        <v>8523.4</v>
      </c>
      <c r="G558" s="26">
        <f>G559</f>
        <v>9356.599999999999</v>
      </c>
      <c r="H558" s="26">
        <f>H559</f>
        <v>8804.5</v>
      </c>
    </row>
    <row r="559" spans="1:8" ht="12.75">
      <c r="A559" s="108" t="s">
        <v>35</v>
      </c>
      <c r="B559" s="108" t="s">
        <v>54</v>
      </c>
      <c r="C559" s="108" t="s">
        <v>66</v>
      </c>
      <c r="D559" s="108" t="s">
        <v>66</v>
      </c>
      <c r="E559" s="46" t="s">
        <v>20</v>
      </c>
      <c r="F559" s="21">
        <f>F560+F569</f>
        <v>8523.4</v>
      </c>
      <c r="G559" s="21">
        <f>G560+G569</f>
        <v>9356.599999999999</v>
      </c>
      <c r="H559" s="21">
        <f>H560+H569</f>
        <v>8804.5</v>
      </c>
    </row>
    <row r="560" spans="1:8" ht="33.75" customHeight="1">
      <c r="A560" s="108" t="s">
        <v>35</v>
      </c>
      <c r="B560" s="108" t="s">
        <v>46</v>
      </c>
      <c r="C560" s="108" t="s">
        <v>66</v>
      </c>
      <c r="D560" s="108" t="s">
        <v>66</v>
      </c>
      <c r="E560" s="109" t="s">
        <v>7</v>
      </c>
      <c r="F560" s="21">
        <f>F561</f>
        <v>7728.999999999999</v>
      </c>
      <c r="G560" s="21">
        <f aca="true" t="shared" si="144" ref="G560:H563">G561</f>
        <v>7449.099999999999</v>
      </c>
      <c r="H560" s="21">
        <f t="shared" si="144"/>
        <v>7449.099999999999</v>
      </c>
    </row>
    <row r="561" spans="1:8" ht="12.75">
      <c r="A561" s="108" t="s">
        <v>35</v>
      </c>
      <c r="B561" s="108" t="s">
        <v>46</v>
      </c>
      <c r="C561" s="108">
        <v>9900000000</v>
      </c>
      <c r="D561" s="108"/>
      <c r="E561" s="109" t="s">
        <v>105</v>
      </c>
      <c r="F561" s="21">
        <f>F562</f>
        <v>7728.999999999999</v>
      </c>
      <c r="G561" s="21">
        <f t="shared" si="144"/>
        <v>7449.099999999999</v>
      </c>
      <c r="H561" s="21">
        <f t="shared" si="144"/>
        <v>7449.099999999999</v>
      </c>
    </row>
    <row r="562" spans="1:8" ht="31.5">
      <c r="A562" s="108" t="s">
        <v>35</v>
      </c>
      <c r="B562" s="108" t="s">
        <v>46</v>
      </c>
      <c r="C562" s="108">
        <v>9990000000</v>
      </c>
      <c r="D562" s="108"/>
      <c r="E562" s="109" t="s">
        <v>148</v>
      </c>
      <c r="F562" s="21">
        <f>F563</f>
        <v>7728.999999999999</v>
      </c>
      <c r="G562" s="21">
        <f t="shared" si="144"/>
        <v>7449.099999999999</v>
      </c>
      <c r="H562" s="21">
        <f t="shared" si="144"/>
        <v>7449.099999999999</v>
      </c>
    </row>
    <row r="563" spans="1:8" ht="31.5">
      <c r="A563" s="108" t="s">
        <v>35</v>
      </c>
      <c r="B563" s="108" t="s">
        <v>46</v>
      </c>
      <c r="C563" s="108">
        <v>9990200000</v>
      </c>
      <c r="D563" s="24"/>
      <c r="E563" s="109" t="s">
        <v>117</v>
      </c>
      <c r="F563" s="21">
        <f>F564</f>
        <v>7728.999999999999</v>
      </c>
      <c r="G563" s="21">
        <f t="shared" si="144"/>
        <v>7449.099999999999</v>
      </c>
      <c r="H563" s="21">
        <f>H564</f>
        <v>7449.099999999999</v>
      </c>
    </row>
    <row r="564" spans="1:8" ht="47.25">
      <c r="A564" s="108" t="s">
        <v>35</v>
      </c>
      <c r="B564" s="108" t="s">
        <v>46</v>
      </c>
      <c r="C564" s="108">
        <v>9990225000</v>
      </c>
      <c r="D564" s="108"/>
      <c r="E564" s="109" t="s">
        <v>118</v>
      </c>
      <c r="F564" s="21">
        <f>F565+F567</f>
        <v>7728.999999999999</v>
      </c>
      <c r="G564" s="21">
        <f>G565+G567</f>
        <v>7449.099999999999</v>
      </c>
      <c r="H564" s="21">
        <f>H565+H567</f>
        <v>7449.099999999999</v>
      </c>
    </row>
    <row r="565" spans="1:8" ht="63">
      <c r="A565" s="108" t="s">
        <v>35</v>
      </c>
      <c r="B565" s="108" t="s">
        <v>46</v>
      </c>
      <c r="C565" s="108">
        <v>9990225000</v>
      </c>
      <c r="D565" s="108" t="s">
        <v>68</v>
      </c>
      <c r="E565" s="109" t="s">
        <v>1</v>
      </c>
      <c r="F565" s="21">
        <f>F566</f>
        <v>7663.599999999999</v>
      </c>
      <c r="G565" s="21">
        <f>G566</f>
        <v>7383.7</v>
      </c>
      <c r="H565" s="21">
        <f>H566</f>
        <v>7383.7</v>
      </c>
    </row>
    <row r="566" spans="1:8" ht="31.5">
      <c r="A566" s="108" t="s">
        <v>35</v>
      </c>
      <c r="B566" s="108" t="s">
        <v>46</v>
      </c>
      <c r="C566" s="108">
        <v>9990225000</v>
      </c>
      <c r="D566" s="108">
        <v>120</v>
      </c>
      <c r="E566" s="109" t="s">
        <v>225</v>
      </c>
      <c r="F566" s="21">
        <f>7383.7+517-388+110.9+40</f>
        <v>7663.599999999999</v>
      </c>
      <c r="G566" s="21">
        <v>7383.7</v>
      </c>
      <c r="H566" s="21">
        <v>7383.7</v>
      </c>
    </row>
    <row r="567" spans="1:8" ht="12.75">
      <c r="A567" s="108" t="s">
        <v>35</v>
      </c>
      <c r="B567" s="108" t="s">
        <v>46</v>
      </c>
      <c r="C567" s="108">
        <v>9990225000</v>
      </c>
      <c r="D567" s="108" t="s">
        <v>70</v>
      </c>
      <c r="E567" s="109" t="s">
        <v>71</v>
      </c>
      <c r="F567" s="21">
        <f>F568</f>
        <v>65.4</v>
      </c>
      <c r="G567" s="21">
        <f>G568</f>
        <v>65.4</v>
      </c>
      <c r="H567" s="21">
        <f>H568</f>
        <v>65.4</v>
      </c>
    </row>
    <row r="568" spans="1:8" ht="12.75">
      <c r="A568" s="108" t="s">
        <v>35</v>
      </c>
      <c r="B568" s="108" t="s">
        <v>46</v>
      </c>
      <c r="C568" s="108">
        <v>9990225000</v>
      </c>
      <c r="D568" s="108">
        <v>850</v>
      </c>
      <c r="E568" s="109" t="s">
        <v>100</v>
      </c>
      <c r="F568" s="21">
        <v>65.4</v>
      </c>
      <c r="G568" s="21">
        <v>65.4</v>
      </c>
      <c r="H568" s="21">
        <v>65.4</v>
      </c>
    </row>
    <row r="569" spans="1:8" ht="12.75">
      <c r="A569" s="108" t="s">
        <v>35</v>
      </c>
      <c r="B569" s="108" t="s">
        <v>47</v>
      </c>
      <c r="C569" s="108"/>
      <c r="D569" s="108"/>
      <c r="E569" s="109" t="s">
        <v>8</v>
      </c>
      <c r="F569" s="21">
        <f>F570</f>
        <v>794.4</v>
      </c>
      <c r="G569" s="21">
        <f aca="true" t="shared" si="145" ref="G569:H573">G570</f>
        <v>1907.5</v>
      </c>
      <c r="H569" s="21">
        <f t="shared" si="145"/>
        <v>1355.4</v>
      </c>
    </row>
    <row r="570" spans="1:8" ht="12.75">
      <c r="A570" s="108" t="s">
        <v>35</v>
      </c>
      <c r="B570" s="108" t="s">
        <v>47</v>
      </c>
      <c r="C570" s="108">
        <v>9900000000</v>
      </c>
      <c r="D570" s="108"/>
      <c r="E570" s="109" t="s">
        <v>105</v>
      </c>
      <c r="F570" s="21">
        <f>F571</f>
        <v>794.4</v>
      </c>
      <c r="G570" s="21">
        <f t="shared" si="145"/>
        <v>1907.5</v>
      </c>
      <c r="H570" s="21">
        <f t="shared" si="145"/>
        <v>1355.4</v>
      </c>
    </row>
    <row r="571" spans="1:8" ht="12.75">
      <c r="A571" s="108" t="s">
        <v>35</v>
      </c>
      <c r="B571" s="108" t="s">
        <v>47</v>
      </c>
      <c r="C571" s="108">
        <v>9910000000</v>
      </c>
      <c r="D571" s="108"/>
      <c r="E571" s="109" t="s">
        <v>8</v>
      </c>
      <c r="F571" s="21">
        <f>F572</f>
        <v>794.4</v>
      </c>
      <c r="G571" s="21">
        <f t="shared" si="145"/>
        <v>1907.5</v>
      </c>
      <c r="H571" s="21">
        <f t="shared" si="145"/>
        <v>1355.4</v>
      </c>
    </row>
    <row r="572" spans="1:8" ht="12.75">
      <c r="A572" s="108" t="s">
        <v>35</v>
      </c>
      <c r="B572" s="108" t="s">
        <v>47</v>
      </c>
      <c r="C572" s="108">
        <v>9910020000</v>
      </c>
      <c r="D572" s="108"/>
      <c r="E572" s="109" t="s">
        <v>289</v>
      </c>
      <c r="F572" s="21">
        <f>F573</f>
        <v>794.4</v>
      </c>
      <c r="G572" s="21">
        <f t="shared" si="145"/>
        <v>1907.5</v>
      </c>
      <c r="H572" s="21">
        <f t="shared" si="145"/>
        <v>1355.4</v>
      </c>
    </row>
    <row r="573" spans="1:8" ht="12.75">
      <c r="A573" s="108" t="s">
        <v>35</v>
      </c>
      <c r="B573" s="108" t="s">
        <v>47</v>
      </c>
      <c r="C573" s="108">
        <v>9910020000</v>
      </c>
      <c r="D573" s="110" t="s">
        <v>70</v>
      </c>
      <c r="E573" s="109" t="s">
        <v>71</v>
      </c>
      <c r="F573" s="21">
        <f>F574</f>
        <v>794.4</v>
      </c>
      <c r="G573" s="21">
        <f t="shared" si="145"/>
        <v>1907.5</v>
      </c>
      <c r="H573" s="21">
        <f t="shared" si="145"/>
        <v>1355.4</v>
      </c>
    </row>
    <row r="574" spans="1:8" ht="12.75">
      <c r="A574" s="108" t="s">
        <v>35</v>
      </c>
      <c r="B574" s="108" t="s">
        <v>47</v>
      </c>
      <c r="C574" s="108">
        <v>9910020000</v>
      </c>
      <c r="D574" s="2" t="s">
        <v>163</v>
      </c>
      <c r="E574" s="47" t="s">
        <v>164</v>
      </c>
      <c r="F574" s="21">
        <f>1000+500-705.6</f>
        <v>794.4</v>
      </c>
      <c r="G574" s="21">
        <f>1000+907.5</f>
        <v>1907.5</v>
      </c>
      <c r="H574" s="21">
        <f>500+855.4</f>
        <v>1355.4</v>
      </c>
    </row>
    <row r="575" spans="1:8" ht="31.5">
      <c r="A575" s="16" t="s">
        <v>33</v>
      </c>
      <c r="B575" s="24" t="s">
        <v>66</v>
      </c>
      <c r="C575" s="24" t="s">
        <v>66</v>
      </c>
      <c r="D575" s="24" t="s">
        <v>66</v>
      </c>
      <c r="E575" s="40" t="s">
        <v>286</v>
      </c>
      <c r="F575" s="26">
        <f>F576+F599+F607+F615</f>
        <v>22343.8</v>
      </c>
      <c r="G575" s="26">
        <f>G576+G599+G607+G615</f>
        <v>15608.5</v>
      </c>
      <c r="H575" s="26">
        <f>H576+H599+H607+H615</f>
        <v>14908.5</v>
      </c>
    </row>
    <row r="576" spans="1:8" ht="12.75">
      <c r="A576" s="110" t="s">
        <v>33</v>
      </c>
      <c r="B576" s="110" t="s">
        <v>54</v>
      </c>
      <c r="C576" s="110" t="s">
        <v>66</v>
      </c>
      <c r="D576" s="110" t="s">
        <v>66</v>
      </c>
      <c r="E576" s="46" t="s">
        <v>20</v>
      </c>
      <c r="F576" s="21">
        <f>F577</f>
        <v>13808.7</v>
      </c>
      <c r="G576" s="21">
        <f>G577</f>
        <v>7664.2</v>
      </c>
      <c r="H576" s="21">
        <f>H577</f>
        <v>7410.6</v>
      </c>
    </row>
    <row r="577" spans="1:8" ht="12.75">
      <c r="A577" s="110" t="s">
        <v>33</v>
      </c>
      <c r="B577" s="110" t="s">
        <v>60</v>
      </c>
      <c r="C577" s="110" t="s">
        <v>66</v>
      </c>
      <c r="D577" s="110" t="s">
        <v>66</v>
      </c>
      <c r="E577" s="109" t="s">
        <v>23</v>
      </c>
      <c r="F577" s="21">
        <f>F578+F587</f>
        <v>13808.7</v>
      </c>
      <c r="G577" s="21">
        <f>G578+G587</f>
        <v>7664.2</v>
      </c>
      <c r="H577" s="21">
        <f>H578+H587</f>
        <v>7410.6</v>
      </c>
    </row>
    <row r="578" spans="1:8" ht="47.25">
      <c r="A578" s="110" t="s">
        <v>33</v>
      </c>
      <c r="B578" s="110" t="s">
        <v>60</v>
      </c>
      <c r="C578" s="110">
        <v>2600000000</v>
      </c>
      <c r="D578" s="110"/>
      <c r="E578" s="140" t="s">
        <v>342</v>
      </c>
      <c r="F578" s="21">
        <f aca="true" t="shared" si="146" ref="F578:H579">F579</f>
        <v>7732.1</v>
      </c>
      <c r="G578" s="21">
        <f t="shared" si="146"/>
        <v>2018</v>
      </c>
      <c r="H578" s="21">
        <f t="shared" si="146"/>
        <v>1764.4</v>
      </c>
    </row>
    <row r="579" spans="1:8" ht="31.5">
      <c r="A579" s="110" t="s">
        <v>33</v>
      </c>
      <c r="B579" s="110" t="s">
        <v>60</v>
      </c>
      <c r="C579" s="110">
        <v>2610000000</v>
      </c>
      <c r="D579" s="110"/>
      <c r="E579" s="109" t="s">
        <v>107</v>
      </c>
      <c r="F579" s="21">
        <f t="shared" si="146"/>
        <v>7732.1</v>
      </c>
      <c r="G579" s="21">
        <f t="shared" si="146"/>
        <v>2018</v>
      </c>
      <c r="H579" s="21">
        <f t="shared" si="146"/>
        <v>1764.4</v>
      </c>
    </row>
    <row r="580" spans="1:8" ht="12.75">
      <c r="A580" s="110" t="s">
        <v>33</v>
      </c>
      <c r="B580" s="110" t="s">
        <v>60</v>
      </c>
      <c r="C580" s="110">
        <v>2610100000</v>
      </c>
      <c r="D580" s="110"/>
      <c r="E580" s="109" t="s">
        <v>108</v>
      </c>
      <c r="F580" s="21">
        <f>F581+F584</f>
        <v>7732.1</v>
      </c>
      <c r="G580" s="21">
        <f>G581+G584</f>
        <v>2018</v>
      </c>
      <c r="H580" s="21">
        <f>H581+H584</f>
        <v>1764.4</v>
      </c>
    </row>
    <row r="581" spans="1:8" ht="12.75">
      <c r="A581" s="110" t="s">
        <v>33</v>
      </c>
      <c r="B581" s="110" t="s">
        <v>60</v>
      </c>
      <c r="C581" s="110">
        <v>2610120210</v>
      </c>
      <c r="D581" s="18"/>
      <c r="E581" s="109" t="s">
        <v>109</v>
      </c>
      <c r="F581" s="21">
        <f aca="true" t="shared" si="147" ref="F581:H582">F582</f>
        <v>7482.1</v>
      </c>
      <c r="G581" s="21">
        <f t="shared" si="147"/>
        <v>1868</v>
      </c>
      <c r="H581" s="21">
        <f t="shared" si="147"/>
        <v>1664.4</v>
      </c>
    </row>
    <row r="582" spans="1:8" ht="31.5">
      <c r="A582" s="110" t="s">
        <v>33</v>
      </c>
      <c r="B582" s="110" t="s">
        <v>60</v>
      </c>
      <c r="C582" s="137">
        <v>2610120210</v>
      </c>
      <c r="D582" s="110" t="s">
        <v>69</v>
      </c>
      <c r="E582" s="109" t="s">
        <v>95</v>
      </c>
      <c r="F582" s="21">
        <f t="shared" si="147"/>
        <v>7482.1</v>
      </c>
      <c r="G582" s="21">
        <f t="shared" si="147"/>
        <v>1868</v>
      </c>
      <c r="H582" s="21">
        <f t="shared" si="147"/>
        <v>1664.4</v>
      </c>
    </row>
    <row r="583" spans="1:8" ht="31.5">
      <c r="A583" s="110" t="s">
        <v>33</v>
      </c>
      <c r="B583" s="110" t="s">
        <v>60</v>
      </c>
      <c r="C583" s="137">
        <v>2610120210</v>
      </c>
      <c r="D583" s="108">
        <v>240</v>
      </c>
      <c r="E583" s="109" t="s">
        <v>224</v>
      </c>
      <c r="F583" s="21">
        <f>5790+396.8+1295.3</f>
        <v>7482.1</v>
      </c>
      <c r="G583" s="21">
        <v>1868</v>
      </c>
      <c r="H583" s="21">
        <v>1664.4</v>
      </c>
    </row>
    <row r="584" spans="1:8" ht="31.5">
      <c r="A584" s="110" t="s">
        <v>33</v>
      </c>
      <c r="B584" s="110" t="s">
        <v>60</v>
      </c>
      <c r="C584" s="110">
        <v>2610120220</v>
      </c>
      <c r="D584" s="108"/>
      <c r="E584" s="109" t="s">
        <v>106</v>
      </c>
      <c r="F584" s="21">
        <f aca="true" t="shared" si="148" ref="F584:H585">F585</f>
        <v>250</v>
      </c>
      <c r="G584" s="21">
        <f t="shared" si="148"/>
        <v>150</v>
      </c>
      <c r="H584" s="21">
        <f t="shared" si="148"/>
        <v>100</v>
      </c>
    </row>
    <row r="585" spans="1:8" ht="31.5">
      <c r="A585" s="110" t="s">
        <v>33</v>
      </c>
      <c r="B585" s="110" t="s">
        <v>60</v>
      </c>
      <c r="C585" s="110">
        <v>2610120220</v>
      </c>
      <c r="D585" s="110" t="s">
        <v>69</v>
      </c>
      <c r="E585" s="109" t="s">
        <v>95</v>
      </c>
      <c r="F585" s="21">
        <f t="shared" si="148"/>
        <v>250</v>
      </c>
      <c r="G585" s="21">
        <f t="shared" si="148"/>
        <v>150</v>
      </c>
      <c r="H585" s="21">
        <f t="shared" si="148"/>
        <v>100</v>
      </c>
    </row>
    <row r="586" spans="1:8" ht="31.5">
      <c r="A586" s="110" t="s">
        <v>33</v>
      </c>
      <c r="B586" s="110" t="s">
        <v>60</v>
      </c>
      <c r="C586" s="110">
        <v>2610120220</v>
      </c>
      <c r="D586" s="108">
        <v>240</v>
      </c>
      <c r="E586" s="109" t="s">
        <v>224</v>
      </c>
      <c r="F586" s="21">
        <f>150+100</f>
        <v>250</v>
      </c>
      <c r="G586" s="21">
        <v>150</v>
      </c>
      <c r="H586" s="21">
        <v>100</v>
      </c>
    </row>
    <row r="587" spans="1:8" ht="12.75">
      <c r="A587" s="110" t="s">
        <v>33</v>
      </c>
      <c r="B587" s="110" t="s">
        <v>60</v>
      </c>
      <c r="C587" s="110" t="s">
        <v>110</v>
      </c>
      <c r="D587" s="110" t="s">
        <v>66</v>
      </c>
      <c r="E587" s="109" t="s">
        <v>105</v>
      </c>
      <c r="F587" s="21">
        <f>F594+F588</f>
        <v>6076.6</v>
      </c>
      <c r="G587" s="21">
        <f>G594+G588</f>
        <v>5646.2</v>
      </c>
      <c r="H587" s="21">
        <f>H594+H588</f>
        <v>5646.2</v>
      </c>
    </row>
    <row r="588" spans="1:8" ht="31.5">
      <c r="A588" s="203" t="s">
        <v>33</v>
      </c>
      <c r="B588" s="203" t="s">
        <v>60</v>
      </c>
      <c r="C588" s="204">
        <v>9930000000</v>
      </c>
      <c r="D588" s="204"/>
      <c r="E588" s="56" t="s">
        <v>158</v>
      </c>
      <c r="F588" s="21">
        <f>F589</f>
        <v>29.3</v>
      </c>
      <c r="G588" s="21">
        <f aca="true" t="shared" si="149" ref="G588:H588">G589</f>
        <v>0</v>
      </c>
      <c r="H588" s="21">
        <f t="shared" si="149"/>
        <v>0</v>
      </c>
    </row>
    <row r="589" spans="1:8" ht="31.5">
      <c r="A589" s="203" t="s">
        <v>33</v>
      </c>
      <c r="B589" s="203" t="s">
        <v>60</v>
      </c>
      <c r="C589" s="204">
        <v>9930020490</v>
      </c>
      <c r="D589" s="204"/>
      <c r="E589" s="56" t="s">
        <v>383</v>
      </c>
      <c r="F589" s="21">
        <f>F590+F592</f>
        <v>29.3</v>
      </c>
      <c r="G589" s="21">
        <f aca="true" t="shared" si="150" ref="G589:H589">G590+G592</f>
        <v>0</v>
      </c>
      <c r="H589" s="21">
        <f t="shared" si="150"/>
        <v>0</v>
      </c>
    </row>
    <row r="590" spans="1:8" ht="31.5">
      <c r="A590" s="203" t="s">
        <v>33</v>
      </c>
      <c r="B590" s="203" t="s">
        <v>60</v>
      </c>
      <c r="C590" s="204">
        <v>9930020490</v>
      </c>
      <c r="D590" s="203" t="s">
        <v>69</v>
      </c>
      <c r="E590" s="205" t="s">
        <v>95</v>
      </c>
      <c r="F590" s="21">
        <f>F591</f>
        <v>27.3</v>
      </c>
      <c r="G590" s="21">
        <f aca="true" t="shared" si="151" ref="G590:H590">G591</f>
        <v>0</v>
      </c>
      <c r="H590" s="21">
        <f t="shared" si="151"/>
        <v>0</v>
      </c>
    </row>
    <row r="591" spans="1:8" ht="31.5">
      <c r="A591" s="203" t="s">
        <v>33</v>
      </c>
      <c r="B591" s="203" t="s">
        <v>60</v>
      </c>
      <c r="C591" s="204">
        <v>9930020490</v>
      </c>
      <c r="D591" s="204">
        <v>240</v>
      </c>
      <c r="E591" s="205" t="s">
        <v>224</v>
      </c>
      <c r="F591" s="21">
        <v>27.3</v>
      </c>
      <c r="G591" s="21">
        <v>0</v>
      </c>
      <c r="H591" s="21">
        <v>0</v>
      </c>
    </row>
    <row r="592" spans="1:8" ht="12.75">
      <c r="A592" s="203" t="s">
        <v>33</v>
      </c>
      <c r="B592" s="203" t="s">
        <v>60</v>
      </c>
      <c r="C592" s="204">
        <v>9930020490</v>
      </c>
      <c r="D592" s="11" t="s">
        <v>70</v>
      </c>
      <c r="E592" s="42" t="s">
        <v>71</v>
      </c>
      <c r="F592" s="21">
        <f>F593</f>
        <v>2</v>
      </c>
      <c r="G592" s="21">
        <f aca="true" t="shared" si="152" ref="G592:H592">G593</f>
        <v>0</v>
      </c>
      <c r="H592" s="21">
        <f t="shared" si="152"/>
        <v>0</v>
      </c>
    </row>
    <row r="593" spans="1:8" ht="12.75">
      <c r="A593" s="203" t="s">
        <v>33</v>
      </c>
      <c r="B593" s="203" t="s">
        <v>60</v>
      </c>
      <c r="C593" s="204">
        <v>9930020490</v>
      </c>
      <c r="D593" s="1" t="s">
        <v>384</v>
      </c>
      <c r="E593" s="164" t="s">
        <v>385</v>
      </c>
      <c r="F593" s="21">
        <v>2</v>
      </c>
      <c r="G593" s="21">
        <v>0</v>
      </c>
      <c r="H593" s="21">
        <v>0</v>
      </c>
    </row>
    <row r="594" spans="1:8" ht="31.5">
      <c r="A594" s="110" t="s">
        <v>33</v>
      </c>
      <c r="B594" s="110" t="s">
        <v>60</v>
      </c>
      <c r="C594" s="108">
        <v>9990000000</v>
      </c>
      <c r="D594" s="108"/>
      <c r="E594" s="109" t="s">
        <v>148</v>
      </c>
      <c r="F594" s="21">
        <f>F595</f>
        <v>6047.3</v>
      </c>
      <c r="G594" s="21">
        <f aca="true" t="shared" si="153" ref="G594:H596">G595</f>
        <v>5646.2</v>
      </c>
      <c r="H594" s="21">
        <f t="shared" si="153"/>
        <v>5646.2</v>
      </c>
    </row>
    <row r="595" spans="1:8" ht="31.5">
      <c r="A595" s="110" t="s">
        <v>33</v>
      </c>
      <c r="B595" s="110" t="s">
        <v>60</v>
      </c>
      <c r="C595" s="108">
        <v>9990200000</v>
      </c>
      <c r="D595" s="24"/>
      <c r="E595" s="109" t="s">
        <v>117</v>
      </c>
      <c r="F595" s="21">
        <f>F596</f>
        <v>6047.3</v>
      </c>
      <c r="G595" s="21">
        <f t="shared" si="153"/>
        <v>5646.2</v>
      </c>
      <c r="H595" s="21">
        <f t="shared" si="153"/>
        <v>5646.2</v>
      </c>
    </row>
    <row r="596" spans="1:8" ht="47.25">
      <c r="A596" s="110" t="s">
        <v>33</v>
      </c>
      <c r="B596" s="110" t="s">
        <v>60</v>
      </c>
      <c r="C596" s="108">
        <v>9990225000</v>
      </c>
      <c r="D596" s="108"/>
      <c r="E596" s="109" t="s">
        <v>118</v>
      </c>
      <c r="F596" s="21">
        <f>F597</f>
        <v>6047.3</v>
      </c>
      <c r="G596" s="21">
        <f t="shared" si="153"/>
        <v>5646.2</v>
      </c>
      <c r="H596" s="21">
        <f t="shared" si="153"/>
        <v>5646.2</v>
      </c>
    </row>
    <row r="597" spans="1:8" ht="63">
      <c r="A597" s="110" t="s">
        <v>33</v>
      </c>
      <c r="B597" s="110" t="s">
        <v>60</v>
      </c>
      <c r="C597" s="108">
        <v>9990225000</v>
      </c>
      <c r="D597" s="110" t="s">
        <v>68</v>
      </c>
      <c r="E597" s="109" t="s">
        <v>1</v>
      </c>
      <c r="F597" s="21">
        <f>F598</f>
        <v>6047.3</v>
      </c>
      <c r="G597" s="21">
        <f>G598</f>
        <v>5646.2</v>
      </c>
      <c r="H597" s="21">
        <f>H598</f>
        <v>5646.2</v>
      </c>
    </row>
    <row r="598" spans="1:8" ht="31.5">
      <c r="A598" s="110" t="s">
        <v>33</v>
      </c>
      <c r="B598" s="110" t="s">
        <v>60</v>
      </c>
      <c r="C598" s="108">
        <v>9990225000</v>
      </c>
      <c r="D598" s="108">
        <v>120</v>
      </c>
      <c r="E598" s="109" t="s">
        <v>225</v>
      </c>
      <c r="F598" s="21">
        <f>5646.2+340.3-226+286.8</f>
        <v>6047.3</v>
      </c>
      <c r="G598" s="21">
        <v>5646.2</v>
      </c>
      <c r="H598" s="21">
        <v>5646.2</v>
      </c>
    </row>
    <row r="599" spans="1:8" ht="12.75">
      <c r="A599" s="110" t="s">
        <v>33</v>
      </c>
      <c r="B599" s="110" t="s">
        <v>56</v>
      </c>
      <c r="C599" s="110" t="s">
        <v>66</v>
      </c>
      <c r="D599" s="110" t="s">
        <v>66</v>
      </c>
      <c r="E599" s="109" t="s">
        <v>25</v>
      </c>
      <c r="F599" s="21">
        <f aca="true" t="shared" si="154" ref="F599:H605">F600</f>
        <v>250</v>
      </c>
      <c r="G599" s="21">
        <f t="shared" si="154"/>
        <v>350</v>
      </c>
      <c r="H599" s="21">
        <f t="shared" si="154"/>
        <v>200</v>
      </c>
    </row>
    <row r="600" spans="1:8" ht="12.75">
      <c r="A600" s="110" t="s">
        <v>33</v>
      </c>
      <c r="B600" s="110" t="s">
        <v>48</v>
      </c>
      <c r="C600" s="110" t="s">
        <v>66</v>
      </c>
      <c r="D600" s="110" t="s">
        <v>66</v>
      </c>
      <c r="E600" s="109" t="s">
        <v>26</v>
      </c>
      <c r="F600" s="21">
        <f t="shared" si="154"/>
        <v>250</v>
      </c>
      <c r="G600" s="21">
        <f t="shared" si="154"/>
        <v>350</v>
      </c>
      <c r="H600" s="21">
        <f t="shared" si="154"/>
        <v>200</v>
      </c>
    </row>
    <row r="601" spans="1:8" ht="47.25">
      <c r="A601" s="110" t="s">
        <v>33</v>
      </c>
      <c r="B601" s="110" t="s">
        <v>48</v>
      </c>
      <c r="C601" s="137">
        <v>2600000000</v>
      </c>
      <c r="D601" s="137"/>
      <c r="E601" s="140" t="s">
        <v>342</v>
      </c>
      <c r="F601" s="21">
        <f t="shared" si="154"/>
        <v>250</v>
      </c>
      <c r="G601" s="21">
        <f t="shared" si="154"/>
        <v>350</v>
      </c>
      <c r="H601" s="21">
        <f t="shared" si="154"/>
        <v>200</v>
      </c>
    </row>
    <row r="602" spans="1:8" ht="31.5">
      <c r="A602" s="110" t="s">
        <v>33</v>
      </c>
      <c r="B602" s="110" t="s">
        <v>48</v>
      </c>
      <c r="C602" s="137">
        <v>2610000000</v>
      </c>
      <c r="D602" s="137"/>
      <c r="E602" s="140" t="s">
        <v>107</v>
      </c>
      <c r="F602" s="21">
        <f t="shared" si="154"/>
        <v>250</v>
      </c>
      <c r="G602" s="21">
        <f t="shared" si="154"/>
        <v>350</v>
      </c>
      <c r="H602" s="21">
        <f t="shared" si="154"/>
        <v>200</v>
      </c>
    </row>
    <row r="603" spans="1:8" ht="12.75">
      <c r="A603" s="110" t="s">
        <v>33</v>
      </c>
      <c r="B603" s="110" t="s">
        <v>48</v>
      </c>
      <c r="C603" s="110">
        <v>2610100000</v>
      </c>
      <c r="D603" s="110"/>
      <c r="E603" s="109" t="s">
        <v>108</v>
      </c>
      <c r="F603" s="21">
        <f t="shared" si="154"/>
        <v>250</v>
      </c>
      <c r="G603" s="21">
        <f t="shared" si="154"/>
        <v>350</v>
      </c>
      <c r="H603" s="21">
        <f t="shared" si="154"/>
        <v>200</v>
      </c>
    </row>
    <row r="604" spans="1:8" ht="31.5">
      <c r="A604" s="110" t="s">
        <v>33</v>
      </c>
      <c r="B604" s="110" t="s">
        <v>48</v>
      </c>
      <c r="C604" s="110">
        <v>2610120240</v>
      </c>
      <c r="D604" s="110"/>
      <c r="E604" s="109" t="s">
        <v>111</v>
      </c>
      <c r="F604" s="21">
        <f t="shared" si="154"/>
        <v>250</v>
      </c>
      <c r="G604" s="21">
        <f t="shared" si="154"/>
        <v>350</v>
      </c>
      <c r="H604" s="21">
        <f t="shared" si="154"/>
        <v>200</v>
      </c>
    </row>
    <row r="605" spans="1:8" ht="31.5">
      <c r="A605" s="110" t="s">
        <v>33</v>
      </c>
      <c r="B605" s="110" t="s">
        <v>48</v>
      </c>
      <c r="C605" s="133">
        <v>2610120240</v>
      </c>
      <c r="D605" s="110" t="s">
        <v>69</v>
      </c>
      <c r="E605" s="109" t="s">
        <v>95</v>
      </c>
      <c r="F605" s="21">
        <f t="shared" si="154"/>
        <v>250</v>
      </c>
      <c r="G605" s="21">
        <f t="shared" si="154"/>
        <v>350</v>
      </c>
      <c r="H605" s="21">
        <f t="shared" si="154"/>
        <v>200</v>
      </c>
    </row>
    <row r="606" spans="1:8" ht="31.5">
      <c r="A606" s="110" t="s">
        <v>33</v>
      </c>
      <c r="B606" s="110" t="s">
        <v>48</v>
      </c>
      <c r="C606" s="133">
        <v>2610120240</v>
      </c>
      <c r="D606" s="108">
        <v>240</v>
      </c>
      <c r="E606" s="109" t="s">
        <v>224</v>
      </c>
      <c r="F606" s="21">
        <f>350-100</f>
        <v>250</v>
      </c>
      <c r="G606" s="21">
        <v>350</v>
      </c>
      <c r="H606" s="21">
        <v>200</v>
      </c>
    </row>
    <row r="607" spans="1:8" ht="12.75">
      <c r="A607" s="110" t="s">
        <v>33</v>
      </c>
      <c r="B607" s="110" t="s">
        <v>57</v>
      </c>
      <c r="C607" s="110" t="s">
        <v>66</v>
      </c>
      <c r="D607" s="110" t="s">
        <v>66</v>
      </c>
      <c r="E607" s="109" t="s">
        <v>27</v>
      </c>
      <c r="F607" s="21">
        <f aca="true" t="shared" si="155" ref="F607:H613">F608</f>
        <v>4159.3</v>
      </c>
      <c r="G607" s="21">
        <f t="shared" si="155"/>
        <v>2101.6</v>
      </c>
      <c r="H607" s="21">
        <f t="shared" si="155"/>
        <v>1805.2</v>
      </c>
    </row>
    <row r="608" spans="1:8" ht="12.75">
      <c r="A608" s="110" t="s">
        <v>33</v>
      </c>
      <c r="B608" s="110" t="s">
        <v>4</v>
      </c>
      <c r="C608" s="110" t="s">
        <v>66</v>
      </c>
      <c r="D608" s="110" t="s">
        <v>66</v>
      </c>
      <c r="E608" s="109" t="s">
        <v>5</v>
      </c>
      <c r="F608" s="21">
        <f t="shared" si="155"/>
        <v>4159.3</v>
      </c>
      <c r="G608" s="21">
        <f t="shared" si="155"/>
        <v>2101.6</v>
      </c>
      <c r="H608" s="21">
        <f t="shared" si="155"/>
        <v>1805.2</v>
      </c>
    </row>
    <row r="609" spans="1:8" ht="47.25">
      <c r="A609" s="110" t="s">
        <v>33</v>
      </c>
      <c r="B609" s="110" t="s">
        <v>4</v>
      </c>
      <c r="C609" s="137">
        <v>2600000000</v>
      </c>
      <c r="D609" s="137"/>
      <c r="E609" s="140" t="s">
        <v>342</v>
      </c>
      <c r="F609" s="21">
        <f t="shared" si="155"/>
        <v>4159.3</v>
      </c>
      <c r="G609" s="21">
        <f t="shared" si="155"/>
        <v>2101.6</v>
      </c>
      <c r="H609" s="21">
        <f t="shared" si="155"/>
        <v>1805.2</v>
      </c>
    </row>
    <row r="610" spans="1:8" ht="31.5">
      <c r="A610" s="110" t="s">
        <v>33</v>
      </c>
      <c r="B610" s="110" t="s">
        <v>4</v>
      </c>
      <c r="C610" s="137">
        <v>2610000000</v>
      </c>
      <c r="D610" s="137"/>
      <c r="E610" s="140" t="s">
        <v>107</v>
      </c>
      <c r="F610" s="21">
        <f t="shared" si="155"/>
        <v>4159.3</v>
      </c>
      <c r="G610" s="21">
        <f t="shared" si="155"/>
        <v>2101.6</v>
      </c>
      <c r="H610" s="21">
        <f t="shared" si="155"/>
        <v>1805.2</v>
      </c>
    </row>
    <row r="611" spans="1:8" ht="12.75">
      <c r="A611" s="110" t="s">
        <v>33</v>
      </c>
      <c r="B611" s="110" t="s">
        <v>4</v>
      </c>
      <c r="C611" s="110">
        <v>2610100000</v>
      </c>
      <c r="D611" s="110"/>
      <c r="E611" s="109" t="s">
        <v>108</v>
      </c>
      <c r="F611" s="21">
        <f t="shared" si="155"/>
        <v>4159.3</v>
      </c>
      <c r="G611" s="21">
        <f t="shared" si="155"/>
        <v>2101.6</v>
      </c>
      <c r="H611" s="21">
        <f t="shared" si="155"/>
        <v>1805.2</v>
      </c>
    </row>
    <row r="612" spans="1:8" ht="47.25">
      <c r="A612" s="110" t="s">
        <v>33</v>
      </c>
      <c r="B612" s="110" t="s">
        <v>4</v>
      </c>
      <c r="C612" s="110">
        <v>2610120230</v>
      </c>
      <c r="D612" s="110"/>
      <c r="E612" s="109" t="s">
        <v>113</v>
      </c>
      <c r="F612" s="21">
        <f t="shared" si="155"/>
        <v>4159.3</v>
      </c>
      <c r="G612" s="21">
        <f t="shared" si="155"/>
        <v>2101.6</v>
      </c>
      <c r="H612" s="21">
        <f t="shared" si="155"/>
        <v>1805.2</v>
      </c>
    </row>
    <row r="613" spans="1:8" ht="31.5">
      <c r="A613" s="110" t="s">
        <v>33</v>
      </c>
      <c r="B613" s="110" t="s">
        <v>4</v>
      </c>
      <c r="C613" s="137">
        <v>2610120230</v>
      </c>
      <c r="D613" s="110" t="s">
        <v>69</v>
      </c>
      <c r="E613" s="109" t="s">
        <v>95</v>
      </c>
      <c r="F613" s="21">
        <f t="shared" si="155"/>
        <v>4159.3</v>
      </c>
      <c r="G613" s="21">
        <f t="shared" si="155"/>
        <v>2101.6</v>
      </c>
      <c r="H613" s="21">
        <f t="shared" si="155"/>
        <v>1805.2</v>
      </c>
    </row>
    <row r="614" spans="1:8" ht="31.5">
      <c r="A614" s="110" t="s">
        <v>33</v>
      </c>
      <c r="B614" s="110" t="s">
        <v>4</v>
      </c>
      <c r="C614" s="137">
        <v>2610120230</v>
      </c>
      <c r="D614" s="108">
        <v>240</v>
      </c>
      <c r="E614" s="109" t="s">
        <v>224</v>
      </c>
      <c r="F614" s="21">
        <f>2163.1+1996.2</f>
        <v>4159.3</v>
      </c>
      <c r="G614" s="21">
        <v>2101.6</v>
      </c>
      <c r="H614" s="21">
        <v>1805.2</v>
      </c>
    </row>
    <row r="615" spans="1:8" ht="12.75">
      <c r="A615" s="110" t="s">
        <v>33</v>
      </c>
      <c r="B615" s="110" t="s">
        <v>39</v>
      </c>
      <c r="C615" s="110" t="s">
        <v>66</v>
      </c>
      <c r="D615" s="110" t="s">
        <v>66</v>
      </c>
      <c r="E615" s="109" t="s">
        <v>31</v>
      </c>
      <c r="F615" s="21">
        <f>F616</f>
        <v>4125.8</v>
      </c>
      <c r="G615" s="21">
        <f>G616</f>
        <v>5492.7</v>
      </c>
      <c r="H615" s="21">
        <f>H616</f>
        <v>5492.7</v>
      </c>
    </row>
    <row r="616" spans="1:8" ht="12.75">
      <c r="A616" s="110" t="s">
        <v>33</v>
      </c>
      <c r="B616" s="110" t="s">
        <v>84</v>
      </c>
      <c r="C616" s="110" t="s">
        <v>66</v>
      </c>
      <c r="D616" s="110" t="s">
        <v>66</v>
      </c>
      <c r="E616" s="109" t="s">
        <v>85</v>
      </c>
      <c r="F616" s="21">
        <f aca="true" t="shared" si="156" ref="F616:H618">F617</f>
        <v>4125.8</v>
      </c>
      <c r="G616" s="21">
        <f t="shared" si="156"/>
        <v>5492.7</v>
      </c>
      <c r="H616" s="21">
        <f t="shared" si="156"/>
        <v>5492.7</v>
      </c>
    </row>
    <row r="617" spans="1:8" ht="47.25">
      <c r="A617" s="110" t="s">
        <v>33</v>
      </c>
      <c r="B617" s="110" t="s">
        <v>84</v>
      </c>
      <c r="C617" s="137">
        <v>2600000000</v>
      </c>
      <c r="D617" s="137"/>
      <c r="E617" s="140" t="s">
        <v>342</v>
      </c>
      <c r="F617" s="21">
        <f t="shared" si="156"/>
        <v>4125.8</v>
      </c>
      <c r="G617" s="21">
        <f t="shared" si="156"/>
        <v>5492.7</v>
      </c>
      <c r="H617" s="21">
        <f t="shared" si="156"/>
        <v>5492.7</v>
      </c>
    </row>
    <row r="618" spans="1:8" ht="31.5">
      <c r="A618" s="110" t="s">
        <v>33</v>
      </c>
      <c r="B618" s="110" t="s">
        <v>84</v>
      </c>
      <c r="C618" s="137">
        <v>2610000000</v>
      </c>
      <c r="D618" s="137"/>
      <c r="E618" s="140" t="s">
        <v>107</v>
      </c>
      <c r="F618" s="21">
        <f t="shared" si="156"/>
        <v>4125.8</v>
      </c>
      <c r="G618" s="21">
        <f t="shared" si="156"/>
        <v>5492.7</v>
      </c>
      <c r="H618" s="21">
        <f t="shared" si="156"/>
        <v>5492.7</v>
      </c>
    </row>
    <row r="619" spans="1:8" ht="18" customHeight="1">
      <c r="A619" s="110" t="s">
        <v>33</v>
      </c>
      <c r="B619" s="110" t="s">
        <v>84</v>
      </c>
      <c r="C619" s="110">
        <v>2610200000</v>
      </c>
      <c r="D619" s="110"/>
      <c r="E619" s="109" t="s">
        <v>112</v>
      </c>
      <c r="F619" s="21">
        <f>F620+F623</f>
        <v>4125.8</v>
      </c>
      <c r="G619" s="21">
        <f>G620+G623</f>
        <v>5492.7</v>
      </c>
      <c r="H619" s="21">
        <f>H620+H623</f>
        <v>5492.7</v>
      </c>
    </row>
    <row r="620" spans="1:8" ht="63">
      <c r="A620" s="110" t="s">
        <v>33</v>
      </c>
      <c r="B620" s="110" t="s">
        <v>84</v>
      </c>
      <c r="C620" s="110">
        <v>2610210820</v>
      </c>
      <c r="D620" s="110"/>
      <c r="E620" s="109" t="s">
        <v>221</v>
      </c>
      <c r="F620" s="21">
        <f aca="true" t="shared" si="157" ref="F620:H621">F621</f>
        <v>0</v>
      </c>
      <c r="G620" s="21">
        <f t="shared" si="157"/>
        <v>3295.6</v>
      </c>
      <c r="H620" s="21">
        <f t="shared" si="157"/>
        <v>2197.1</v>
      </c>
    </row>
    <row r="621" spans="1:8" ht="31.5">
      <c r="A621" s="110" t="s">
        <v>33</v>
      </c>
      <c r="B621" s="110" t="s">
        <v>84</v>
      </c>
      <c r="C621" s="110">
        <v>2610210820</v>
      </c>
      <c r="D621" s="110" t="s">
        <v>72</v>
      </c>
      <c r="E621" s="109" t="s">
        <v>96</v>
      </c>
      <c r="F621" s="21">
        <f t="shared" si="157"/>
        <v>0</v>
      </c>
      <c r="G621" s="21">
        <f t="shared" si="157"/>
        <v>3295.6</v>
      </c>
      <c r="H621" s="21">
        <f t="shared" si="157"/>
        <v>2197.1</v>
      </c>
    </row>
    <row r="622" spans="1:8" ht="12.75">
      <c r="A622" s="110" t="s">
        <v>33</v>
      </c>
      <c r="B622" s="110" t="s">
        <v>84</v>
      </c>
      <c r="C622" s="110">
        <v>2610210820</v>
      </c>
      <c r="D622" s="110" t="s">
        <v>119</v>
      </c>
      <c r="E622" s="109" t="s">
        <v>120</v>
      </c>
      <c r="F622" s="21">
        <v>0</v>
      </c>
      <c r="G622" s="21">
        <v>3295.6</v>
      </c>
      <c r="H622" s="21">
        <v>2197.1</v>
      </c>
    </row>
    <row r="623" spans="1:8" ht="47.25">
      <c r="A623" s="110" t="s">
        <v>33</v>
      </c>
      <c r="B623" s="110" t="s">
        <v>84</v>
      </c>
      <c r="C623" s="110" t="s">
        <v>357</v>
      </c>
      <c r="D623" s="110"/>
      <c r="E623" s="56" t="s">
        <v>231</v>
      </c>
      <c r="F623" s="21">
        <f aca="true" t="shared" si="158" ref="F623:H624">F624</f>
        <v>4125.8</v>
      </c>
      <c r="G623" s="21">
        <f t="shared" si="158"/>
        <v>2197.1</v>
      </c>
      <c r="H623" s="21">
        <f t="shared" si="158"/>
        <v>3295.6</v>
      </c>
    </row>
    <row r="624" spans="1:8" ht="31.5">
      <c r="A624" s="110" t="s">
        <v>33</v>
      </c>
      <c r="B624" s="110" t="s">
        <v>84</v>
      </c>
      <c r="C624" s="110" t="s">
        <v>357</v>
      </c>
      <c r="D624" s="110" t="s">
        <v>72</v>
      </c>
      <c r="E624" s="56" t="s">
        <v>96</v>
      </c>
      <c r="F624" s="21">
        <f t="shared" si="158"/>
        <v>4125.8</v>
      </c>
      <c r="G624" s="21">
        <f t="shared" si="158"/>
        <v>2197.1</v>
      </c>
      <c r="H624" s="21">
        <f t="shared" si="158"/>
        <v>3295.6</v>
      </c>
    </row>
    <row r="625" spans="1:8" ht="12.75">
      <c r="A625" s="110" t="s">
        <v>33</v>
      </c>
      <c r="B625" s="110" t="s">
        <v>84</v>
      </c>
      <c r="C625" s="110" t="s">
        <v>357</v>
      </c>
      <c r="D625" s="110" t="s">
        <v>119</v>
      </c>
      <c r="E625" s="56" t="s">
        <v>120</v>
      </c>
      <c r="F625" s="21">
        <v>4125.8</v>
      </c>
      <c r="G625" s="21">
        <f>5492.7-3295.6</f>
        <v>2197.1</v>
      </c>
      <c r="H625" s="21">
        <f>5492.7-2197.1</f>
        <v>3295.6</v>
      </c>
    </row>
    <row r="626" spans="1:8" ht="12.75">
      <c r="A626" s="16" t="s">
        <v>14</v>
      </c>
      <c r="B626" s="24" t="s">
        <v>66</v>
      </c>
      <c r="C626" s="24" t="s">
        <v>66</v>
      </c>
      <c r="D626" s="24" t="s">
        <v>66</v>
      </c>
      <c r="E626" s="45" t="s">
        <v>2</v>
      </c>
      <c r="F626" s="26">
        <f aca="true" t="shared" si="159" ref="F626:F631">F627</f>
        <v>3357.8</v>
      </c>
      <c r="G626" s="26">
        <f aca="true" t="shared" si="160" ref="G626:H631">G627</f>
        <v>3184.9</v>
      </c>
      <c r="H626" s="26">
        <f t="shared" si="160"/>
        <v>3184.9</v>
      </c>
    </row>
    <row r="627" spans="1:8" ht="12.75">
      <c r="A627" s="108" t="s">
        <v>14</v>
      </c>
      <c r="B627" s="108" t="s">
        <v>54</v>
      </c>
      <c r="C627" s="108" t="s">
        <v>66</v>
      </c>
      <c r="D627" s="108" t="s">
        <v>66</v>
      </c>
      <c r="E627" s="46" t="s">
        <v>20</v>
      </c>
      <c r="F627" s="21">
        <f t="shared" si="159"/>
        <v>3357.8</v>
      </c>
      <c r="G627" s="21">
        <f t="shared" si="160"/>
        <v>3184.9</v>
      </c>
      <c r="H627" s="21">
        <f t="shared" si="160"/>
        <v>3184.9</v>
      </c>
    </row>
    <row r="628" spans="1:8" ht="47.25">
      <c r="A628" s="108" t="s">
        <v>14</v>
      </c>
      <c r="B628" s="108" t="s">
        <v>44</v>
      </c>
      <c r="C628" s="108" t="s">
        <v>66</v>
      </c>
      <c r="D628" s="108" t="s">
        <v>66</v>
      </c>
      <c r="E628" s="109" t="s">
        <v>21</v>
      </c>
      <c r="F628" s="21">
        <f t="shared" si="159"/>
        <v>3357.8</v>
      </c>
      <c r="G628" s="21">
        <f t="shared" si="160"/>
        <v>3184.9</v>
      </c>
      <c r="H628" s="21">
        <f t="shared" si="160"/>
        <v>3184.9</v>
      </c>
    </row>
    <row r="629" spans="1:8" ht="12.75">
      <c r="A629" s="108" t="s">
        <v>14</v>
      </c>
      <c r="B629" s="108" t="s">
        <v>44</v>
      </c>
      <c r="C629" s="110" t="s">
        <v>110</v>
      </c>
      <c r="D629" s="110" t="s">
        <v>66</v>
      </c>
      <c r="E629" s="109" t="s">
        <v>105</v>
      </c>
      <c r="F629" s="21">
        <f t="shared" si="159"/>
        <v>3357.8</v>
      </c>
      <c r="G629" s="21">
        <f t="shared" si="160"/>
        <v>3184.9</v>
      </c>
      <c r="H629" s="21">
        <f t="shared" si="160"/>
        <v>3184.9</v>
      </c>
    </row>
    <row r="630" spans="1:8" ht="31.5">
      <c r="A630" s="108" t="s">
        <v>14</v>
      </c>
      <c r="B630" s="108" t="s">
        <v>44</v>
      </c>
      <c r="C630" s="108">
        <v>9990000000</v>
      </c>
      <c r="D630" s="108"/>
      <c r="E630" s="109" t="s">
        <v>148</v>
      </c>
      <c r="F630" s="21">
        <f t="shared" si="159"/>
        <v>3357.8</v>
      </c>
      <c r="G630" s="21">
        <f t="shared" si="160"/>
        <v>3184.9</v>
      </c>
      <c r="H630" s="21">
        <f t="shared" si="160"/>
        <v>3184.9</v>
      </c>
    </row>
    <row r="631" spans="1:8" ht="31.5">
      <c r="A631" s="108" t="s">
        <v>14</v>
      </c>
      <c r="B631" s="108" t="s">
        <v>44</v>
      </c>
      <c r="C631" s="108">
        <v>9990100000</v>
      </c>
      <c r="D631" s="108"/>
      <c r="E631" s="109" t="s">
        <v>165</v>
      </c>
      <c r="F631" s="21">
        <f t="shared" si="159"/>
        <v>3357.8</v>
      </c>
      <c r="G631" s="21">
        <f t="shared" si="160"/>
        <v>3184.9</v>
      </c>
      <c r="H631" s="21">
        <f t="shared" si="160"/>
        <v>3184.9</v>
      </c>
    </row>
    <row r="632" spans="1:8" ht="31.5">
      <c r="A632" s="108" t="s">
        <v>14</v>
      </c>
      <c r="B632" s="108" t="s">
        <v>44</v>
      </c>
      <c r="C632" s="108">
        <v>9990123000</v>
      </c>
      <c r="D632" s="108"/>
      <c r="E632" s="109" t="s">
        <v>166</v>
      </c>
      <c r="F632" s="21">
        <f>F633+F635</f>
        <v>3357.8</v>
      </c>
      <c r="G632" s="21">
        <f>G633+G635</f>
        <v>3184.9</v>
      </c>
      <c r="H632" s="21">
        <f>H633+H635</f>
        <v>3184.9</v>
      </c>
    </row>
    <row r="633" spans="1:8" ht="63">
      <c r="A633" s="108" t="s">
        <v>14</v>
      </c>
      <c r="B633" s="108" t="s">
        <v>44</v>
      </c>
      <c r="C633" s="108">
        <v>9990123000</v>
      </c>
      <c r="D633" s="108" t="s">
        <v>68</v>
      </c>
      <c r="E633" s="109" t="s">
        <v>1</v>
      </c>
      <c r="F633" s="21">
        <f>F634</f>
        <v>2795.9</v>
      </c>
      <c r="G633" s="21">
        <f>G634</f>
        <v>2623</v>
      </c>
      <c r="H633" s="21">
        <f>H634</f>
        <v>2623</v>
      </c>
    </row>
    <row r="634" spans="1:8" ht="31.5">
      <c r="A634" s="108" t="s">
        <v>14</v>
      </c>
      <c r="B634" s="108" t="s">
        <v>44</v>
      </c>
      <c r="C634" s="108">
        <v>9990123000</v>
      </c>
      <c r="D634" s="108">
        <v>120</v>
      </c>
      <c r="E634" s="109" t="s">
        <v>225</v>
      </c>
      <c r="F634" s="21">
        <f>2623+184-138+126.9</f>
        <v>2795.9</v>
      </c>
      <c r="G634" s="21">
        <v>2623</v>
      </c>
      <c r="H634" s="21">
        <v>2623</v>
      </c>
    </row>
    <row r="635" spans="1:8" ht="31.5">
      <c r="A635" s="108" t="s">
        <v>14</v>
      </c>
      <c r="B635" s="108" t="s">
        <v>44</v>
      </c>
      <c r="C635" s="108">
        <v>9990123000</v>
      </c>
      <c r="D635" s="110" t="s">
        <v>69</v>
      </c>
      <c r="E635" s="109" t="s">
        <v>95</v>
      </c>
      <c r="F635" s="21">
        <f>F636</f>
        <v>561.9</v>
      </c>
      <c r="G635" s="21">
        <f>G636</f>
        <v>561.9</v>
      </c>
      <c r="H635" s="21">
        <f>H636</f>
        <v>561.9</v>
      </c>
    </row>
    <row r="636" spans="1:8" ht="31.5">
      <c r="A636" s="108" t="s">
        <v>14</v>
      </c>
      <c r="B636" s="108" t="s">
        <v>44</v>
      </c>
      <c r="C636" s="108">
        <v>9990123000</v>
      </c>
      <c r="D636" s="108">
        <v>240</v>
      </c>
      <c r="E636" s="109" t="s">
        <v>224</v>
      </c>
      <c r="F636" s="21">
        <v>561.9</v>
      </c>
      <c r="G636" s="21">
        <v>561.9</v>
      </c>
      <c r="H636" s="21">
        <v>561.9</v>
      </c>
    </row>
    <row r="637" spans="1:8" ht="12.75">
      <c r="A637" s="16" t="s">
        <v>9</v>
      </c>
      <c r="B637" s="24" t="s">
        <v>66</v>
      </c>
      <c r="C637" s="24" t="s">
        <v>66</v>
      </c>
      <c r="D637" s="24" t="s">
        <v>66</v>
      </c>
      <c r="E637" s="40" t="s">
        <v>282</v>
      </c>
      <c r="F637" s="26">
        <f>F638+F844</f>
        <v>606477.6</v>
      </c>
      <c r="G637" s="26">
        <f>G638+G844</f>
        <v>562469.1</v>
      </c>
      <c r="H637" s="26">
        <f>H638+H844</f>
        <v>556471.3999999999</v>
      </c>
    </row>
    <row r="638" spans="1:8" ht="12.75">
      <c r="A638" s="108" t="s">
        <v>9</v>
      </c>
      <c r="B638" s="108" t="s">
        <v>37</v>
      </c>
      <c r="C638" s="108" t="s">
        <v>66</v>
      </c>
      <c r="D638" s="108" t="s">
        <v>66</v>
      </c>
      <c r="E638" s="109" t="s">
        <v>29</v>
      </c>
      <c r="F638" s="21">
        <f>F639+F693+F781+F809+F821</f>
        <v>596910.6</v>
      </c>
      <c r="G638" s="21">
        <f>G639+G693+G781+G809+G821</f>
        <v>552902.1</v>
      </c>
      <c r="H638" s="21">
        <f>H639+H693+H781+H809+H821</f>
        <v>546904.3999999999</v>
      </c>
    </row>
    <row r="639" spans="1:8" ht="12.75">
      <c r="A639" s="108" t="s">
        <v>9</v>
      </c>
      <c r="B639" s="108" t="s">
        <v>50</v>
      </c>
      <c r="C639" s="108" t="s">
        <v>66</v>
      </c>
      <c r="D639" s="108" t="s">
        <v>66</v>
      </c>
      <c r="E639" s="109" t="s">
        <v>10</v>
      </c>
      <c r="F639" s="21">
        <f>F640+F669</f>
        <v>247858.4</v>
      </c>
      <c r="G639" s="21">
        <f>G640+G669</f>
        <v>228585.90000000002</v>
      </c>
      <c r="H639" s="21">
        <f>H640+H669</f>
        <v>226739.80000000002</v>
      </c>
    </row>
    <row r="640" spans="1:8" ht="31.5" customHeight="1">
      <c r="A640" s="108" t="s">
        <v>9</v>
      </c>
      <c r="B640" s="108" t="s">
        <v>50</v>
      </c>
      <c r="C640" s="110">
        <v>2100000000</v>
      </c>
      <c r="D640" s="108"/>
      <c r="E640" s="109" t="s">
        <v>333</v>
      </c>
      <c r="F640" s="21">
        <f aca="true" t="shared" si="161" ref="F640:H640">F641</f>
        <v>242806.5</v>
      </c>
      <c r="G640" s="21">
        <f t="shared" si="161"/>
        <v>221237.2</v>
      </c>
      <c r="H640" s="21">
        <f t="shared" si="161"/>
        <v>221237.2</v>
      </c>
    </row>
    <row r="641" spans="1:8" ht="12.75">
      <c r="A641" s="108" t="s">
        <v>9</v>
      </c>
      <c r="B641" s="108" t="s">
        <v>50</v>
      </c>
      <c r="C641" s="108">
        <v>2110000000</v>
      </c>
      <c r="D641" s="108"/>
      <c r="E641" s="109" t="s">
        <v>167</v>
      </c>
      <c r="F641" s="21">
        <f>F642+F655+F659</f>
        <v>242806.5</v>
      </c>
      <c r="G641" s="21">
        <f>G642+G655+G659</f>
        <v>221237.2</v>
      </c>
      <c r="H641" s="21">
        <f>H642+H655+H659</f>
        <v>221237.2</v>
      </c>
    </row>
    <row r="642" spans="1:8" ht="47.25">
      <c r="A642" s="108" t="s">
        <v>9</v>
      </c>
      <c r="B642" s="108" t="s">
        <v>50</v>
      </c>
      <c r="C642" s="108">
        <v>2110100000</v>
      </c>
      <c r="D642" s="24"/>
      <c r="E642" s="109" t="s">
        <v>168</v>
      </c>
      <c r="F642" s="21">
        <f>F652+F643+F646+F649</f>
        <v>235615.4</v>
      </c>
      <c r="G642" s="21">
        <f aca="true" t="shared" si="162" ref="G642:H642">G652+G643+G646+G649</f>
        <v>221237.2</v>
      </c>
      <c r="H642" s="21">
        <f t="shared" si="162"/>
        <v>221237.2</v>
      </c>
    </row>
    <row r="643" spans="1:8" ht="45" customHeight="1">
      <c r="A643" s="2" t="s">
        <v>9</v>
      </c>
      <c r="B643" s="2" t="s">
        <v>50</v>
      </c>
      <c r="C643" s="10" t="s">
        <v>325</v>
      </c>
      <c r="D643" s="11"/>
      <c r="E643" s="42" t="s">
        <v>103</v>
      </c>
      <c r="F643" s="21">
        <f aca="true" t="shared" si="163" ref="F643:H644">F644</f>
        <v>131228.5</v>
      </c>
      <c r="G643" s="21">
        <f t="shared" si="163"/>
        <v>120984.9</v>
      </c>
      <c r="H643" s="21">
        <f t="shared" si="163"/>
        <v>120984.9</v>
      </c>
    </row>
    <row r="644" spans="1:8" ht="31.5">
      <c r="A644" s="2" t="s">
        <v>9</v>
      </c>
      <c r="B644" s="2" t="s">
        <v>50</v>
      </c>
      <c r="C644" s="10" t="s">
        <v>325</v>
      </c>
      <c r="D644" s="110" t="s">
        <v>97</v>
      </c>
      <c r="E644" s="109" t="s">
        <v>98</v>
      </c>
      <c r="F644" s="21">
        <f t="shared" si="163"/>
        <v>131228.5</v>
      </c>
      <c r="G644" s="21">
        <f t="shared" si="163"/>
        <v>120984.9</v>
      </c>
      <c r="H644" s="21">
        <f t="shared" si="163"/>
        <v>120984.9</v>
      </c>
    </row>
    <row r="645" spans="1:8" ht="12.75">
      <c r="A645" s="108" t="s">
        <v>9</v>
      </c>
      <c r="B645" s="2" t="s">
        <v>50</v>
      </c>
      <c r="C645" s="10" t="s">
        <v>325</v>
      </c>
      <c r="D645" s="108">
        <v>610</v>
      </c>
      <c r="E645" s="109" t="s">
        <v>104</v>
      </c>
      <c r="F645" s="21">
        <f>120985+10243.5</f>
        <v>131228.5</v>
      </c>
      <c r="G645" s="21">
        <v>120984.9</v>
      </c>
      <c r="H645" s="21">
        <v>120984.9</v>
      </c>
    </row>
    <row r="646" spans="1:8" ht="47.25">
      <c r="A646" s="2" t="s">
        <v>9</v>
      </c>
      <c r="B646" s="2" t="s">
        <v>50</v>
      </c>
      <c r="C646" s="10" t="s">
        <v>423</v>
      </c>
      <c r="D646" s="11"/>
      <c r="E646" s="192" t="s">
        <v>422</v>
      </c>
      <c r="F646" s="21">
        <f>F647</f>
        <v>2023.4</v>
      </c>
      <c r="G646" s="21">
        <f aca="true" t="shared" si="164" ref="G646:H647">G647</f>
        <v>0</v>
      </c>
      <c r="H646" s="21">
        <f t="shared" si="164"/>
        <v>0</v>
      </c>
    </row>
    <row r="647" spans="1:8" ht="31.5">
      <c r="A647" s="2" t="s">
        <v>9</v>
      </c>
      <c r="B647" s="2" t="s">
        <v>50</v>
      </c>
      <c r="C647" s="10" t="s">
        <v>423</v>
      </c>
      <c r="D647" s="190" t="s">
        <v>97</v>
      </c>
      <c r="E647" s="192" t="s">
        <v>98</v>
      </c>
      <c r="F647" s="21">
        <f>F648</f>
        <v>2023.4</v>
      </c>
      <c r="G647" s="21">
        <f t="shared" si="164"/>
        <v>0</v>
      </c>
      <c r="H647" s="21">
        <f t="shared" si="164"/>
        <v>0</v>
      </c>
    </row>
    <row r="648" spans="1:8" ht="12.75">
      <c r="A648" s="191" t="s">
        <v>9</v>
      </c>
      <c r="B648" s="2" t="s">
        <v>50</v>
      </c>
      <c r="C648" s="10" t="s">
        <v>423</v>
      </c>
      <c r="D648" s="191">
        <v>610</v>
      </c>
      <c r="E648" s="192" t="s">
        <v>104</v>
      </c>
      <c r="F648" s="21">
        <v>2023.4</v>
      </c>
      <c r="G648" s="21">
        <v>0</v>
      </c>
      <c r="H648" s="21">
        <v>0</v>
      </c>
    </row>
    <row r="649" spans="1:8" ht="47.25">
      <c r="A649" s="2" t="s">
        <v>9</v>
      </c>
      <c r="B649" s="2" t="s">
        <v>50</v>
      </c>
      <c r="C649" s="10" t="s">
        <v>424</v>
      </c>
      <c r="D649" s="11"/>
      <c r="E649" s="192" t="s">
        <v>425</v>
      </c>
      <c r="F649" s="21">
        <f>F650</f>
        <v>20.4</v>
      </c>
      <c r="G649" s="21">
        <f aca="true" t="shared" si="165" ref="G649:H650">G650</f>
        <v>0</v>
      </c>
      <c r="H649" s="21">
        <f t="shared" si="165"/>
        <v>0</v>
      </c>
    </row>
    <row r="650" spans="1:8" ht="31.5">
      <c r="A650" s="2" t="s">
        <v>9</v>
      </c>
      <c r="B650" s="2" t="s">
        <v>50</v>
      </c>
      <c r="C650" s="10" t="s">
        <v>424</v>
      </c>
      <c r="D650" s="190" t="s">
        <v>97</v>
      </c>
      <c r="E650" s="192" t="s">
        <v>98</v>
      </c>
      <c r="F650" s="21">
        <f>F651</f>
        <v>20.4</v>
      </c>
      <c r="G650" s="21">
        <f t="shared" si="165"/>
        <v>0</v>
      </c>
      <c r="H650" s="21">
        <f t="shared" si="165"/>
        <v>0</v>
      </c>
    </row>
    <row r="651" spans="1:8" ht="12.75">
      <c r="A651" s="191" t="s">
        <v>9</v>
      </c>
      <c r="B651" s="2" t="s">
        <v>50</v>
      </c>
      <c r="C651" s="10" t="s">
        <v>424</v>
      </c>
      <c r="D651" s="191">
        <v>610</v>
      </c>
      <c r="E651" s="192" t="s">
        <v>104</v>
      </c>
      <c r="F651" s="21">
        <v>20.4</v>
      </c>
      <c r="G651" s="21">
        <v>0</v>
      </c>
      <c r="H651" s="21">
        <v>0</v>
      </c>
    </row>
    <row r="652" spans="1:8" ht="31.5">
      <c r="A652" s="2" t="s">
        <v>9</v>
      </c>
      <c r="B652" s="2" t="s">
        <v>50</v>
      </c>
      <c r="C652" s="10" t="s">
        <v>326</v>
      </c>
      <c r="D652" s="10"/>
      <c r="E652" s="42" t="s">
        <v>123</v>
      </c>
      <c r="F652" s="21">
        <f aca="true" t="shared" si="166" ref="F652:H653">F653</f>
        <v>102343.1</v>
      </c>
      <c r="G652" s="21">
        <f t="shared" si="166"/>
        <v>100252.3</v>
      </c>
      <c r="H652" s="21">
        <f t="shared" si="166"/>
        <v>100252.3</v>
      </c>
    </row>
    <row r="653" spans="1:8" ht="31.5">
      <c r="A653" s="2" t="s">
        <v>9</v>
      </c>
      <c r="B653" s="2" t="s">
        <v>50</v>
      </c>
      <c r="C653" s="10" t="s">
        <v>326</v>
      </c>
      <c r="D653" s="110" t="s">
        <v>97</v>
      </c>
      <c r="E653" s="109" t="s">
        <v>98</v>
      </c>
      <c r="F653" s="21">
        <f t="shared" si="166"/>
        <v>102343.1</v>
      </c>
      <c r="G653" s="21">
        <f t="shared" si="166"/>
        <v>100252.3</v>
      </c>
      <c r="H653" s="21">
        <f t="shared" si="166"/>
        <v>100252.3</v>
      </c>
    </row>
    <row r="654" spans="1:8" ht="12.75">
      <c r="A654" s="108" t="s">
        <v>9</v>
      </c>
      <c r="B654" s="2" t="s">
        <v>50</v>
      </c>
      <c r="C654" s="10" t="s">
        <v>326</v>
      </c>
      <c r="D654" s="108">
        <v>610</v>
      </c>
      <c r="E654" s="109" t="s">
        <v>104</v>
      </c>
      <c r="F654" s="21">
        <f>100252.3+523.7+1587.5-20.4</f>
        <v>102343.1</v>
      </c>
      <c r="G654" s="21">
        <v>100252.3</v>
      </c>
      <c r="H654" s="21">
        <v>100252.3</v>
      </c>
    </row>
    <row r="655" spans="1:8" ht="78.75">
      <c r="A655" s="2" t="s">
        <v>9</v>
      </c>
      <c r="B655" s="116" t="s">
        <v>50</v>
      </c>
      <c r="C655" s="161">
        <v>2110500000</v>
      </c>
      <c r="D655" s="161"/>
      <c r="E655" s="162" t="s">
        <v>254</v>
      </c>
      <c r="F655" s="165">
        <f>F656</f>
        <v>5183.900000000001</v>
      </c>
      <c r="G655" s="165">
        <f aca="true" t="shared" si="167" ref="G655:H655">G656</f>
        <v>0</v>
      </c>
      <c r="H655" s="165">
        <f t="shared" si="167"/>
        <v>0</v>
      </c>
    </row>
    <row r="656" spans="1:8" ht="31.5">
      <c r="A656" s="2" t="s">
        <v>9</v>
      </c>
      <c r="B656" s="116" t="s">
        <v>50</v>
      </c>
      <c r="C656" s="10" t="s">
        <v>364</v>
      </c>
      <c r="D656" s="161"/>
      <c r="E656" s="56" t="s">
        <v>299</v>
      </c>
      <c r="F656" s="165">
        <f>F657</f>
        <v>5183.900000000001</v>
      </c>
      <c r="G656" s="165">
        <f aca="true" t="shared" si="168" ref="G656:H657">G657</f>
        <v>0</v>
      </c>
      <c r="H656" s="165">
        <f t="shared" si="168"/>
        <v>0</v>
      </c>
    </row>
    <row r="657" spans="1:8" ht="31.5">
      <c r="A657" s="2" t="s">
        <v>9</v>
      </c>
      <c r="B657" s="116" t="s">
        <v>50</v>
      </c>
      <c r="C657" s="10" t="s">
        <v>364</v>
      </c>
      <c r="D657" s="160" t="s">
        <v>97</v>
      </c>
      <c r="E657" s="162" t="s">
        <v>98</v>
      </c>
      <c r="F657" s="165">
        <f>F658</f>
        <v>5183.900000000001</v>
      </c>
      <c r="G657" s="165">
        <f t="shared" si="168"/>
        <v>0</v>
      </c>
      <c r="H657" s="165">
        <f t="shared" si="168"/>
        <v>0</v>
      </c>
    </row>
    <row r="658" spans="1:13" ht="12.75">
      <c r="A658" s="2" t="s">
        <v>9</v>
      </c>
      <c r="B658" s="116" t="s">
        <v>50</v>
      </c>
      <c r="C658" s="10" t="s">
        <v>364</v>
      </c>
      <c r="D658" s="161">
        <v>610</v>
      </c>
      <c r="E658" s="162" t="s">
        <v>104</v>
      </c>
      <c r="F658" s="165">
        <f>4318-553.8+1009.4+898.6+170+290-1009.4+61.1</f>
        <v>5183.900000000001</v>
      </c>
      <c r="G658" s="165">
        <v>0</v>
      </c>
      <c r="H658" s="165">
        <v>0</v>
      </c>
      <c r="K658" s="206"/>
      <c r="L658" s="206"/>
      <c r="M658" s="206"/>
    </row>
    <row r="659" spans="1:13" ht="47.25">
      <c r="A659" s="2" t="s">
        <v>9</v>
      </c>
      <c r="B659" s="116" t="s">
        <v>50</v>
      </c>
      <c r="C659" s="184">
        <v>2111000000</v>
      </c>
      <c r="D659" s="184"/>
      <c r="E659" s="185" t="s">
        <v>401</v>
      </c>
      <c r="F659" s="165">
        <f>F660+F666+F663</f>
        <v>2007.1999999999998</v>
      </c>
      <c r="G659" s="165">
        <f aca="true" t="shared" si="169" ref="G659:H659">G660+G666+G663</f>
        <v>0</v>
      </c>
      <c r="H659" s="165">
        <f t="shared" si="169"/>
        <v>0</v>
      </c>
      <c r="K659" s="207"/>
      <c r="L659" s="207"/>
      <c r="M659" s="206"/>
    </row>
    <row r="660" spans="1:8" ht="47.25">
      <c r="A660" s="2" t="s">
        <v>9</v>
      </c>
      <c r="B660" s="116" t="s">
        <v>50</v>
      </c>
      <c r="C660" s="184">
        <v>2111011350</v>
      </c>
      <c r="D660" s="184"/>
      <c r="E660" s="185" t="s">
        <v>402</v>
      </c>
      <c r="F660" s="165">
        <f>F661</f>
        <v>987.8</v>
      </c>
      <c r="G660" s="165">
        <f aca="true" t="shared" si="170" ref="G660:H661">G661</f>
        <v>0</v>
      </c>
      <c r="H660" s="165">
        <f t="shared" si="170"/>
        <v>0</v>
      </c>
    </row>
    <row r="661" spans="1:8" ht="31.5">
      <c r="A661" s="2" t="s">
        <v>9</v>
      </c>
      <c r="B661" s="116" t="s">
        <v>50</v>
      </c>
      <c r="C661" s="184">
        <v>2111011350</v>
      </c>
      <c r="D661" s="183" t="s">
        <v>97</v>
      </c>
      <c r="E661" s="185" t="s">
        <v>98</v>
      </c>
      <c r="F661" s="165">
        <f>F662</f>
        <v>987.8</v>
      </c>
      <c r="G661" s="165">
        <f t="shared" si="170"/>
        <v>0</v>
      </c>
      <c r="H661" s="165">
        <f t="shared" si="170"/>
        <v>0</v>
      </c>
    </row>
    <row r="662" spans="1:8" ht="12.75">
      <c r="A662" s="2" t="s">
        <v>9</v>
      </c>
      <c r="B662" s="116" t="s">
        <v>50</v>
      </c>
      <c r="C662" s="184">
        <v>2111011350</v>
      </c>
      <c r="D662" s="184">
        <v>610</v>
      </c>
      <c r="E662" s="185" t="s">
        <v>104</v>
      </c>
      <c r="F662" s="165">
        <v>987.8</v>
      </c>
      <c r="G662" s="165">
        <v>0</v>
      </c>
      <c r="H662" s="165">
        <v>0</v>
      </c>
    </row>
    <row r="663" spans="1:8" ht="12.75">
      <c r="A663" s="2" t="s">
        <v>9</v>
      </c>
      <c r="B663" s="116" t="s">
        <v>50</v>
      </c>
      <c r="C663" s="204">
        <v>2111020200</v>
      </c>
      <c r="D663" s="204"/>
      <c r="E663" s="205" t="s">
        <v>430</v>
      </c>
      <c r="F663" s="165">
        <f>F664</f>
        <v>1009.4</v>
      </c>
      <c r="G663" s="165">
        <f aca="true" t="shared" si="171" ref="G663:H664">G664</f>
        <v>0</v>
      </c>
      <c r="H663" s="165">
        <f t="shared" si="171"/>
        <v>0</v>
      </c>
    </row>
    <row r="664" spans="1:8" ht="31.5">
      <c r="A664" s="2" t="s">
        <v>9</v>
      </c>
      <c r="B664" s="116" t="s">
        <v>50</v>
      </c>
      <c r="C664" s="204">
        <v>2111020200</v>
      </c>
      <c r="D664" s="203" t="s">
        <v>97</v>
      </c>
      <c r="E664" s="205" t="s">
        <v>98</v>
      </c>
      <c r="F664" s="165">
        <f>F665</f>
        <v>1009.4</v>
      </c>
      <c r="G664" s="165">
        <f t="shared" si="171"/>
        <v>0</v>
      </c>
      <c r="H664" s="165">
        <f t="shared" si="171"/>
        <v>0</v>
      </c>
    </row>
    <row r="665" spans="1:8" ht="12.75">
      <c r="A665" s="2" t="s">
        <v>9</v>
      </c>
      <c r="B665" s="116" t="s">
        <v>50</v>
      </c>
      <c r="C665" s="204">
        <v>2111020200</v>
      </c>
      <c r="D665" s="204">
        <v>610</v>
      </c>
      <c r="E665" s="205" t="s">
        <v>104</v>
      </c>
      <c r="F665" s="165">
        <v>1009.4</v>
      </c>
      <c r="G665" s="165">
        <v>0</v>
      </c>
      <c r="H665" s="165">
        <v>0</v>
      </c>
    </row>
    <row r="666" spans="1:8" ht="47.25">
      <c r="A666" s="2" t="s">
        <v>9</v>
      </c>
      <c r="B666" s="116" t="s">
        <v>50</v>
      </c>
      <c r="C666" s="184" t="s">
        <v>404</v>
      </c>
      <c r="D666" s="184"/>
      <c r="E666" s="185" t="s">
        <v>403</v>
      </c>
      <c r="F666" s="165">
        <f>F667</f>
        <v>10</v>
      </c>
      <c r="G666" s="165">
        <f aca="true" t="shared" si="172" ref="G666:H667">G667</f>
        <v>0</v>
      </c>
      <c r="H666" s="165">
        <f t="shared" si="172"/>
        <v>0</v>
      </c>
    </row>
    <row r="667" spans="1:8" ht="31.5">
      <c r="A667" s="2" t="s">
        <v>9</v>
      </c>
      <c r="B667" s="116" t="s">
        <v>50</v>
      </c>
      <c r="C667" s="184" t="s">
        <v>404</v>
      </c>
      <c r="D667" s="183" t="s">
        <v>97</v>
      </c>
      <c r="E667" s="185" t="s">
        <v>98</v>
      </c>
      <c r="F667" s="165">
        <f>F668</f>
        <v>10</v>
      </c>
      <c r="G667" s="165">
        <f t="shared" si="172"/>
        <v>0</v>
      </c>
      <c r="H667" s="165">
        <f t="shared" si="172"/>
        <v>0</v>
      </c>
    </row>
    <row r="668" spans="1:8" ht="12.75">
      <c r="A668" s="2" t="s">
        <v>9</v>
      </c>
      <c r="B668" s="116" t="s">
        <v>50</v>
      </c>
      <c r="C668" s="184" t="s">
        <v>404</v>
      </c>
      <c r="D668" s="184">
        <v>610</v>
      </c>
      <c r="E668" s="185" t="s">
        <v>104</v>
      </c>
      <c r="F668" s="165">
        <v>10</v>
      </c>
      <c r="G668" s="165">
        <v>0</v>
      </c>
      <c r="H668" s="165">
        <v>0</v>
      </c>
    </row>
    <row r="669" spans="1:8" ht="31.5">
      <c r="A669" s="2" t="s">
        <v>9</v>
      </c>
      <c r="B669" s="116" t="s">
        <v>50</v>
      </c>
      <c r="C669" s="110">
        <v>2500000000</v>
      </c>
      <c r="D669" s="108"/>
      <c r="E669" s="109" t="s">
        <v>332</v>
      </c>
      <c r="F669" s="118">
        <f>F670</f>
        <v>5051.900000000001</v>
      </c>
      <c r="G669" s="118">
        <f>G670</f>
        <v>7348.7</v>
      </c>
      <c r="H669" s="118">
        <f>H670</f>
        <v>5502.599999999999</v>
      </c>
    </row>
    <row r="670" spans="1:8" ht="31.5">
      <c r="A670" s="2" t="s">
        <v>9</v>
      </c>
      <c r="B670" s="116" t="s">
        <v>50</v>
      </c>
      <c r="C670" s="110">
        <v>2520000000</v>
      </c>
      <c r="D670" s="108"/>
      <c r="E670" s="109" t="s">
        <v>251</v>
      </c>
      <c r="F670" s="118">
        <f>F685+F675+F671+F689</f>
        <v>5051.900000000001</v>
      </c>
      <c r="G670" s="118">
        <f>G685+G675+G671+G689</f>
        <v>7348.7</v>
      </c>
      <c r="H670" s="118">
        <f>H685+H675+H671+H689</f>
        <v>5502.599999999999</v>
      </c>
    </row>
    <row r="671" spans="1:8" ht="63">
      <c r="A671" s="2" t="s">
        <v>9</v>
      </c>
      <c r="B671" s="116" t="s">
        <v>50</v>
      </c>
      <c r="C671" s="108">
        <v>2520100000</v>
      </c>
      <c r="D671" s="108"/>
      <c r="E671" s="56" t="s">
        <v>301</v>
      </c>
      <c r="F671" s="118">
        <f>F672</f>
        <v>397.7</v>
      </c>
      <c r="G671" s="118">
        <f aca="true" t="shared" si="173" ref="G671:H673">G672</f>
        <v>0</v>
      </c>
      <c r="H671" s="118">
        <f t="shared" si="173"/>
        <v>0</v>
      </c>
    </row>
    <row r="672" spans="1:8" ht="31.5">
      <c r="A672" s="2" t="s">
        <v>9</v>
      </c>
      <c r="B672" s="116" t="s">
        <v>50</v>
      </c>
      <c r="C672" s="10" t="s">
        <v>315</v>
      </c>
      <c r="D672" s="108"/>
      <c r="E672" s="56" t="s">
        <v>302</v>
      </c>
      <c r="F672" s="118">
        <f>F673</f>
        <v>397.7</v>
      </c>
      <c r="G672" s="118">
        <f t="shared" si="173"/>
        <v>0</v>
      </c>
      <c r="H672" s="118">
        <f t="shared" si="173"/>
        <v>0</v>
      </c>
    </row>
    <row r="673" spans="1:8" ht="31.5">
      <c r="A673" s="2" t="s">
        <v>9</v>
      </c>
      <c r="B673" s="116" t="s">
        <v>50</v>
      </c>
      <c r="C673" s="10" t="s">
        <v>315</v>
      </c>
      <c r="D673" s="110" t="s">
        <v>97</v>
      </c>
      <c r="E673" s="56" t="s">
        <v>98</v>
      </c>
      <c r="F673" s="118">
        <f>F674</f>
        <v>397.7</v>
      </c>
      <c r="G673" s="118">
        <f t="shared" si="173"/>
        <v>0</v>
      </c>
      <c r="H673" s="118">
        <f t="shared" si="173"/>
        <v>0</v>
      </c>
    </row>
    <row r="674" spans="1:8" ht="12.75">
      <c r="A674" s="2" t="s">
        <v>9</v>
      </c>
      <c r="B674" s="116" t="s">
        <v>50</v>
      </c>
      <c r="C674" s="10" t="s">
        <v>315</v>
      </c>
      <c r="D674" s="108">
        <v>610</v>
      </c>
      <c r="E674" s="56" t="s">
        <v>104</v>
      </c>
      <c r="F674" s="118">
        <f>211.5+122.2-48.3+112.3</f>
        <v>397.7</v>
      </c>
      <c r="G674" s="118">
        <v>0</v>
      </c>
      <c r="H674" s="118">
        <v>0</v>
      </c>
    </row>
    <row r="675" spans="1:8" ht="47.25">
      <c r="A675" s="2" t="s">
        <v>9</v>
      </c>
      <c r="B675" s="116" t="s">
        <v>50</v>
      </c>
      <c r="C675" s="110">
        <v>2520200000</v>
      </c>
      <c r="D675" s="108"/>
      <c r="E675" s="109" t="s">
        <v>303</v>
      </c>
      <c r="F675" s="118">
        <f>F682+F679+F676</f>
        <v>804.4</v>
      </c>
      <c r="G675" s="118">
        <f aca="true" t="shared" si="174" ref="G675:H675">G682+G679+G676</f>
        <v>3425.1</v>
      </c>
      <c r="H675" s="118">
        <f t="shared" si="174"/>
        <v>0</v>
      </c>
    </row>
    <row r="676" spans="1:8" ht="47.25">
      <c r="A676" s="2" t="s">
        <v>9</v>
      </c>
      <c r="B676" s="116" t="s">
        <v>50</v>
      </c>
      <c r="C676" s="190">
        <v>2520211040</v>
      </c>
      <c r="D676" s="191"/>
      <c r="E676" s="100" t="s">
        <v>416</v>
      </c>
      <c r="F676" s="118">
        <f>F677</f>
        <v>0</v>
      </c>
      <c r="G676" s="118">
        <f aca="true" t="shared" si="175" ref="G676:H677">G677</f>
        <v>1579</v>
      </c>
      <c r="H676" s="118">
        <f t="shared" si="175"/>
        <v>0</v>
      </c>
    </row>
    <row r="677" spans="1:8" ht="31.5">
      <c r="A677" s="2" t="s">
        <v>9</v>
      </c>
      <c r="B677" s="116" t="s">
        <v>50</v>
      </c>
      <c r="C677" s="190">
        <v>2520211040</v>
      </c>
      <c r="D677" s="101">
        <v>600</v>
      </c>
      <c r="E677" s="100" t="s">
        <v>98</v>
      </c>
      <c r="F677" s="118">
        <f>F678</f>
        <v>0</v>
      </c>
      <c r="G677" s="118">
        <f t="shared" si="175"/>
        <v>1579</v>
      </c>
      <c r="H677" s="118">
        <f t="shared" si="175"/>
        <v>0</v>
      </c>
    </row>
    <row r="678" spans="1:8" ht="12.75">
      <c r="A678" s="2" t="s">
        <v>9</v>
      </c>
      <c r="B678" s="116" t="s">
        <v>50</v>
      </c>
      <c r="C678" s="190">
        <v>2520211040</v>
      </c>
      <c r="D678" s="99">
        <v>610</v>
      </c>
      <c r="E678" s="100" t="s">
        <v>104</v>
      </c>
      <c r="F678" s="118">
        <v>0</v>
      </c>
      <c r="G678" s="118">
        <v>1579</v>
      </c>
      <c r="H678" s="118">
        <v>0</v>
      </c>
    </row>
    <row r="679" spans="1:8" ht="12.75">
      <c r="A679" s="2" t="s">
        <v>9</v>
      </c>
      <c r="B679" s="2" t="s">
        <v>50</v>
      </c>
      <c r="C679" s="137">
        <v>2520220190</v>
      </c>
      <c r="D679" s="137"/>
      <c r="E679" s="140" t="s">
        <v>358</v>
      </c>
      <c r="F679" s="118">
        <f aca="true" t="shared" si="176" ref="F679:H680">F680</f>
        <v>804.4</v>
      </c>
      <c r="G679" s="118">
        <f t="shared" si="176"/>
        <v>100</v>
      </c>
      <c r="H679" s="118">
        <f t="shared" si="176"/>
        <v>0</v>
      </c>
    </row>
    <row r="680" spans="1:8" ht="31.5">
      <c r="A680" s="2" t="s">
        <v>9</v>
      </c>
      <c r="B680" s="2" t="s">
        <v>50</v>
      </c>
      <c r="C680" s="137">
        <v>2520220190</v>
      </c>
      <c r="D680" s="137" t="s">
        <v>97</v>
      </c>
      <c r="E680" s="140" t="s">
        <v>98</v>
      </c>
      <c r="F680" s="118">
        <f t="shared" si="176"/>
        <v>804.4</v>
      </c>
      <c r="G680" s="118">
        <f t="shared" si="176"/>
        <v>100</v>
      </c>
      <c r="H680" s="118">
        <f t="shared" si="176"/>
        <v>0</v>
      </c>
    </row>
    <row r="681" spans="1:8" ht="12.75">
      <c r="A681" s="2" t="s">
        <v>9</v>
      </c>
      <c r="B681" s="2" t="s">
        <v>50</v>
      </c>
      <c r="C681" s="137">
        <v>2520220190</v>
      </c>
      <c r="D681" s="137">
        <v>610</v>
      </c>
      <c r="E681" s="140" t="s">
        <v>104</v>
      </c>
      <c r="F681" s="118">
        <f>100+1069.5-614.7+249.6</f>
        <v>804.4</v>
      </c>
      <c r="G681" s="118">
        <v>100</v>
      </c>
      <c r="H681" s="118">
        <v>0</v>
      </c>
    </row>
    <row r="682" spans="1:8" ht="47.25">
      <c r="A682" s="2" t="s">
        <v>9</v>
      </c>
      <c r="B682" s="116" t="s">
        <v>50</v>
      </c>
      <c r="C682" s="110" t="s">
        <v>327</v>
      </c>
      <c r="D682" s="108"/>
      <c r="E682" s="100" t="s">
        <v>260</v>
      </c>
      <c r="F682" s="118">
        <f aca="true" t="shared" si="177" ref="F682:H683">F683</f>
        <v>0</v>
      </c>
      <c r="G682" s="118">
        <f t="shared" si="177"/>
        <v>1746.1</v>
      </c>
      <c r="H682" s="118">
        <f t="shared" si="177"/>
        <v>0</v>
      </c>
    </row>
    <row r="683" spans="1:8" ht="31.5">
      <c r="A683" s="2" t="s">
        <v>9</v>
      </c>
      <c r="B683" s="116" t="s">
        <v>50</v>
      </c>
      <c r="C683" s="110" t="s">
        <v>327</v>
      </c>
      <c r="D683" s="101">
        <v>600</v>
      </c>
      <c r="E683" s="100" t="s">
        <v>98</v>
      </c>
      <c r="F683" s="118">
        <f t="shared" si="177"/>
        <v>0</v>
      </c>
      <c r="G683" s="118">
        <f t="shared" si="177"/>
        <v>1746.1</v>
      </c>
      <c r="H683" s="118">
        <f t="shared" si="177"/>
        <v>0</v>
      </c>
    </row>
    <row r="684" spans="1:8" ht="12.75">
      <c r="A684" s="2" t="s">
        <v>9</v>
      </c>
      <c r="B684" s="116" t="s">
        <v>50</v>
      </c>
      <c r="C684" s="110" t="s">
        <v>327</v>
      </c>
      <c r="D684" s="99">
        <v>610</v>
      </c>
      <c r="E684" s="100" t="s">
        <v>104</v>
      </c>
      <c r="F684" s="118">
        <f>429-429</f>
        <v>0</v>
      </c>
      <c r="G684" s="118">
        <f>167.1+1579</f>
        <v>1746.1</v>
      </c>
      <c r="H684" s="118">
        <v>0</v>
      </c>
    </row>
    <row r="685" spans="1:8" ht="47.25">
      <c r="A685" s="2" t="s">
        <v>9</v>
      </c>
      <c r="B685" s="116" t="s">
        <v>50</v>
      </c>
      <c r="C685" s="110">
        <v>2520300000</v>
      </c>
      <c r="D685" s="108"/>
      <c r="E685" s="109" t="s">
        <v>287</v>
      </c>
      <c r="F685" s="118">
        <f aca="true" t="shared" si="178" ref="F685:H687">F686</f>
        <v>2976.2</v>
      </c>
      <c r="G685" s="118">
        <f t="shared" si="178"/>
        <v>3031.3999999999996</v>
      </c>
      <c r="H685" s="118">
        <f t="shared" si="178"/>
        <v>4610.4</v>
      </c>
    </row>
    <row r="686" spans="1:8" ht="12.75">
      <c r="A686" s="2" t="s">
        <v>9</v>
      </c>
      <c r="B686" s="116" t="s">
        <v>50</v>
      </c>
      <c r="C686" s="110">
        <v>2520320200</v>
      </c>
      <c r="D686" s="108"/>
      <c r="E686" s="56" t="s">
        <v>288</v>
      </c>
      <c r="F686" s="118">
        <f t="shared" si="178"/>
        <v>2976.2</v>
      </c>
      <c r="G686" s="118">
        <f t="shared" si="178"/>
        <v>3031.3999999999996</v>
      </c>
      <c r="H686" s="118">
        <f t="shared" si="178"/>
        <v>4610.4</v>
      </c>
    </row>
    <row r="687" spans="1:8" ht="31.5">
      <c r="A687" s="2" t="s">
        <v>9</v>
      </c>
      <c r="B687" s="116" t="s">
        <v>50</v>
      </c>
      <c r="C687" s="110">
        <v>2520320200</v>
      </c>
      <c r="D687" s="110" t="s">
        <v>97</v>
      </c>
      <c r="E687" s="56" t="s">
        <v>98</v>
      </c>
      <c r="F687" s="118">
        <f t="shared" si="178"/>
        <v>2976.2</v>
      </c>
      <c r="G687" s="118">
        <f t="shared" si="178"/>
        <v>3031.3999999999996</v>
      </c>
      <c r="H687" s="118">
        <f t="shared" si="178"/>
        <v>4610.4</v>
      </c>
    </row>
    <row r="688" spans="1:8" ht="12.75">
      <c r="A688" s="2" t="s">
        <v>9</v>
      </c>
      <c r="B688" s="116" t="s">
        <v>50</v>
      </c>
      <c r="C688" s="110">
        <v>2520320200</v>
      </c>
      <c r="D688" s="108">
        <v>610</v>
      </c>
      <c r="E688" s="56" t="s">
        <v>104</v>
      </c>
      <c r="F688" s="118">
        <f>4610.4-165-1469.2</f>
        <v>2976.2</v>
      </c>
      <c r="G688" s="118">
        <f>4610.4-1579</f>
        <v>3031.3999999999996</v>
      </c>
      <c r="H688" s="118">
        <v>4610.4</v>
      </c>
    </row>
    <row r="689" spans="1:8" ht="31.5">
      <c r="A689" s="2" t="s">
        <v>9</v>
      </c>
      <c r="B689" s="116" t="s">
        <v>50</v>
      </c>
      <c r="C689" s="137">
        <v>2520400000</v>
      </c>
      <c r="D689" s="139"/>
      <c r="E689" s="56" t="s">
        <v>367</v>
      </c>
      <c r="F689" s="118">
        <f>F690</f>
        <v>873.6</v>
      </c>
      <c r="G689" s="118">
        <f aca="true" t="shared" si="179" ref="G689:H691">G690</f>
        <v>892.2</v>
      </c>
      <c r="H689" s="118">
        <f t="shared" si="179"/>
        <v>892.2</v>
      </c>
    </row>
    <row r="690" spans="1:8" ht="12.75">
      <c r="A690" s="2" t="s">
        <v>9</v>
      </c>
      <c r="B690" s="116" t="s">
        <v>50</v>
      </c>
      <c r="C690" s="137">
        <v>2520420300</v>
      </c>
      <c r="D690" s="139"/>
      <c r="E690" s="56" t="s">
        <v>368</v>
      </c>
      <c r="F690" s="118">
        <f>F691</f>
        <v>873.6</v>
      </c>
      <c r="G690" s="118">
        <f t="shared" si="179"/>
        <v>892.2</v>
      </c>
      <c r="H690" s="118">
        <f t="shared" si="179"/>
        <v>892.2</v>
      </c>
    </row>
    <row r="691" spans="1:8" ht="31.5">
      <c r="A691" s="2" t="s">
        <v>9</v>
      </c>
      <c r="B691" s="116" t="s">
        <v>50</v>
      </c>
      <c r="C691" s="137">
        <v>2520420300</v>
      </c>
      <c r="D691" s="137" t="s">
        <v>97</v>
      </c>
      <c r="E691" s="56" t="s">
        <v>98</v>
      </c>
      <c r="F691" s="118">
        <f>F692</f>
        <v>873.6</v>
      </c>
      <c r="G691" s="118">
        <f t="shared" si="179"/>
        <v>892.2</v>
      </c>
      <c r="H691" s="118">
        <f t="shared" si="179"/>
        <v>892.2</v>
      </c>
    </row>
    <row r="692" spans="1:8" ht="12.75">
      <c r="A692" s="2" t="s">
        <v>9</v>
      </c>
      <c r="B692" s="116" t="s">
        <v>50</v>
      </c>
      <c r="C692" s="137">
        <v>2520420300</v>
      </c>
      <c r="D692" s="139">
        <v>610</v>
      </c>
      <c r="E692" s="56" t="s">
        <v>104</v>
      </c>
      <c r="F692" s="118">
        <f>892.2-18.6</f>
        <v>873.6</v>
      </c>
      <c r="G692" s="118">
        <v>892.2</v>
      </c>
      <c r="H692" s="118">
        <v>892.2</v>
      </c>
    </row>
    <row r="693" spans="1:8" ht="12.75">
      <c r="A693" s="108" t="s">
        <v>9</v>
      </c>
      <c r="B693" s="108" t="s">
        <v>51</v>
      </c>
      <c r="C693" s="108" t="s">
        <v>66</v>
      </c>
      <c r="D693" s="108" t="s">
        <v>66</v>
      </c>
      <c r="E693" s="109" t="s">
        <v>11</v>
      </c>
      <c r="F693" s="21">
        <f>F694+F752+F776</f>
        <v>327449.3</v>
      </c>
      <c r="G693" s="21">
        <f>G694+G752+G776</f>
        <v>302856.4</v>
      </c>
      <c r="H693" s="21">
        <f>H694+H752+H776</f>
        <v>298704.8</v>
      </c>
    </row>
    <row r="694" spans="1:8" ht="33.75" customHeight="1">
      <c r="A694" s="108" t="s">
        <v>9</v>
      </c>
      <c r="B694" s="108" t="s">
        <v>51</v>
      </c>
      <c r="C694" s="110">
        <v>2100000000</v>
      </c>
      <c r="D694" s="108"/>
      <c r="E694" s="109" t="s">
        <v>333</v>
      </c>
      <c r="F694" s="21">
        <f>F695+F744+F739</f>
        <v>320493.2</v>
      </c>
      <c r="G694" s="21">
        <f>G695+G744+G739</f>
        <v>297775.30000000005</v>
      </c>
      <c r="H694" s="21">
        <f>H695+H744+H739</f>
        <v>293623.7</v>
      </c>
    </row>
    <row r="695" spans="1:8" ht="12.75">
      <c r="A695" s="108" t="s">
        <v>9</v>
      </c>
      <c r="B695" s="108" t="s">
        <v>51</v>
      </c>
      <c r="C695" s="108">
        <v>2110000000</v>
      </c>
      <c r="D695" s="108"/>
      <c r="E695" s="109" t="s">
        <v>220</v>
      </c>
      <c r="F695" s="21">
        <f>F696+F709+F723+F727+F713+F731+F735</f>
        <v>317734.5</v>
      </c>
      <c r="G695" s="21">
        <f>G696+G709+G723+G727+G713+G731+G735</f>
        <v>295247.20000000007</v>
      </c>
      <c r="H695" s="21">
        <f>H696+H709+H723+H727+H713+H731+H735</f>
        <v>291095.60000000003</v>
      </c>
    </row>
    <row r="696" spans="1:8" ht="47.25">
      <c r="A696" s="108" t="s">
        <v>9</v>
      </c>
      <c r="B696" s="108" t="s">
        <v>51</v>
      </c>
      <c r="C696" s="108">
        <v>2110100000</v>
      </c>
      <c r="D696" s="24"/>
      <c r="E696" s="109" t="s">
        <v>168</v>
      </c>
      <c r="F696" s="21">
        <f>F706+F697+F700+F703</f>
        <v>265564.39999999997</v>
      </c>
      <c r="G696" s="21">
        <f aca="true" t="shared" si="180" ref="G696:H696">G706+G697+G700+G703</f>
        <v>249640.7</v>
      </c>
      <c r="H696" s="21">
        <f t="shared" si="180"/>
        <v>249640.7</v>
      </c>
    </row>
    <row r="697" spans="1:8" ht="94.5">
      <c r="A697" s="108" t="s">
        <v>9</v>
      </c>
      <c r="B697" s="108" t="s">
        <v>51</v>
      </c>
      <c r="C697" s="108">
        <v>2110110750</v>
      </c>
      <c r="D697" s="108"/>
      <c r="E697" s="109" t="s">
        <v>169</v>
      </c>
      <c r="F697" s="21">
        <f aca="true" t="shared" si="181" ref="F697:H698">F698</f>
        <v>222908.50000000003</v>
      </c>
      <c r="G697" s="21">
        <f t="shared" si="181"/>
        <v>210678.5</v>
      </c>
      <c r="H697" s="21">
        <f t="shared" si="181"/>
        <v>210678.5</v>
      </c>
    </row>
    <row r="698" spans="1:8" ht="31.5">
      <c r="A698" s="108" t="s">
        <v>9</v>
      </c>
      <c r="B698" s="108" t="s">
        <v>51</v>
      </c>
      <c r="C698" s="108">
        <v>2110110750</v>
      </c>
      <c r="D698" s="110" t="s">
        <v>97</v>
      </c>
      <c r="E698" s="109" t="s">
        <v>98</v>
      </c>
      <c r="F698" s="21">
        <f t="shared" si="181"/>
        <v>222908.50000000003</v>
      </c>
      <c r="G698" s="21">
        <f t="shared" si="181"/>
        <v>210678.5</v>
      </c>
      <c r="H698" s="21">
        <f t="shared" si="181"/>
        <v>210678.5</v>
      </c>
    </row>
    <row r="699" spans="1:8" ht="12.75">
      <c r="A699" s="108" t="s">
        <v>9</v>
      </c>
      <c r="B699" s="108" t="s">
        <v>51</v>
      </c>
      <c r="C699" s="108">
        <v>2110110750</v>
      </c>
      <c r="D699" s="108">
        <v>610</v>
      </c>
      <c r="E699" s="109" t="s">
        <v>104</v>
      </c>
      <c r="F699" s="21">
        <f>210955.2-277.4+12230.7</f>
        <v>222908.50000000003</v>
      </c>
      <c r="G699" s="21">
        <f>210954.4-275.9</f>
        <v>210678.5</v>
      </c>
      <c r="H699" s="21">
        <f>210954.4-275.9</f>
        <v>210678.5</v>
      </c>
    </row>
    <row r="700" spans="1:8" ht="47.25">
      <c r="A700" s="191" t="s">
        <v>9</v>
      </c>
      <c r="B700" s="191" t="s">
        <v>51</v>
      </c>
      <c r="C700" s="10" t="s">
        <v>423</v>
      </c>
      <c r="D700" s="11"/>
      <c r="E700" s="192" t="s">
        <v>422</v>
      </c>
      <c r="F700" s="21">
        <f>F701</f>
        <v>326.1</v>
      </c>
      <c r="G700" s="21">
        <f aca="true" t="shared" si="182" ref="G700:H701">G701</f>
        <v>0</v>
      </c>
      <c r="H700" s="21">
        <f t="shared" si="182"/>
        <v>0</v>
      </c>
    </row>
    <row r="701" spans="1:8" ht="31.5">
      <c r="A701" s="191" t="s">
        <v>9</v>
      </c>
      <c r="B701" s="191" t="s">
        <v>51</v>
      </c>
      <c r="C701" s="10" t="s">
        <v>423</v>
      </c>
      <c r="D701" s="190" t="s">
        <v>97</v>
      </c>
      <c r="E701" s="192" t="s">
        <v>98</v>
      </c>
      <c r="F701" s="21">
        <f>F702</f>
        <v>326.1</v>
      </c>
      <c r="G701" s="21">
        <f t="shared" si="182"/>
        <v>0</v>
      </c>
      <c r="H701" s="21">
        <f t="shared" si="182"/>
        <v>0</v>
      </c>
    </row>
    <row r="702" spans="1:8" ht="12.75">
      <c r="A702" s="191" t="s">
        <v>9</v>
      </c>
      <c r="B702" s="191" t="s">
        <v>51</v>
      </c>
      <c r="C702" s="10" t="s">
        <v>423</v>
      </c>
      <c r="D702" s="191">
        <v>610</v>
      </c>
      <c r="E702" s="192" t="s">
        <v>104</v>
      </c>
      <c r="F702" s="21">
        <v>326.1</v>
      </c>
      <c r="G702" s="21">
        <v>0</v>
      </c>
      <c r="H702" s="21">
        <v>0</v>
      </c>
    </row>
    <row r="703" spans="1:8" ht="47.25">
      <c r="A703" s="2" t="s">
        <v>9</v>
      </c>
      <c r="B703" s="191" t="s">
        <v>51</v>
      </c>
      <c r="C703" s="10" t="s">
        <v>424</v>
      </c>
      <c r="D703" s="11"/>
      <c r="E703" s="192" t="s">
        <v>425</v>
      </c>
      <c r="F703" s="21">
        <f>F704</f>
        <v>3.3</v>
      </c>
      <c r="G703" s="21">
        <f aca="true" t="shared" si="183" ref="G703:H704">G704</f>
        <v>0</v>
      </c>
      <c r="H703" s="21">
        <f t="shared" si="183"/>
        <v>0</v>
      </c>
    </row>
    <row r="704" spans="1:8" ht="31.5">
      <c r="A704" s="2" t="s">
        <v>9</v>
      </c>
      <c r="B704" s="191" t="s">
        <v>51</v>
      </c>
      <c r="C704" s="10" t="s">
        <v>424</v>
      </c>
      <c r="D704" s="190" t="s">
        <v>97</v>
      </c>
      <c r="E704" s="192" t="s">
        <v>98</v>
      </c>
      <c r="F704" s="21">
        <f>F705</f>
        <v>3.3</v>
      </c>
      <c r="G704" s="21">
        <f t="shared" si="183"/>
        <v>0</v>
      </c>
      <c r="H704" s="21">
        <f t="shared" si="183"/>
        <v>0</v>
      </c>
    </row>
    <row r="705" spans="1:8" ht="12.75">
      <c r="A705" s="191" t="s">
        <v>9</v>
      </c>
      <c r="B705" s="191" t="s">
        <v>51</v>
      </c>
      <c r="C705" s="10" t="s">
        <v>424</v>
      </c>
      <c r="D705" s="191">
        <v>610</v>
      </c>
      <c r="E705" s="192" t="s">
        <v>104</v>
      </c>
      <c r="F705" s="21">
        <v>3.3</v>
      </c>
      <c r="G705" s="21">
        <v>0</v>
      </c>
      <c r="H705" s="21">
        <v>0</v>
      </c>
    </row>
    <row r="706" spans="1:8" ht="31.5">
      <c r="A706" s="108" t="s">
        <v>9</v>
      </c>
      <c r="B706" s="108" t="s">
        <v>51</v>
      </c>
      <c r="C706" s="10" t="s">
        <v>326</v>
      </c>
      <c r="D706" s="10"/>
      <c r="E706" s="42" t="s">
        <v>123</v>
      </c>
      <c r="F706" s="21">
        <f aca="true" t="shared" si="184" ref="F706:H707">F707</f>
        <v>42326.49999999999</v>
      </c>
      <c r="G706" s="21">
        <f t="shared" si="184"/>
        <v>38962.2</v>
      </c>
      <c r="H706" s="21">
        <f t="shared" si="184"/>
        <v>38962.2</v>
      </c>
    </row>
    <row r="707" spans="1:8" ht="31.5">
      <c r="A707" s="108" t="s">
        <v>9</v>
      </c>
      <c r="B707" s="108" t="s">
        <v>51</v>
      </c>
      <c r="C707" s="10" t="s">
        <v>326</v>
      </c>
      <c r="D707" s="110" t="s">
        <v>97</v>
      </c>
      <c r="E707" s="109" t="s">
        <v>98</v>
      </c>
      <c r="F707" s="21">
        <f t="shared" si="184"/>
        <v>42326.49999999999</v>
      </c>
      <c r="G707" s="21">
        <f t="shared" si="184"/>
        <v>38962.2</v>
      </c>
      <c r="H707" s="21">
        <f t="shared" si="184"/>
        <v>38962.2</v>
      </c>
    </row>
    <row r="708" spans="1:8" ht="12.75">
      <c r="A708" s="108" t="s">
        <v>9</v>
      </c>
      <c r="B708" s="108" t="s">
        <v>51</v>
      </c>
      <c r="C708" s="10" t="s">
        <v>326</v>
      </c>
      <c r="D708" s="108">
        <v>610</v>
      </c>
      <c r="E708" s="109" t="s">
        <v>104</v>
      </c>
      <c r="F708" s="21">
        <f>38962.2+2263.6+1104-3.3</f>
        <v>42326.49999999999</v>
      </c>
      <c r="G708" s="21">
        <v>38962.2</v>
      </c>
      <c r="H708" s="21">
        <v>38962.2</v>
      </c>
    </row>
    <row r="709" spans="1:8" ht="31.5">
      <c r="A709" s="108" t="s">
        <v>9</v>
      </c>
      <c r="B709" s="108" t="s">
        <v>51</v>
      </c>
      <c r="C709" s="108">
        <v>2110300000</v>
      </c>
      <c r="D709" s="108"/>
      <c r="E709" s="109" t="s">
        <v>170</v>
      </c>
      <c r="F709" s="21">
        <f aca="true" t="shared" si="185" ref="F709:H711">F710</f>
        <v>24798.399999999998</v>
      </c>
      <c r="G709" s="21">
        <f t="shared" si="185"/>
        <v>24376.399999999998</v>
      </c>
      <c r="H709" s="21">
        <f t="shared" si="185"/>
        <v>25066.2</v>
      </c>
    </row>
    <row r="710" spans="1:8" ht="47.25">
      <c r="A710" s="108" t="s">
        <v>9</v>
      </c>
      <c r="B710" s="108" t="s">
        <v>51</v>
      </c>
      <c r="C710" s="108" t="s">
        <v>328</v>
      </c>
      <c r="D710" s="108"/>
      <c r="E710" s="109" t="s">
        <v>278</v>
      </c>
      <c r="F710" s="21">
        <f t="shared" si="185"/>
        <v>24798.399999999998</v>
      </c>
      <c r="G710" s="21">
        <f t="shared" si="185"/>
        <v>24376.399999999998</v>
      </c>
      <c r="H710" s="21">
        <f t="shared" si="185"/>
        <v>25066.2</v>
      </c>
    </row>
    <row r="711" spans="1:8" ht="31.5">
      <c r="A711" s="108" t="s">
        <v>9</v>
      </c>
      <c r="B711" s="108" t="s">
        <v>51</v>
      </c>
      <c r="C711" s="108" t="s">
        <v>328</v>
      </c>
      <c r="D711" s="110" t="s">
        <v>97</v>
      </c>
      <c r="E711" s="109" t="s">
        <v>98</v>
      </c>
      <c r="F711" s="21">
        <f t="shared" si="185"/>
        <v>24798.399999999998</v>
      </c>
      <c r="G711" s="21">
        <f t="shared" si="185"/>
        <v>24376.399999999998</v>
      </c>
      <c r="H711" s="21">
        <f t="shared" si="185"/>
        <v>25066.2</v>
      </c>
    </row>
    <row r="712" spans="1:8" ht="12.75">
      <c r="A712" s="108" t="s">
        <v>9</v>
      </c>
      <c r="B712" s="108" t="s">
        <v>51</v>
      </c>
      <c r="C712" s="108" t="s">
        <v>328</v>
      </c>
      <c r="D712" s="108">
        <v>610</v>
      </c>
      <c r="E712" s="109" t="s">
        <v>104</v>
      </c>
      <c r="F712" s="21">
        <f>22318.5+2431.6+48.3</f>
        <v>24798.399999999998</v>
      </c>
      <c r="G712" s="21">
        <f>21938.8+2437.6</f>
        <v>24376.399999999998</v>
      </c>
      <c r="H712" s="21">
        <f>22554.9+2511.3</f>
        <v>25066.2</v>
      </c>
    </row>
    <row r="713" spans="1:8" ht="78.75">
      <c r="A713" s="108" t="s">
        <v>9</v>
      </c>
      <c r="B713" s="108" t="s">
        <v>51</v>
      </c>
      <c r="C713" s="108">
        <v>2110500000</v>
      </c>
      <c r="D713" s="108"/>
      <c r="E713" s="109" t="s">
        <v>254</v>
      </c>
      <c r="F713" s="21">
        <f>F717+F720+F714</f>
        <v>9536.6</v>
      </c>
      <c r="G713" s="21">
        <f aca="true" t="shared" si="186" ref="G713:H713">G717+G720+G714</f>
        <v>4841.4</v>
      </c>
      <c r="H713" s="21">
        <f t="shared" si="186"/>
        <v>0</v>
      </c>
    </row>
    <row r="714" spans="1:8" ht="47.25">
      <c r="A714" s="190" t="s">
        <v>9</v>
      </c>
      <c r="B714" s="190" t="s">
        <v>51</v>
      </c>
      <c r="C714" s="190">
        <v>2110510440</v>
      </c>
      <c r="D714" s="190"/>
      <c r="E714" s="192" t="s">
        <v>797</v>
      </c>
      <c r="F714" s="21">
        <f>F715</f>
        <v>0</v>
      </c>
      <c r="G714" s="21">
        <f aca="true" t="shared" si="187" ref="G714:H715">G715</f>
        <v>2727.5</v>
      </c>
      <c r="H714" s="21">
        <f t="shared" si="187"/>
        <v>0</v>
      </c>
    </row>
    <row r="715" spans="1:8" ht="31.5">
      <c r="A715" s="190" t="s">
        <v>9</v>
      </c>
      <c r="B715" s="190" t="s">
        <v>51</v>
      </c>
      <c r="C715" s="190">
        <v>2110510440</v>
      </c>
      <c r="D715" s="190" t="s">
        <v>97</v>
      </c>
      <c r="E715" s="192" t="s">
        <v>98</v>
      </c>
      <c r="F715" s="21">
        <f>F716</f>
        <v>0</v>
      </c>
      <c r="G715" s="21">
        <f t="shared" si="187"/>
        <v>2727.5</v>
      </c>
      <c r="H715" s="21">
        <f t="shared" si="187"/>
        <v>0</v>
      </c>
    </row>
    <row r="716" spans="1:8" ht="12.75">
      <c r="A716" s="190" t="s">
        <v>9</v>
      </c>
      <c r="B716" s="190" t="s">
        <v>51</v>
      </c>
      <c r="C716" s="190">
        <v>2110510440</v>
      </c>
      <c r="D716" s="190">
        <v>610</v>
      </c>
      <c r="E716" s="192" t="s">
        <v>104</v>
      </c>
      <c r="F716" s="21">
        <v>0</v>
      </c>
      <c r="G716" s="21">
        <v>2727.5</v>
      </c>
      <c r="H716" s="21">
        <v>0</v>
      </c>
    </row>
    <row r="717" spans="1:8" ht="31.5">
      <c r="A717" s="108" t="s">
        <v>9</v>
      </c>
      <c r="B717" s="108" t="s">
        <v>51</v>
      </c>
      <c r="C717" s="10" t="s">
        <v>364</v>
      </c>
      <c r="D717" s="108"/>
      <c r="E717" s="56" t="s">
        <v>299</v>
      </c>
      <c r="F717" s="21">
        <f aca="true" t="shared" si="188" ref="F717:H718">F718</f>
        <v>9536.6</v>
      </c>
      <c r="G717" s="21">
        <f t="shared" si="188"/>
        <v>0</v>
      </c>
      <c r="H717" s="21">
        <f t="shared" si="188"/>
        <v>0</v>
      </c>
    </row>
    <row r="718" spans="1:8" ht="31.5">
      <c r="A718" s="108" t="s">
        <v>9</v>
      </c>
      <c r="B718" s="108" t="s">
        <v>51</v>
      </c>
      <c r="C718" s="10" t="s">
        <v>364</v>
      </c>
      <c r="D718" s="110" t="s">
        <v>97</v>
      </c>
      <c r="E718" s="109" t="s">
        <v>98</v>
      </c>
      <c r="F718" s="21">
        <f t="shared" si="188"/>
        <v>9536.6</v>
      </c>
      <c r="G718" s="21">
        <f t="shared" si="188"/>
        <v>0</v>
      </c>
      <c r="H718" s="21">
        <f t="shared" si="188"/>
        <v>0</v>
      </c>
    </row>
    <row r="719" spans="1:8" ht="12.75">
      <c r="A719" s="108" t="s">
        <v>9</v>
      </c>
      <c r="B719" s="108" t="s">
        <v>51</v>
      </c>
      <c r="C719" s="10" t="s">
        <v>364</v>
      </c>
      <c r="D719" s="108">
        <v>610</v>
      </c>
      <c r="E719" s="109" t="s">
        <v>104</v>
      </c>
      <c r="F719" s="21">
        <f>971.5+3586.4-3144.2+4737.7-10+1320+93.1+1286.1+696</f>
        <v>9536.6</v>
      </c>
      <c r="G719" s="21">
        <v>0</v>
      </c>
      <c r="H719" s="21">
        <v>0</v>
      </c>
    </row>
    <row r="720" spans="1:8" ht="47.25">
      <c r="A720" s="137" t="s">
        <v>9</v>
      </c>
      <c r="B720" s="137" t="s">
        <v>51</v>
      </c>
      <c r="C720" s="137" t="s">
        <v>365</v>
      </c>
      <c r="D720" s="137"/>
      <c r="E720" s="140" t="s">
        <v>359</v>
      </c>
      <c r="F720" s="21">
        <f aca="true" t="shared" si="189" ref="F720:H721">F721</f>
        <v>0</v>
      </c>
      <c r="G720" s="21">
        <f t="shared" si="189"/>
        <v>2113.9</v>
      </c>
      <c r="H720" s="21">
        <f t="shared" si="189"/>
        <v>0</v>
      </c>
    </row>
    <row r="721" spans="1:8" ht="31.5">
      <c r="A721" s="137" t="s">
        <v>9</v>
      </c>
      <c r="B721" s="137" t="s">
        <v>51</v>
      </c>
      <c r="C721" s="137" t="s">
        <v>365</v>
      </c>
      <c r="D721" s="137" t="s">
        <v>97</v>
      </c>
      <c r="E721" s="140" t="s">
        <v>98</v>
      </c>
      <c r="F721" s="21">
        <f t="shared" si="189"/>
        <v>0</v>
      </c>
      <c r="G721" s="21">
        <f t="shared" si="189"/>
        <v>2113.9</v>
      </c>
      <c r="H721" s="21">
        <f t="shared" si="189"/>
        <v>0</v>
      </c>
    </row>
    <row r="722" spans="1:8" ht="12.75">
      <c r="A722" s="137" t="s">
        <v>9</v>
      </c>
      <c r="B722" s="137" t="s">
        <v>51</v>
      </c>
      <c r="C722" s="137" t="s">
        <v>365</v>
      </c>
      <c r="D722" s="137">
        <v>610</v>
      </c>
      <c r="E722" s="140" t="s">
        <v>104</v>
      </c>
      <c r="F722" s="21">
        <f>1852-1852</f>
        <v>0</v>
      </c>
      <c r="G722" s="21">
        <v>2113.9</v>
      </c>
      <c r="H722" s="21">
        <v>0</v>
      </c>
    </row>
    <row r="723" spans="1:8" ht="47.25">
      <c r="A723" s="108" t="s">
        <v>9</v>
      </c>
      <c r="B723" s="108" t="s">
        <v>51</v>
      </c>
      <c r="C723" s="108">
        <v>2110600000</v>
      </c>
      <c r="D723" s="108"/>
      <c r="E723" s="109" t="s">
        <v>279</v>
      </c>
      <c r="F723" s="21">
        <f>F724</f>
        <v>14530.3</v>
      </c>
      <c r="G723" s="21">
        <f aca="true" t="shared" si="190" ref="G723:H725">G724</f>
        <v>14530.3</v>
      </c>
      <c r="H723" s="21">
        <f t="shared" si="190"/>
        <v>14530.3</v>
      </c>
    </row>
    <row r="724" spans="1:8" ht="47.25">
      <c r="A724" s="108" t="s">
        <v>9</v>
      </c>
      <c r="B724" s="108" t="s">
        <v>51</v>
      </c>
      <c r="C724" s="108">
        <v>2110653031</v>
      </c>
      <c r="D724" s="108"/>
      <c r="E724" s="62" t="s">
        <v>280</v>
      </c>
      <c r="F724" s="21">
        <f>F725</f>
        <v>14530.3</v>
      </c>
      <c r="G724" s="21">
        <f t="shared" si="190"/>
        <v>14530.3</v>
      </c>
      <c r="H724" s="21">
        <f t="shared" si="190"/>
        <v>14530.3</v>
      </c>
    </row>
    <row r="725" spans="1:8" ht="31.5">
      <c r="A725" s="108" t="s">
        <v>9</v>
      </c>
      <c r="B725" s="108" t="s">
        <v>51</v>
      </c>
      <c r="C725" s="108">
        <v>2110653031</v>
      </c>
      <c r="D725" s="110" t="s">
        <v>97</v>
      </c>
      <c r="E725" s="109" t="s">
        <v>98</v>
      </c>
      <c r="F725" s="21">
        <f>F726</f>
        <v>14530.3</v>
      </c>
      <c r="G725" s="21">
        <f t="shared" si="190"/>
        <v>14530.3</v>
      </c>
      <c r="H725" s="21">
        <f t="shared" si="190"/>
        <v>14530.3</v>
      </c>
    </row>
    <row r="726" spans="1:8" ht="12.75">
      <c r="A726" s="108" t="s">
        <v>9</v>
      </c>
      <c r="B726" s="108" t="s">
        <v>51</v>
      </c>
      <c r="C726" s="108">
        <v>2110653031</v>
      </c>
      <c r="D726" s="108">
        <v>610</v>
      </c>
      <c r="E726" s="109" t="s">
        <v>104</v>
      </c>
      <c r="F726" s="21">
        <v>14530.3</v>
      </c>
      <c r="G726" s="21">
        <v>14530.3</v>
      </c>
      <c r="H726" s="21">
        <v>14530.3</v>
      </c>
    </row>
    <row r="727" spans="1:8" ht="47.25">
      <c r="A727" s="108" t="s">
        <v>9</v>
      </c>
      <c r="B727" s="108" t="s">
        <v>51</v>
      </c>
      <c r="C727" s="108">
        <v>2110700000</v>
      </c>
      <c r="D727" s="108"/>
      <c r="E727" s="109" t="s">
        <v>290</v>
      </c>
      <c r="F727" s="21">
        <f>F728</f>
        <v>2689.9</v>
      </c>
      <c r="G727" s="21">
        <f>G728</f>
        <v>1858.4</v>
      </c>
      <c r="H727" s="21">
        <f>H728</f>
        <v>1858.4</v>
      </c>
    </row>
    <row r="728" spans="1:8" ht="47.25">
      <c r="A728" s="108" t="s">
        <v>9</v>
      </c>
      <c r="B728" s="108" t="s">
        <v>51</v>
      </c>
      <c r="C728" s="108">
        <v>2110720020</v>
      </c>
      <c r="D728" s="108"/>
      <c r="E728" s="109" t="s">
        <v>297</v>
      </c>
      <c r="F728" s="21">
        <f>F729</f>
        <v>2689.9</v>
      </c>
      <c r="G728" s="21">
        <f aca="true" t="shared" si="191" ref="G728:H729">G729</f>
        <v>1858.4</v>
      </c>
      <c r="H728" s="21">
        <f t="shared" si="191"/>
        <v>1858.4</v>
      </c>
    </row>
    <row r="729" spans="1:8" ht="31.5">
      <c r="A729" s="108" t="s">
        <v>9</v>
      </c>
      <c r="B729" s="108" t="s">
        <v>51</v>
      </c>
      <c r="C729" s="108">
        <v>2110720020</v>
      </c>
      <c r="D729" s="110" t="s">
        <v>97</v>
      </c>
      <c r="E729" s="109" t="s">
        <v>98</v>
      </c>
      <c r="F729" s="21">
        <f>F730</f>
        <v>2689.9</v>
      </c>
      <c r="G729" s="21">
        <f t="shared" si="191"/>
        <v>1858.4</v>
      </c>
      <c r="H729" s="21">
        <f t="shared" si="191"/>
        <v>1858.4</v>
      </c>
    </row>
    <row r="730" spans="1:8" ht="12.75">
      <c r="A730" s="108" t="s">
        <v>9</v>
      </c>
      <c r="B730" s="108" t="s">
        <v>51</v>
      </c>
      <c r="C730" s="108">
        <v>2110720020</v>
      </c>
      <c r="D730" s="108">
        <v>610</v>
      </c>
      <c r="E730" s="109" t="s">
        <v>104</v>
      </c>
      <c r="F730" s="21">
        <f>1869.7+820.2</f>
        <v>2689.9</v>
      </c>
      <c r="G730" s="21">
        <f>1869.7-11.3</f>
        <v>1858.4</v>
      </c>
      <c r="H730" s="21">
        <f>1869.7-11.3</f>
        <v>1858.4</v>
      </c>
    </row>
    <row r="731" spans="1:8" ht="63">
      <c r="A731" s="2" t="s">
        <v>9</v>
      </c>
      <c r="B731" s="161" t="s">
        <v>51</v>
      </c>
      <c r="C731" s="161">
        <v>2110800000</v>
      </c>
      <c r="D731" s="161"/>
      <c r="E731" s="85" t="s">
        <v>386</v>
      </c>
      <c r="F731" s="21">
        <f>F732</f>
        <v>119.9</v>
      </c>
      <c r="G731" s="21">
        <f aca="true" t="shared" si="192" ref="G731:H733">G732</f>
        <v>0</v>
      </c>
      <c r="H731" s="21">
        <f t="shared" si="192"/>
        <v>0</v>
      </c>
    </row>
    <row r="732" spans="1:8" ht="31.5">
      <c r="A732" s="2" t="s">
        <v>9</v>
      </c>
      <c r="B732" s="161" t="s">
        <v>51</v>
      </c>
      <c r="C732" s="161">
        <v>2110820030</v>
      </c>
      <c r="D732" s="161"/>
      <c r="E732" s="166" t="s">
        <v>387</v>
      </c>
      <c r="F732" s="21">
        <f>F733</f>
        <v>119.9</v>
      </c>
      <c r="G732" s="21">
        <f t="shared" si="192"/>
        <v>0</v>
      </c>
      <c r="H732" s="21">
        <f t="shared" si="192"/>
        <v>0</v>
      </c>
    </row>
    <row r="733" spans="1:8" ht="31.5">
      <c r="A733" s="2" t="s">
        <v>9</v>
      </c>
      <c r="B733" s="161" t="s">
        <v>51</v>
      </c>
      <c r="C733" s="161">
        <v>2110820030</v>
      </c>
      <c r="D733" s="160" t="s">
        <v>97</v>
      </c>
      <c r="E733" s="166" t="s">
        <v>98</v>
      </c>
      <c r="F733" s="21">
        <f>F734</f>
        <v>119.9</v>
      </c>
      <c r="G733" s="21">
        <f t="shared" si="192"/>
        <v>0</v>
      </c>
      <c r="H733" s="21">
        <f t="shared" si="192"/>
        <v>0</v>
      </c>
    </row>
    <row r="734" spans="1:8" ht="12.75">
      <c r="A734" s="2" t="s">
        <v>9</v>
      </c>
      <c r="B734" s="161" t="s">
        <v>51</v>
      </c>
      <c r="C734" s="161">
        <v>2110820030</v>
      </c>
      <c r="D734" s="161">
        <v>610</v>
      </c>
      <c r="E734" s="162" t="s">
        <v>104</v>
      </c>
      <c r="F734" s="21">
        <v>119.9</v>
      </c>
      <c r="G734" s="21">
        <v>0</v>
      </c>
      <c r="H734" s="21">
        <v>0</v>
      </c>
    </row>
    <row r="735" spans="1:8" ht="31.5">
      <c r="A735" s="2" t="s">
        <v>9</v>
      </c>
      <c r="B735" s="178" t="s">
        <v>51</v>
      </c>
      <c r="C735" s="178">
        <v>2110900000</v>
      </c>
      <c r="D735" s="178"/>
      <c r="E735" s="85" t="s">
        <v>396</v>
      </c>
      <c r="F735" s="21">
        <f>F736</f>
        <v>495</v>
      </c>
      <c r="G735" s="21">
        <f aca="true" t="shared" si="193" ref="G735:H737">G736</f>
        <v>0</v>
      </c>
      <c r="H735" s="21">
        <f t="shared" si="193"/>
        <v>0</v>
      </c>
    </row>
    <row r="736" spans="1:8" ht="31.5">
      <c r="A736" s="2" t="s">
        <v>9</v>
      </c>
      <c r="B736" s="178" t="s">
        <v>51</v>
      </c>
      <c r="C736" s="178">
        <v>2110918010</v>
      </c>
      <c r="D736" s="178"/>
      <c r="E736" s="179" t="s">
        <v>397</v>
      </c>
      <c r="F736" s="21">
        <f>F737</f>
        <v>495</v>
      </c>
      <c r="G736" s="21">
        <f t="shared" si="193"/>
        <v>0</v>
      </c>
      <c r="H736" s="21">
        <f t="shared" si="193"/>
        <v>0</v>
      </c>
    </row>
    <row r="737" spans="1:8" ht="31.5">
      <c r="A737" s="2" t="s">
        <v>9</v>
      </c>
      <c r="B737" s="178" t="s">
        <v>51</v>
      </c>
      <c r="C737" s="178">
        <v>2110918010</v>
      </c>
      <c r="D737" s="177" t="s">
        <v>97</v>
      </c>
      <c r="E737" s="166" t="s">
        <v>98</v>
      </c>
      <c r="F737" s="21">
        <f>F738</f>
        <v>495</v>
      </c>
      <c r="G737" s="21">
        <f t="shared" si="193"/>
        <v>0</v>
      </c>
      <c r="H737" s="21">
        <f t="shared" si="193"/>
        <v>0</v>
      </c>
    </row>
    <row r="738" spans="1:8" ht="12.75">
      <c r="A738" s="2" t="s">
        <v>9</v>
      </c>
      <c r="B738" s="178" t="s">
        <v>51</v>
      </c>
      <c r="C738" s="178">
        <v>2110918010</v>
      </c>
      <c r="D738" s="178">
        <v>610</v>
      </c>
      <c r="E738" s="179" t="s">
        <v>104</v>
      </c>
      <c r="F738" s="21">
        <v>495</v>
      </c>
      <c r="G738" s="21">
        <v>0</v>
      </c>
      <c r="H738" s="21">
        <v>0</v>
      </c>
    </row>
    <row r="739" spans="1:8" ht="12.75">
      <c r="A739" s="137" t="s">
        <v>9</v>
      </c>
      <c r="B739" s="137" t="s">
        <v>51</v>
      </c>
      <c r="C739" s="137">
        <v>2120000000</v>
      </c>
      <c r="D739" s="137"/>
      <c r="E739" s="140" t="s">
        <v>121</v>
      </c>
      <c r="F739" s="21">
        <f>F740</f>
        <v>2609.7</v>
      </c>
      <c r="G739" s="21">
        <f aca="true" t="shared" si="194" ref="G739:H742">G740</f>
        <v>2379.1</v>
      </c>
      <c r="H739" s="21">
        <f t="shared" si="194"/>
        <v>2379.1</v>
      </c>
    </row>
    <row r="740" spans="1:8" ht="47.25">
      <c r="A740" s="137" t="s">
        <v>9</v>
      </c>
      <c r="B740" s="137" t="s">
        <v>51</v>
      </c>
      <c r="C740" s="137">
        <v>2120100000</v>
      </c>
      <c r="D740" s="137"/>
      <c r="E740" s="140" t="s">
        <v>122</v>
      </c>
      <c r="F740" s="21">
        <f>F741</f>
        <v>2609.7</v>
      </c>
      <c r="G740" s="21">
        <f t="shared" si="194"/>
        <v>2379.1</v>
      </c>
      <c r="H740" s="21">
        <f t="shared" si="194"/>
        <v>2379.1</v>
      </c>
    </row>
    <row r="741" spans="1:8" ht="31.5">
      <c r="A741" s="137" t="s">
        <v>9</v>
      </c>
      <c r="B741" s="137" t="s">
        <v>51</v>
      </c>
      <c r="C741" s="137">
        <v>2120120010</v>
      </c>
      <c r="D741" s="137"/>
      <c r="E741" s="140" t="s">
        <v>123</v>
      </c>
      <c r="F741" s="21">
        <f>F742</f>
        <v>2609.7</v>
      </c>
      <c r="G741" s="21">
        <f t="shared" si="194"/>
        <v>2379.1</v>
      </c>
      <c r="H741" s="21">
        <f t="shared" si="194"/>
        <v>2379.1</v>
      </c>
    </row>
    <row r="742" spans="1:8" ht="31.5">
      <c r="A742" s="137" t="s">
        <v>9</v>
      </c>
      <c r="B742" s="137" t="s">
        <v>51</v>
      </c>
      <c r="C742" s="137">
        <v>2120120010</v>
      </c>
      <c r="D742" s="137" t="s">
        <v>97</v>
      </c>
      <c r="E742" s="140" t="s">
        <v>98</v>
      </c>
      <c r="F742" s="21">
        <f>F743</f>
        <v>2609.7</v>
      </c>
      <c r="G742" s="21">
        <f t="shared" si="194"/>
        <v>2379.1</v>
      </c>
      <c r="H742" s="21">
        <f t="shared" si="194"/>
        <v>2379.1</v>
      </c>
    </row>
    <row r="743" spans="1:8" ht="12.75">
      <c r="A743" s="137" t="s">
        <v>9</v>
      </c>
      <c r="B743" s="137" t="s">
        <v>51</v>
      </c>
      <c r="C743" s="137">
        <v>2120120010</v>
      </c>
      <c r="D743" s="137">
        <v>610</v>
      </c>
      <c r="E743" s="140" t="s">
        <v>104</v>
      </c>
      <c r="F743" s="21">
        <f>2379.1+230.6</f>
        <v>2609.7</v>
      </c>
      <c r="G743" s="21">
        <v>2379.1</v>
      </c>
      <c r="H743" s="21">
        <v>2379.1</v>
      </c>
    </row>
    <row r="744" spans="1:8" ht="31.5">
      <c r="A744" s="108" t="s">
        <v>9</v>
      </c>
      <c r="B744" s="108" t="s">
        <v>51</v>
      </c>
      <c r="C744" s="108">
        <v>2130000000</v>
      </c>
      <c r="D744" s="108"/>
      <c r="E744" s="109" t="s">
        <v>114</v>
      </c>
      <c r="F744" s="21">
        <f>F745</f>
        <v>149</v>
      </c>
      <c r="G744" s="21">
        <f>G745</f>
        <v>149</v>
      </c>
      <c r="H744" s="21">
        <f>H745</f>
        <v>149</v>
      </c>
    </row>
    <row r="745" spans="1:8" ht="31.5">
      <c r="A745" s="108" t="s">
        <v>9</v>
      </c>
      <c r="B745" s="108" t="s">
        <v>51</v>
      </c>
      <c r="C745" s="108">
        <v>2130100000</v>
      </c>
      <c r="D745" s="108"/>
      <c r="E745" s="109" t="s">
        <v>210</v>
      </c>
      <c r="F745" s="21">
        <f>F749+F746</f>
        <v>149</v>
      </c>
      <c r="G745" s="21">
        <f>G749+G746</f>
        <v>149</v>
      </c>
      <c r="H745" s="21">
        <f>H749+H746</f>
        <v>149</v>
      </c>
    </row>
    <row r="746" spans="1:8" ht="31.5">
      <c r="A746" s="108" t="s">
        <v>9</v>
      </c>
      <c r="B746" s="108" t="s">
        <v>51</v>
      </c>
      <c r="C746" s="110">
        <v>2130111080</v>
      </c>
      <c r="D746" s="108"/>
      <c r="E746" s="109" t="s">
        <v>245</v>
      </c>
      <c r="F746" s="21">
        <f aca="true" t="shared" si="195" ref="F746:H747">F747</f>
        <v>123.9</v>
      </c>
      <c r="G746" s="21">
        <f t="shared" si="195"/>
        <v>123.9</v>
      </c>
      <c r="H746" s="21">
        <f t="shared" si="195"/>
        <v>123.9</v>
      </c>
    </row>
    <row r="747" spans="1:8" ht="31.5">
      <c r="A747" s="108" t="s">
        <v>9</v>
      </c>
      <c r="B747" s="108" t="s">
        <v>51</v>
      </c>
      <c r="C747" s="110">
        <v>2130111080</v>
      </c>
      <c r="D747" s="110" t="s">
        <v>97</v>
      </c>
      <c r="E747" s="109" t="s">
        <v>98</v>
      </c>
      <c r="F747" s="21">
        <f t="shared" si="195"/>
        <v>123.9</v>
      </c>
      <c r="G747" s="21">
        <f t="shared" si="195"/>
        <v>123.9</v>
      </c>
      <c r="H747" s="21">
        <f t="shared" si="195"/>
        <v>123.9</v>
      </c>
    </row>
    <row r="748" spans="1:8" ht="12.75">
      <c r="A748" s="108" t="s">
        <v>9</v>
      </c>
      <c r="B748" s="108" t="s">
        <v>51</v>
      </c>
      <c r="C748" s="110">
        <v>2130111080</v>
      </c>
      <c r="D748" s="108">
        <v>610</v>
      </c>
      <c r="E748" s="109" t="s">
        <v>104</v>
      </c>
      <c r="F748" s="21">
        <v>123.9</v>
      </c>
      <c r="G748" s="21">
        <v>123.9</v>
      </c>
      <c r="H748" s="21">
        <v>123.9</v>
      </c>
    </row>
    <row r="749" spans="1:8" ht="31.5">
      <c r="A749" s="108" t="s">
        <v>9</v>
      </c>
      <c r="B749" s="108" t="s">
        <v>51</v>
      </c>
      <c r="C749" s="110" t="s">
        <v>329</v>
      </c>
      <c r="D749" s="108"/>
      <c r="E749" s="109" t="s">
        <v>229</v>
      </c>
      <c r="F749" s="21">
        <f aca="true" t="shared" si="196" ref="F749:H750">F750</f>
        <v>25.1</v>
      </c>
      <c r="G749" s="21">
        <f t="shared" si="196"/>
        <v>25.1</v>
      </c>
      <c r="H749" s="21">
        <f t="shared" si="196"/>
        <v>25.1</v>
      </c>
    </row>
    <row r="750" spans="1:8" ht="31.5">
      <c r="A750" s="108" t="s">
        <v>9</v>
      </c>
      <c r="B750" s="108" t="s">
        <v>51</v>
      </c>
      <c r="C750" s="110" t="s">
        <v>329</v>
      </c>
      <c r="D750" s="110" t="s">
        <v>97</v>
      </c>
      <c r="E750" s="109" t="s">
        <v>98</v>
      </c>
      <c r="F750" s="21">
        <f t="shared" si="196"/>
        <v>25.1</v>
      </c>
      <c r="G750" s="21">
        <f t="shared" si="196"/>
        <v>25.1</v>
      </c>
      <c r="H750" s="21">
        <f t="shared" si="196"/>
        <v>25.1</v>
      </c>
    </row>
    <row r="751" spans="1:8" ht="12.75">
      <c r="A751" s="108" t="s">
        <v>9</v>
      </c>
      <c r="B751" s="108" t="s">
        <v>51</v>
      </c>
      <c r="C751" s="110" t="s">
        <v>329</v>
      </c>
      <c r="D751" s="108">
        <v>610</v>
      </c>
      <c r="E751" s="109" t="s">
        <v>104</v>
      </c>
      <c r="F751" s="21">
        <f>13.8+11.3</f>
        <v>25.1</v>
      </c>
      <c r="G751" s="21">
        <f>13.8+11.3</f>
        <v>25.1</v>
      </c>
      <c r="H751" s="21">
        <f>13.8+11.3</f>
        <v>25.1</v>
      </c>
    </row>
    <row r="752" spans="1:8" ht="31.5">
      <c r="A752" s="2" t="s">
        <v>9</v>
      </c>
      <c r="B752" s="108" t="s">
        <v>51</v>
      </c>
      <c r="C752" s="110">
        <v>2500000000</v>
      </c>
      <c r="D752" s="108"/>
      <c r="E752" s="56" t="s">
        <v>332</v>
      </c>
      <c r="F752" s="21">
        <f>F753</f>
        <v>6811.099999999999</v>
      </c>
      <c r="G752" s="21">
        <f aca="true" t="shared" si="197" ref="G752:H770">G753</f>
        <v>5081.1</v>
      </c>
      <c r="H752" s="21">
        <f t="shared" si="197"/>
        <v>5081.1</v>
      </c>
    </row>
    <row r="753" spans="1:8" ht="31.5">
      <c r="A753" s="2" t="s">
        <v>9</v>
      </c>
      <c r="B753" s="108" t="s">
        <v>51</v>
      </c>
      <c r="C753" s="110">
        <v>2520000000</v>
      </c>
      <c r="D753" s="108"/>
      <c r="E753" s="56" t="s">
        <v>236</v>
      </c>
      <c r="F753" s="21">
        <f>F768+F772+F754+F764</f>
        <v>6811.099999999999</v>
      </c>
      <c r="G753" s="21">
        <f>G768+G772+G754+G764</f>
        <v>5081.1</v>
      </c>
      <c r="H753" s="21">
        <f>H768+H772+H754+H764</f>
        <v>5081.1</v>
      </c>
    </row>
    <row r="754" spans="1:8" ht="63">
      <c r="A754" s="161" t="s">
        <v>9</v>
      </c>
      <c r="B754" s="161" t="s">
        <v>51</v>
      </c>
      <c r="C754" s="160">
        <v>2520100000</v>
      </c>
      <c r="D754" s="161"/>
      <c r="E754" s="56" t="s">
        <v>301</v>
      </c>
      <c r="F754" s="21">
        <f>F758+F761+F755</f>
        <v>738.2</v>
      </c>
      <c r="G754" s="21">
        <f aca="true" t="shared" si="198" ref="G754:H754">G758+G761+G755</f>
        <v>0</v>
      </c>
      <c r="H754" s="21">
        <f t="shared" si="198"/>
        <v>0</v>
      </c>
    </row>
    <row r="755" spans="1:8" ht="47.25">
      <c r="A755" s="2" t="s">
        <v>9</v>
      </c>
      <c r="B755" s="280" t="s">
        <v>51</v>
      </c>
      <c r="C755" s="10" t="s">
        <v>799</v>
      </c>
      <c r="D755" s="280"/>
      <c r="E755" s="56" t="s">
        <v>800</v>
      </c>
      <c r="F755" s="21">
        <f>F756</f>
        <v>116.2</v>
      </c>
      <c r="G755" s="21">
        <f aca="true" t="shared" si="199" ref="G755:H756">G756</f>
        <v>0</v>
      </c>
      <c r="H755" s="21">
        <f t="shared" si="199"/>
        <v>0</v>
      </c>
    </row>
    <row r="756" spans="1:8" ht="31.5">
      <c r="A756" s="2" t="s">
        <v>9</v>
      </c>
      <c r="B756" s="280">
        <v>702</v>
      </c>
      <c r="C756" s="10" t="s">
        <v>799</v>
      </c>
      <c r="D756" s="279" t="s">
        <v>97</v>
      </c>
      <c r="E756" s="56" t="s">
        <v>98</v>
      </c>
      <c r="F756" s="21">
        <f>F757</f>
        <v>116.2</v>
      </c>
      <c r="G756" s="21">
        <f t="shared" si="199"/>
        <v>0</v>
      </c>
      <c r="H756" s="21">
        <f t="shared" si="199"/>
        <v>0</v>
      </c>
    </row>
    <row r="757" spans="1:8" ht="12.75">
      <c r="A757" s="2" t="s">
        <v>9</v>
      </c>
      <c r="B757" s="280" t="s">
        <v>51</v>
      </c>
      <c r="C757" s="10" t="s">
        <v>799</v>
      </c>
      <c r="D757" s="280">
        <v>610</v>
      </c>
      <c r="E757" s="56" t="s">
        <v>104</v>
      </c>
      <c r="F757" s="21">
        <v>116.2</v>
      </c>
      <c r="G757" s="21">
        <v>0</v>
      </c>
      <c r="H757" s="21">
        <v>0</v>
      </c>
    </row>
    <row r="758" spans="1:8" ht="31.5">
      <c r="A758" s="2" t="s">
        <v>9</v>
      </c>
      <c r="B758" s="161" t="s">
        <v>51</v>
      </c>
      <c r="C758" s="10" t="s">
        <v>315</v>
      </c>
      <c r="D758" s="161"/>
      <c r="E758" s="56" t="s">
        <v>302</v>
      </c>
      <c r="F758" s="21">
        <f>F759</f>
        <v>505.8</v>
      </c>
      <c r="G758" s="21">
        <f aca="true" t="shared" si="200" ref="G758:H759">G759</f>
        <v>0</v>
      </c>
      <c r="H758" s="21">
        <f t="shared" si="200"/>
        <v>0</v>
      </c>
    </row>
    <row r="759" spans="1:8" ht="31.5">
      <c r="A759" s="2" t="s">
        <v>9</v>
      </c>
      <c r="B759" s="161" t="s">
        <v>51</v>
      </c>
      <c r="C759" s="10" t="s">
        <v>315</v>
      </c>
      <c r="D759" s="160" t="s">
        <v>97</v>
      </c>
      <c r="E759" s="56" t="s">
        <v>98</v>
      </c>
      <c r="F759" s="21">
        <f>F760</f>
        <v>505.8</v>
      </c>
      <c r="G759" s="21">
        <f t="shared" si="200"/>
        <v>0</v>
      </c>
      <c r="H759" s="21">
        <f t="shared" si="200"/>
        <v>0</v>
      </c>
    </row>
    <row r="760" spans="1:8" ht="12.75">
      <c r="A760" s="2" t="s">
        <v>9</v>
      </c>
      <c r="B760" s="161" t="s">
        <v>51</v>
      </c>
      <c r="C760" s="10" t="s">
        <v>315</v>
      </c>
      <c r="D760" s="161">
        <v>610</v>
      </c>
      <c r="E760" s="56" t="s">
        <v>104</v>
      </c>
      <c r="F760" s="21">
        <f>598.3-208.6+232.3-116.2</f>
        <v>505.8</v>
      </c>
      <c r="G760" s="21">
        <v>0</v>
      </c>
      <c r="H760" s="21">
        <v>0</v>
      </c>
    </row>
    <row r="761" spans="1:8" ht="47.25">
      <c r="A761" s="2" t="s">
        <v>9</v>
      </c>
      <c r="B761" s="278" t="s">
        <v>51</v>
      </c>
      <c r="C761" s="10" t="s">
        <v>798</v>
      </c>
      <c r="D761" s="278"/>
      <c r="E761" s="56" t="s">
        <v>359</v>
      </c>
      <c r="F761" s="21">
        <f>F762</f>
        <v>116.2</v>
      </c>
      <c r="G761" s="21">
        <f aca="true" t="shared" si="201" ref="G761:H762">G762</f>
        <v>0</v>
      </c>
      <c r="H761" s="21">
        <f t="shared" si="201"/>
        <v>0</v>
      </c>
    </row>
    <row r="762" spans="1:8" ht="31.5">
      <c r="A762" s="2" t="s">
        <v>9</v>
      </c>
      <c r="B762" s="278" t="s">
        <v>51</v>
      </c>
      <c r="C762" s="10" t="s">
        <v>798</v>
      </c>
      <c r="D762" s="277" t="s">
        <v>97</v>
      </c>
      <c r="E762" s="56" t="s">
        <v>98</v>
      </c>
      <c r="F762" s="21">
        <f>F763</f>
        <v>116.2</v>
      </c>
      <c r="G762" s="21">
        <f t="shared" si="201"/>
        <v>0</v>
      </c>
      <c r="H762" s="21">
        <f t="shared" si="201"/>
        <v>0</v>
      </c>
    </row>
    <row r="763" spans="1:8" ht="12.75">
      <c r="A763" s="2" t="s">
        <v>9</v>
      </c>
      <c r="B763" s="278" t="s">
        <v>51</v>
      </c>
      <c r="C763" s="10" t="s">
        <v>798</v>
      </c>
      <c r="D763" s="278">
        <v>610</v>
      </c>
      <c r="E763" s="56" t="s">
        <v>104</v>
      </c>
      <c r="F763" s="21">
        <v>116.2</v>
      </c>
      <c r="G763" s="21">
        <v>0</v>
      </c>
      <c r="H763" s="21">
        <v>0</v>
      </c>
    </row>
    <row r="764" spans="1:8" ht="47.25">
      <c r="A764" s="187" t="s">
        <v>9</v>
      </c>
      <c r="B764" s="187" t="s">
        <v>51</v>
      </c>
      <c r="C764" s="186">
        <v>2520200000</v>
      </c>
      <c r="D764" s="187"/>
      <c r="E764" s="188" t="s">
        <v>303</v>
      </c>
      <c r="F764" s="21">
        <f>F765</f>
        <v>1927</v>
      </c>
      <c r="G764" s="21">
        <f aca="true" t="shared" si="202" ref="G764:H766">G765</f>
        <v>0</v>
      </c>
      <c r="H764" s="21">
        <f t="shared" si="202"/>
        <v>0</v>
      </c>
    </row>
    <row r="765" spans="1:8" ht="12.75">
      <c r="A765" s="2" t="s">
        <v>9</v>
      </c>
      <c r="B765" s="187" t="s">
        <v>51</v>
      </c>
      <c r="C765" s="186">
        <v>2520220190</v>
      </c>
      <c r="D765" s="186"/>
      <c r="E765" s="188" t="s">
        <v>358</v>
      </c>
      <c r="F765" s="21">
        <f>F766</f>
        <v>1927</v>
      </c>
      <c r="G765" s="21">
        <f t="shared" si="202"/>
        <v>0</v>
      </c>
      <c r="H765" s="21">
        <f t="shared" si="202"/>
        <v>0</v>
      </c>
    </row>
    <row r="766" spans="1:8" ht="31.5">
      <c r="A766" s="2" t="s">
        <v>9</v>
      </c>
      <c r="B766" s="187" t="s">
        <v>51</v>
      </c>
      <c r="C766" s="186">
        <v>2520220190</v>
      </c>
      <c r="D766" s="186" t="s">
        <v>97</v>
      </c>
      <c r="E766" s="188" t="s">
        <v>98</v>
      </c>
      <c r="F766" s="21">
        <f>F767</f>
        <v>1927</v>
      </c>
      <c r="G766" s="21">
        <f t="shared" si="202"/>
        <v>0</v>
      </c>
      <c r="H766" s="21">
        <f t="shared" si="202"/>
        <v>0</v>
      </c>
    </row>
    <row r="767" spans="1:8" ht="12.75">
      <c r="A767" s="2" t="s">
        <v>9</v>
      </c>
      <c r="B767" s="187" t="s">
        <v>51</v>
      </c>
      <c r="C767" s="186">
        <v>2520220190</v>
      </c>
      <c r="D767" s="186">
        <v>610</v>
      </c>
      <c r="E767" s="188" t="s">
        <v>104</v>
      </c>
      <c r="F767" s="21">
        <f>737+700+490</f>
        <v>1927</v>
      </c>
      <c r="G767" s="21">
        <v>0</v>
      </c>
      <c r="H767" s="21">
        <v>0</v>
      </c>
    </row>
    <row r="768" spans="1:8" ht="47.25">
      <c r="A768" s="108" t="s">
        <v>9</v>
      </c>
      <c r="B768" s="108" t="s">
        <v>51</v>
      </c>
      <c r="C768" s="110">
        <v>2520300000</v>
      </c>
      <c r="D768" s="108"/>
      <c r="E768" s="109" t="s">
        <v>287</v>
      </c>
      <c r="F768" s="21">
        <f>F769</f>
        <v>2950.2000000000003</v>
      </c>
      <c r="G768" s="21">
        <f t="shared" si="197"/>
        <v>3904</v>
      </c>
      <c r="H768" s="21">
        <f t="shared" si="197"/>
        <v>3904</v>
      </c>
    </row>
    <row r="769" spans="1:8" ht="12.75">
      <c r="A769" s="108" t="s">
        <v>9</v>
      </c>
      <c r="B769" s="108" t="s">
        <v>51</v>
      </c>
      <c r="C769" s="110">
        <v>2520320200</v>
      </c>
      <c r="D769" s="108"/>
      <c r="E769" s="56" t="s">
        <v>288</v>
      </c>
      <c r="F769" s="21">
        <f>F770</f>
        <v>2950.2000000000003</v>
      </c>
      <c r="G769" s="21">
        <f t="shared" si="197"/>
        <v>3904</v>
      </c>
      <c r="H769" s="21">
        <f t="shared" si="197"/>
        <v>3904</v>
      </c>
    </row>
    <row r="770" spans="1:8" ht="31.5">
      <c r="A770" s="2" t="s">
        <v>9</v>
      </c>
      <c r="B770" s="108" t="s">
        <v>51</v>
      </c>
      <c r="C770" s="133">
        <v>2520320200</v>
      </c>
      <c r="D770" s="110" t="s">
        <v>97</v>
      </c>
      <c r="E770" s="56" t="s">
        <v>98</v>
      </c>
      <c r="F770" s="21">
        <f>F771</f>
        <v>2950.2000000000003</v>
      </c>
      <c r="G770" s="21">
        <f t="shared" si="197"/>
        <v>3904</v>
      </c>
      <c r="H770" s="21">
        <f t="shared" si="197"/>
        <v>3904</v>
      </c>
    </row>
    <row r="771" spans="1:8" ht="12.75">
      <c r="A771" s="2" t="s">
        <v>9</v>
      </c>
      <c r="B771" s="108" t="s">
        <v>51</v>
      </c>
      <c r="C771" s="133">
        <v>2520320200</v>
      </c>
      <c r="D771" s="108">
        <v>610</v>
      </c>
      <c r="E771" s="56" t="s">
        <v>104</v>
      </c>
      <c r="F771" s="21">
        <f>3904+303.3-1257.1</f>
        <v>2950.2000000000003</v>
      </c>
      <c r="G771" s="21">
        <v>3904</v>
      </c>
      <c r="H771" s="21">
        <v>3904</v>
      </c>
    </row>
    <row r="772" spans="1:8" ht="31.5">
      <c r="A772" s="139" t="s">
        <v>9</v>
      </c>
      <c r="B772" s="139" t="s">
        <v>51</v>
      </c>
      <c r="C772" s="137">
        <v>2520400000</v>
      </c>
      <c r="D772" s="139"/>
      <c r="E772" s="56" t="s">
        <v>367</v>
      </c>
      <c r="F772" s="21">
        <f>F773</f>
        <v>1195.6999999999998</v>
      </c>
      <c r="G772" s="21">
        <f aca="true" t="shared" si="203" ref="G772:H774">G773</f>
        <v>1177.1</v>
      </c>
      <c r="H772" s="21">
        <f t="shared" si="203"/>
        <v>1177.1</v>
      </c>
    </row>
    <row r="773" spans="1:8" ht="12.75">
      <c r="A773" s="139" t="s">
        <v>9</v>
      </c>
      <c r="B773" s="139" t="s">
        <v>51</v>
      </c>
      <c r="C773" s="137">
        <v>2520420300</v>
      </c>
      <c r="D773" s="139"/>
      <c r="E773" s="56" t="s">
        <v>368</v>
      </c>
      <c r="F773" s="21">
        <f>F774</f>
        <v>1195.6999999999998</v>
      </c>
      <c r="G773" s="21">
        <f t="shared" si="203"/>
        <v>1177.1</v>
      </c>
      <c r="H773" s="21">
        <f t="shared" si="203"/>
        <v>1177.1</v>
      </c>
    </row>
    <row r="774" spans="1:8" ht="31.5">
      <c r="A774" s="2" t="s">
        <v>9</v>
      </c>
      <c r="B774" s="139" t="s">
        <v>51</v>
      </c>
      <c r="C774" s="137">
        <v>2520420300</v>
      </c>
      <c r="D774" s="137" t="s">
        <v>97</v>
      </c>
      <c r="E774" s="56" t="s">
        <v>98</v>
      </c>
      <c r="F774" s="21">
        <f>F775</f>
        <v>1195.6999999999998</v>
      </c>
      <c r="G774" s="21">
        <f t="shared" si="203"/>
        <v>1177.1</v>
      </c>
      <c r="H774" s="21">
        <f t="shared" si="203"/>
        <v>1177.1</v>
      </c>
    </row>
    <row r="775" spans="1:8" ht="12.75">
      <c r="A775" s="2" t="s">
        <v>9</v>
      </c>
      <c r="B775" s="139" t="s">
        <v>51</v>
      </c>
      <c r="C775" s="137">
        <v>2520420300</v>
      </c>
      <c r="D775" s="139">
        <v>610</v>
      </c>
      <c r="E775" s="56" t="s">
        <v>104</v>
      </c>
      <c r="F775" s="21">
        <f>1177.1+18.6</f>
        <v>1195.6999999999998</v>
      </c>
      <c r="G775" s="21">
        <v>1177.1</v>
      </c>
      <c r="H775" s="21">
        <v>1177.1</v>
      </c>
    </row>
    <row r="776" spans="1:8" ht="12.75">
      <c r="A776" s="2" t="s">
        <v>9</v>
      </c>
      <c r="B776" s="182" t="s">
        <v>51</v>
      </c>
      <c r="C776" s="181">
        <v>9900000000</v>
      </c>
      <c r="D776" s="181"/>
      <c r="E776" s="56" t="s">
        <v>105</v>
      </c>
      <c r="F776" s="21">
        <f>F777</f>
        <v>145</v>
      </c>
      <c r="G776" s="21">
        <f aca="true" t="shared" si="204" ref="G776:H779">G777</f>
        <v>0</v>
      </c>
      <c r="H776" s="21">
        <f t="shared" si="204"/>
        <v>0</v>
      </c>
    </row>
    <row r="777" spans="1:8" ht="47.25">
      <c r="A777" s="2" t="s">
        <v>9</v>
      </c>
      <c r="B777" s="182" t="s">
        <v>51</v>
      </c>
      <c r="C777" s="181">
        <v>9920000000</v>
      </c>
      <c r="D777" s="181"/>
      <c r="E777" s="56" t="s">
        <v>398</v>
      </c>
      <c r="F777" s="21">
        <f>F778</f>
        <v>145</v>
      </c>
      <c r="G777" s="21">
        <f t="shared" si="204"/>
        <v>0</v>
      </c>
      <c r="H777" s="21">
        <f t="shared" si="204"/>
        <v>0</v>
      </c>
    </row>
    <row r="778" spans="1:8" ht="47.25">
      <c r="A778" s="182" t="s">
        <v>9</v>
      </c>
      <c r="B778" s="182" t="s">
        <v>51</v>
      </c>
      <c r="C778" s="181">
        <v>9920010920</v>
      </c>
      <c r="D778" s="181"/>
      <c r="E778" s="56" t="s">
        <v>399</v>
      </c>
      <c r="F778" s="21">
        <f>F779</f>
        <v>145</v>
      </c>
      <c r="G778" s="21">
        <f t="shared" si="204"/>
        <v>0</v>
      </c>
      <c r="H778" s="21">
        <f t="shared" si="204"/>
        <v>0</v>
      </c>
    </row>
    <row r="779" spans="1:8" ht="31.5">
      <c r="A779" s="182" t="s">
        <v>9</v>
      </c>
      <c r="B779" s="182" t="s">
        <v>51</v>
      </c>
      <c r="C779" s="181">
        <v>9920010920</v>
      </c>
      <c r="D779" s="181" t="s">
        <v>97</v>
      </c>
      <c r="E779" s="56" t="s">
        <v>98</v>
      </c>
      <c r="F779" s="21">
        <f>F780</f>
        <v>145</v>
      </c>
      <c r="G779" s="21">
        <f t="shared" si="204"/>
        <v>0</v>
      </c>
      <c r="H779" s="21">
        <f t="shared" si="204"/>
        <v>0</v>
      </c>
    </row>
    <row r="780" spans="1:8" ht="12.75">
      <c r="A780" s="2" t="s">
        <v>9</v>
      </c>
      <c r="B780" s="182" t="s">
        <v>51</v>
      </c>
      <c r="C780" s="181">
        <v>9920010920</v>
      </c>
      <c r="D780" s="181">
        <v>610</v>
      </c>
      <c r="E780" s="56" t="s">
        <v>104</v>
      </c>
      <c r="F780" s="21">
        <v>145</v>
      </c>
      <c r="G780" s="21">
        <v>0</v>
      </c>
      <c r="H780" s="21">
        <v>0</v>
      </c>
    </row>
    <row r="781" spans="1:8" ht="12.75">
      <c r="A781" s="108" t="s">
        <v>9</v>
      </c>
      <c r="B781" s="108" t="s">
        <v>90</v>
      </c>
      <c r="C781" s="108" t="s">
        <v>66</v>
      </c>
      <c r="D781" s="108" t="s">
        <v>66</v>
      </c>
      <c r="E781" s="109" t="s">
        <v>91</v>
      </c>
      <c r="F781" s="21">
        <f>F782+F803</f>
        <v>11183.9</v>
      </c>
      <c r="G781" s="21">
        <f>G782+G803</f>
        <v>11377.7</v>
      </c>
      <c r="H781" s="21">
        <f>H782+H803</f>
        <v>11377.7</v>
      </c>
    </row>
    <row r="782" spans="1:8" ht="39" customHeight="1">
      <c r="A782" s="108" t="s">
        <v>9</v>
      </c>
      <c r="B782" s="108" t="s">
        <v>90</v>
      </c>
      <c r="C782" s="110">
        <v>2100000000</v>
      </c>
      <c r="D782" s="108"/>
      <c r="E782" s="109" t="s">
        <v>333</v>
      </c>
      <c r="F782" s="21">
        <f aca="true" t="shared" si="205" ref="F782:H783">F783</f>
        <v>11178.199999999999</v>
      </c>
      <c r="G782" s="21">
        <f t="shared" si="205"/>
        <v>11372</v>
      </c>
      <c r="H782" s="21">
        <f t="shared" si="205"/>
        <v>11372</v>
      </c>
    </row>
    <row r="783" spans="1:8" ht="12.75">
      <c r="A783" s="108" t="s">
        <v>9</v>
      </c>
      <c r="B783" s="108" t="s">
        <v>90</v>
      </c>
      <c r="C783" s="108">
        <v>2120000000</v>
      </c>
      <c r="D783" s="108"/>
      <c r="E783" s="109" t="s">
        <v>121</v>
      </c>
      <c r="F783" s="21">
        <f t="shared" si="205"/>
        <v>11178.199999999999</v>
      </c>
      <c r="G783" s="21">
        <f t="shared" si="205"/>
        <v>11372</v>
      </c>
      <c r="H783" s="21">
        <f t="shared" si="205"/>
        <v>11372</v>
      </c>
    </row>
    <row r="784" spans="1:8" ht="47.25">
      <c r="A784" s="2" t="s">
        <v>9</v>
      </c>
      <c r="B784" s="108" t="s">
        <v>90</v>
      </c>
      <c r="C784" s="108">
        <v>2120100000</v>
      </c>
      <c r="D784" s="108"/>
      <c r="E784" s="109" t="s">
        <v>122</v>
      </c>
      <c r="F784" s="21">
        <f>F791+F785+F797+F788+F800+F794</f>
        <v>11178.199999999999</v>
      </c>
      <c r="G784" s="21">
        <f>G791+G785+G797+G788+G800+G794</f>
        <v>11372</v>
      </c>
      <c r="H784" s="21">
        <f>H791+H785+H797+H788+H800+H794</f>
        <v>11372</v>
      </c>
    </row>
    <row r="785" spans="1:8" ht="47.25">
      <c r="A785" s="108" t="s">
        <v>9</v>
      </c>
      <c r="B785" s="108" t="s">
        <v>90</v>
      </c>
      <c r="C785" s="108">
        <v>2120110690</v>
      </c>
      <c r="D785" s="108"/>
      <c r="E785" s="56" t="s">
        <v>240</v>
      </c>
      <c r="F785" s="21">
        <f aca="true" t="shared" si="206" ref="F785:H786">F786</f>
        <v>3276.7</v>
      </c>
      <c r="G785" s="21">
        <f t="shared" si="206"/>
        <v>1996.6</v>
      </c>
      <c r="H785" s="21">
        <f t="shared" si="206"/>
        <v>1996.6</v>
      </c>
    </row>
    <row r="786" spans="1:8" ht="31.5">
      <c r="A786" s="108" t="s">
        <v>9</v>
      </c>
      <c r="B786" s="108" t="s">
        <v>90</v>
      </c>
      <c r="C786" s="108">
        <v>2120110690</v>
      </c>
      <c r="D786" s="110" t="s">
        <v>97</v>
      </c>
      <c r="E786" s="56" t="s">
        <v>98</v>
      </c>
      <c r="F786" s="21">
        <f t="shared" si="206"/>
        <v>3276.7</v>
      </c>
      <c r="G786" s="21">
        <f t="shared" si="206"/>
        <v>1996.6</v>
      </c>
      <c r="H786" s="21">
        <f t="shared" si="206"/>
        <v>1996.6</v>
      </c>
    </row>
    <row r="787" spans="1:8" ht="12.75">
      <c r="A787" s="2" t="s">
        <v>9</v>
      </c>
      <c r="B787" s="108" t="s">
        <v>90</v>
      </c>
      <c r="C787" s="108">
        <v>2120110690</v>
      </c>
      <c r="D787" s="108">
        <v>610</v>
      </c>
      <c r="E787" s="56" t="s">
        <v>104</v>
      </c>
      <c r="F787" s="21">
        <f>1996.6+1280.1</f>
        <v>3276.7</v>
      </c>
      <c r="G787" s="21">
        <v>1996.6</v>
      </c>
      <c r="H787" s="21">
        <v>1996.6</v>
      </c>
    </row>
    <row r="788" spans="1:8" ht="47.25">
      <c r="A788" s="2" t="s">
        <v>9</v>
      </c>
      <c r="B788" s="191" t="s">
        <v>90</v>
      </c>
      <c r="C788" s="191">
        <v>2120111390</v>
      </c>
      <c r="D788" s="191"/>
      <c r="E788" s="56" t="s">
        <v>422</v>
      </c>
      <c r="F788" s="21">
        <f>F789</f>
        <v>44.5</v>
      </c>
      <c r="G788" s="21">
        <f aca="true" t="shared" si="207" ref="G788:H789">G789</f>
        <v>0</v>
      </c>
      <c r="H788" s="21">
        <f t="shared" si="207"/>
        <v>0</v>
      </c>
    </row>
    <row r="789" spans="1:8" ht="31.5">
      <c r="A789" s="191" t="s">
        <v>9</v>
      </c>
      <c r="B789" s="191" t="s">
        <v>90</v>
      </c>
      <c r="C789" s="191">
        <v>2120111390</v>
      </c>
      <c r="D789" s="190" t="s">
        <v>97</v>
      </c>
      <c r="E789" s="56" t="s">
        <v>98</v>
      </c>
      <c r="F789" s="21">
        <f>F790</f>
        <v>44.5</v>
      </c>
      <c r="G789" s="21">
        <f t="shared" si="207"/>
        <v>0</v>
      </c>
      <c r="H789" s="21">
        <f t="shared" si="207"/>
        <v>0</v>
      </c>
    </row>
    <row r="790" spans="1:8" ht="12.75">
      <c r="A790" s="191" t="s">
        <v>9</v>
      </c>
      <c r="B790" s="191" t="s">
        <v>90</v>
      </c>
      <c r="C790" s="191">
        <v>2120111390</v>
      </c>
      <c r="D790" s="191">
        <v>610</v>
      </c>
      <c r="E790" s="56" t="s">
        <v>104</v>
      </c>
      <c r="F790" s="21">
        <v>44.5</v>
      </c>
      <c r="G790" s="21">
        <v>0</v>
      </c>
      <c r="H790" s="21">
        <v>0</v>
      </c>
    </row>
    <row r="791" spans="1:8" ht="31.5">
      <c r="A791" s="2" t="s">
        <v>9</v>
      </c>
      <c r="B791" s="108" t="s">
        <v>90</v>
      </c>
      <c r="C791" s="108">
        <v>2120120010</v>
      </c>
      <c r="D791" s="108"/>
      <c r="E791" s="109" t="s">
        <v>123</v>
      </c>
      <c r="F791" s="21">
        <f aca="true" t="shared" si="208" ref="F791:H792">F792</f>
        <v>7628.4</v>
      </c>
      <c r="G791" s="21">
        <f t="shared" si="208"/>
        <v>9355.199999999999</v>
      </c>
      <c r="H791" s="21">
        <f t="shared" si="208"/>
        <v>9355.199999999999</v>
      </c>
    </row>
    <row r="792" spans="1:8" ht="31.5">
      <c r="A792" s="2" t="s">
        <v>9</v>
      </c>
      <c r="B792" s="108" t="s">
        <v>90</v>
      </c>
      <c r="C792" s="108">
        <v>2120120010</v>
      </c>
      <c r="D792" s="110" t="s">
        <v>97</v>
      </c>
      <c r="E792" s="109" t="s">
        <v>98</v>
      </c>
      <c r="F792" s="21">
        <f t="shared" si="208"/>
        <v>7628.4</v>
      </c>
      <c r="G792" s="21">
        <f t="shared" si="208"/>
        <v>9355.199999999999</v>
      </c>
      <c r="H792" s="21">
        <f t="shared" si="208"/>
        <v>9355.199999999999</v>
      </c>
    </row>
    <row r="793" spans="1:8" ht="12.75">
      <c r="A793" s="108" t="s">
        <v>9</v>
      </c>
      <c r="B793" s="108" t="s">
        <v>90</v>
      </c>
      <c r="C793" s="108">
        <v>2120120010</v>
      </c>
      <c r="D793" s="108">
        <v>610</v>
      </c>
      <c r="E793" s="109" t="s">
        <v>104</v>
      </c>
      <c r="F793" s="21">
        <f>9267.8+87.4-13.3-1518.4-195.1</f>
        <v>7628.4</v>
      </c>
      <c r="G793" s="21">
        <f>9267.8+87.4</f>
        <v>9355.199999999999</v>
      </c>
      <c r="H793" s="21">
        <f>9267.8+87.4</f>
        <v>9355.199999999999</v>
      </c>
    </row>
    <row r="794" spans="1:8" ht="31.5">
      <c r="A794" s="2" t="s">
        <v>9</v>
      </c>
      <c r="B794" s="283" t="s">
        <v>90</v>
      </c>
      <c r="C794" s="283">
        <v>2120120020</v>
      </c>
      <c r="D794" s="283"/>
      <c r="E794" s="284" t="s">
        <v>803</v>
      </c>
      <c r="F794" s="21">
        <f>F795</f>
        <v>195.1</v>
      </c>
      <c r="G794" s="21">
        <f aca="true" t="shared" si="209" ref="G794:H795">G795</f>
        <v>0</v>
      </c>
      <c r="H794" s="21">
        <f t="shared" si="209"/>
        <v>0</v>
      </c>
    </row>
    <row r="795" spans="1:8" ht="31.5">
      <c r="A795" s="2" t="s">
        <v>9</v>
      </c>
      <c r="B795" s="283" t="s">
        <v>90</v>
      </c>
      <c r="C795" s="283">
        <v>2120120020</v>
      </c>
      <c r="D795" s="282" t="s">
        <v>97</v>
      </c>
      <c r="E795" s="284" t="s">
        <v>98</v>
      </c>
      <c r="F795" s="21">
        <f>F796</f>
        <v>195.1</v>
      </c>
      <c r="G795" s="21">
        <f t="shared" si="209"/>
        <v>0</v>
      </c>
      <c r="H795" s="21">
        <f t="shared" si="209"/>
        <v>0</v>
      </c>
    </row>
    <row r="796" spans="1:8" ht="12.75">
      <c r="A796" s="283" t="s">
        <v>9</v>
      </c>
      <c r="B796" s="283" t="s">
        <v>90</v>
      </c>
      <c r="C796" s="283">
        <v>2120120020</v>
      </c>
      <c r="D796" s="283">
        <v>610</v>
      </c>
      <c r="E796" s="284" t="s">
        <v>104</v>
      </c>
      <c r="F796" s="21">
        <v>195.1</v>
      </c>
      <c r="G796" s="21">
        <v>0</v>
      </c>
      <c r="H796" s="21">
        <v>0</v>
      </c>
    </row>
    <row r="797" spans="1:8" ht="47.25">
      <c r="A797" s="108" t="s">
        <v>9</v>
      </c>
      <c r="B797" s="108" t="s">
        <v>90</v>
      </c>
      <c r="C797" s="108" t="s">
        <v>314</v>
      </c>
      <c r="D797" s="108"/>
      <c r="E797" s="56" t="s">
        <v>249</v>
      </c>
      <c r="F797" s="21">
        <f aca="true" t="shared" si="210" ref="F797:H798">F798</f>
        <v>33.1</v>
      </c>
      <c r="G797" s="21">
        <f t="shared" si="210"/>
        <v>20.2</v>
      </c>
      <c r="H797" s="21">
        <f t="shared" si="210"/>
        <v>20.2</v>
      </c>
    </row>
    <row r="798" spans="1:8" ht="31.5">
      <c r="A798" s="2" t="s">
        <v>9</v>
      </c>
      <c r="B798" s="108" t="s">
        <v>90</v>
      </c>
      <c r="C798" s="108" t="s">
        <v>314</v>
      </c>
      <c r="D798" s="110" t="s">
        <v>97</v>
      </c>
      <c r="E798" s="56" t="s">
        <v>98</v>
      </c>
      <c r="F798" s="21">
        <f t="shared" si="210"/>
        <v>33.1</v>
      </c>
      <c r="G798" s="21">
        <f t="shared" si="210"/>
        <v>20.2</v>
      </c>
      <c r="H798" s="21">
        <f t="shared" si="210"/>
        <v>20.2</v>
      </c>
    </row>
    <row r="799" spans="1:8" ht="12.75">
      <c r="A799" s="2" t="s">
        <v>9</v>
      </c>
      <c r="B799" s="108" t="s">
        <v>90</v>
      </c>
      <c r="C799" s="108" t="s">
        <v>314</v>
      </c>
      <c r="D799" s="108">
        <v>610</v>
      </c>
      <c r="E799" s="56" t="s">
        <v>104</v>
      </c>
      <c r="F799" s="21">
        <f>20.2+12.9</f>
        <v>33.1</v>
      </c>
      <c r="G799" s="21">
        <v>20.2</v>
      </c>
      <c r="H799" s="21">
        <v>20.2</v>
      </c>
    </row>
    <row r="800" spans="1:8" ht="47.25">
      <c r="A800" s="2" t="s">
        <v>9</v>
      </c>
      <c r="B800" s="191" t="s">
        <v>90</v>
      </c>
      <c r="C800" s="10" t="s">
        <v>426</v>
      </c>
      <c r="D800" s="11"/>
      <c r="E800" s="192" t="s">
        <v>425</v>
      </c>
      <c r="F800" s="21">
        <f>F801</f>
        <v>0.4</v>
      </c>
      <c r="G800" s="21">
        <f aca="true" t="shared" si="211" ref="G800:G801">G801</f>
        <v>0</v>
      </c>
      <c r="H800" s="21">
        <f aca="true" t="shared" si="212" ref="H800:H801">H801</f>
        <v>0</v>
      </c>
    </row>
    <row r="801" spans="1:8" ht="31.5">
      <c r="A801" s="2" t="s">
        <v>9</v>
      </c>
      <c r="B801" s="191" t="s">
        <v>90</v>
      </c>
      <c r="C801" s="10" t="s">
        <v>426</v>
      </c>
      <c r="D801" s="190" t="s">
        <v>97</v>
      </c>
      <c r="E801" s="192" t="s">
        <v>98</v>
      </c>
      <c r="F801" s="21">
        <f>F802</f>
        <v>0.4</v>
      </c>
      <c r="G801" s="21">
        <f t="shared" si="211"/>
        <v>0</v>
      </c>
      <c r="H801" s="21">
        <f t="shared" si="212"/>
        <v>0</v>
      </c>
    </row>
    <row r="802" spans="1:8" ht="12.75">
      <c r="A802" s="191" t="s">
        <v>9</v>
      </c>
      <c r="B802" s="191" t="s">
        <v>90</v>
      </c>
      <c r="C802" s="10" t="s">
        <v>426</v>
      </c>
      <c r="D802" s="191">
        <v>610</v>
      </c>
      <c r="E802" s="192" t="s">
        <v>104</v>
      </c>
      <c r="F802" s="21">
        <v>0.4</v>
      </c>
      <c r="G802" s="21">
        <v>0</v>
      </c>
      <c r="H802" s="21">
        <v>0</v>
      </c>
    </row>
    <row r="803" spans="1:8" ht="31.5">
      <c r="A803" s="2" t="s">
        <v>9</v>
      </c>
      <c r="B803" s="139" t="s">
        <v>90</v>
      </c>
      <c r="C803" s="137">
        <v>2500000000</v>
      </c>
      <c r="D803" s="139"/>
      <c r="E803" s="56" t="s">
        <v>332</v>
      </c>
      <c r="F803" s="21">
        <f>F804</f>
        <v>5.7</v>
      </c>
      <c r="G803" s="21">
        <f aca="true" t="shared" si="213" ref="G803:H807">G804</f>
        <v>5.7</v>
      </c>
      <c r="H803" s="21">
        <f t="shared" si="213"/>
        <v>5.7</v>
      </c>
    </row>
    <row r="804" spans="1:8" ht="31.5">
      <c r="A804" s="2" t="s">
        <v>9</v>
      </c>
      <c r="B804" s="139" t="s">
        <v>90</v>
      </c>
      <c r="C804" s="137">
        <v>2520000000</v>
      </c>
      <c r="D804" s="139"/>
      <c r="E804" s="56" t="s">
        <v>236</v>
      </c>
      <c r="F804" s="21">
        <f>F805</f>
        <v>5.7</v>
      </c>
      <c r="G804" s="21">
        <f t="shared" si="213"/>
        <v>5.7</v>
      </c>
      <c r="H804" s="21">
        <f t="shared" si="213"/>
        <v>5.7</v>
      </c>
    </row>
    <row r="805" spans="1:8" ht="31.5">
      <c r="A805" s="139" t="s">
        <v>9</v>
      </c>
      <c r="B805" s="139" t="s">
        <v>90</v>
      </c>
      <c r="C805" s="137">
        <v>2520400000</v>
      </c>
      <c r="D805" s="139"/>
      <c r="E805" s="56" t="s">
        <v>367</v>
      </c>
      <c r="F805" s="21">
        <f>F806</f>
        <v>5.7</v>
      </c>
      <c r="G805" s="21">
        <f t="shared" si="213"/>
        <v>5.7</v>
      </c>
      <c r="H805" s="21">
        <f t="shared" si="213"/>
        <v>5.7</v>
      </c>
    </row>
    <row r="806" spans="1:8" ht="12.75">
      <c r="A806" s="139" t="s">
        <v>9</v>
      </c>
      <c r="B806" s="139" t="s">
        <v>90</v>
      </c>
      <c r="C806" s="137">
        <v>2520420300</v>
      </c>
      <c r="D806" s="139"/>
      <c r="E806" s="56" t="s">
        <v>368</v>
      </c>
      <c r="F806" s="21">
        <f>F807</f>
        <v>5.7</v>
      </c>
      <c r="G806" s="21">
        <f t="shared" si="213"/>
        <v>5.7</v>
      </c>
      <c r="H806" s="21">
        <f t="shared" si="213"/>
        <v>5.7</v>
      </c>
    </row>
    <row r="807" spans="1:8" ht="31.5">
      <c r="A807" s="2" t="s">
        <v>9</v>
      </c>
      <c r="B807" s="139" t="s">
        <v>90</v>
      </c>
      <c r="C807" s="137">
        <v>2520420300</v>
      </c>
      <c r="D807" s="137" t="s">
        <v>97</v>
      </c>
      <c r="E807" s="56" t="s">
        <v>98</v>
      </c>
      <c r="F807" s="21">
        <f>F808</f>
        <v>5.7</v>
      </c>
      <c r="G807" s="21">
        <f t="shared" si="213"/>
        <v>5.7</v>
      </c>
      <c r="H807" s="21">
        <f t="shared" si="213"/>
        <v>5.7</v>
      </c>
    </row>
    <row r="808" spans="1:8" ht="12.75">
      <c r="A808" s="2" t="s">
        <v>9</v>
      </c>
      <c r="B808" s="139" t="s">
        <v>90</v>
      </c>
      <c r="C808" s="137">
        <v>2520420300</v>
      </c>
      <c r="D808" s="139">
        <v>610</v>
      </c>
      <c r="E808" s="56" t="s">
        <v>104</v>
      </c>
      <c r="F808" s="21">
        <v>5.7</v>
      </c>
      <c r="G808" s="21">
        <v>5.7</v>
      </c>
      <c r="H808" s="21">
        <v>5.7</v>
      </c>
    </row>
    <row r="809" spans="1:8" ht="12.75">
      <c r="A809" s="108" t="s">
        <v>9</v>
      </c>
      <c r="B809" s="108" t="s">
        <v>38</v>
      </c>
      <c r="C809" s="108" t="s">
        <v>66</v>
      </c>
      <c r="D809" s="108" t="s">
        <v>66</v>
      </c>
      <c r="E809" s="109" t="s">
        <v>99</v>
      </c>
      <c r="F809" s="21">
        <f aca="true" t="shared" si="214" ref="F809:H811">F810</f>
        <v>3866</v>
      </c>
      <c r="G809" s="21">
        <f t="shared" si="214"/>
        <v>3866</v>
      </c>
      <c r="H809" s="21">
        <f t="shared" si="214"/>
        <v>3866</v>
      </c>
    </row>
    <row r="810" spans="1:8" ht="36.6" customHeight="1">
      <c r="A810" s="108" t="s">
        <v>9</v>
      </c>
      <c r="B810" s="108" t="s">
        <v>38</v>
      </c>
      <c r="C810" s="110">
        <v>2100000000</v>
      </c>
      <c r="D810" s="108"/>
      <c r="E810" s="109" t="s">
        <v>333</v>
      </c>
      <c r="F810" s="21">
        <f t="shared" si="214"/>
        <v>3866</v>
      </c>
      <c r="G810" s="21">
        <f t="shared" si="214"/>
        <v>3866</v>
      </c>
      <c r="H810" s="21">
        <f t="shared" si="214"/>
        <v>3866</v>
      </c>
    </row>
    <row r="811" spans="1:8" ht="12.75">
      <c r="A811" s="108" t="s">
        <v>9</v>
      </c>
      <c r="B811" s="108" t="s">
        <v>38</v>
      </c>
      <c r="C811" s="108">
        <v>2110000000</v>
      </c>
      <c r="D811" s="108"/>
      <c r="E811" s="109" t="s">
        <v>167</v>
      </c>
      <c r="F811" s="21">
        <f t="shared" si="214"/>
        <v>3866</v>
      </c>
      <c r="G811" s="21">
        <f t="shared" si="214"/>
        <v>3866</v>
      </c>
      <c r="H811" s="21">
        <f t="shared" si="214"/>
        <v>3866</v>
      </c>
    </row>
    <row r="812" spans="1:8" ht="12.75">
      <c r="A812" s="108" t="s">
        <v>9</v>
      </c>
      <c r="B812" s="108" t="s">
        <v>38</v>
      </c>
      <c r="C812" s="108">
        <v>2110400000</v>
      </c>
      <c r="D812" s="108"/>
      <c r="E812" s="109" t="s">
        <v>171</v>
      </c>
      <c r="F812" s="21">
        <f>F818+F813</f>
        <v>3866</v>
      </c>
      <c r="G812" s="21">
        <f>G818+G813</f>
        <v>3866</v>
      </c>
      <c r="H812" s="21">
        <f>H818+H813</f>
        <v>3866</v>
      </c>
    </row>
    <row r="813" spans="1:8" ht="31.5">
      <c r="A813" s="108" t="s">
        <v>9</v>
      </c>
      <c r="B813" s="108" t="s">
        <v>38</v>
      </c>
      <c r="C813" s="108">
        <v>2110410240</v>
      </c>
      <c r="D813" s="108"/>
      <c r="E813" s="56" t="s">
        <v>246</v>
      </c>
      <c r="F813" s="21">
        <f>F814+F816</f>
        <v>3479.4</v>
      </c>
      <c r="G813" s="21">
        <f>G814+G816</f>
        <v>3479.4</v>
      </c>
      <c r="H813" s="21">
        <f>H814+H816</f>
        <v>3479.4</v>
      </c>
    </row>
    <row r="814" spans="1:8" ht="12.75">
      <c r="A814" s="108" t="s">
        <v>9</v>
      </c>
      <c r="B814" s="108" t="s">
        <v>38</v>
      </c>
      <c r="C814" s="108">
        <v>2110410240</v>
      </c>
      <c r="D814" s="1" t="s">
        <v>73</v>
      </c>
      <c r="E814" s="47" t="s">
        <v>74</v>
      </c>
      <c r="F814" s="21">
        <f>F815</f>
        <v>75.4</v>
      </c>
      <c r="G814" s="21">
        <f>G815</f>
        <v>75.4</v>
      </c>
      <c r="H814" s="21">
        <f>H815</f>
        <v>75.4</v>
      </c>
    </row>
    <row r="815" spans="1:8" ht="31.5">
      <c r="A815" s="108" t="s">
        <v>9</v>
      </c>
      <c r="B815" s="108" t="s">
        <v>38</v>
      </c>
      <c r="C815" s="108">
        <v>2110410240</v>
      </c>
      <c r="D815" s="108">
        <v>320</v>
      </c>
      <c r="E815" s="109" t="s">
        <v>102</v>
      </c>
      <c r="F815" s="21">
        <v>75.4</v>
      </c>
      <c r="G815" s="21">
        <v>75.4</v>
      </c>
      <c r="H815" s="21">
        <v>75.4</v>
      </c>
    </row>
    <row r="816" spans="1:8" ht="31.5">
      <c r="A816" s="108" t="s">
        <v>9</v>
      </c>
      <c r="B816" s="108" t="s">
        <v>38</v>
      </c>
      <c r="C816" s="108">
        <v>2110410240</v>
      </c>
      <c r="D816" s="110" t="s">
        <v>97</v>
      </c>
      <c r="E816" s="109" t="s">
        <v>98</v>
      </c>
      <c r="F816" s="21">
        <f>F817</f>
        <v>3404</v>
      </c>
      <c r="G816" s="21">
        <f>G817</f>
        <v>3404</v>
      </c>
      <c r="H816" s="21">
        <f>H817</f>
        <v>3404</v>
      </c>
    </row>
    <row r="817" spans="1:8" ht="12.75">
      <c r="A817" s="108" t="s">
        <v>9</v>
      </c>
      <c r="B817" s="108" t="s">
        <v>38</v>
      </c>
      <c r="C817" s="108">
        <v>2110410240</v>
      </c>
      <c r="D817" s="108">
        <v>610</v>
      </c>
      <c r="E817" s="109" t="s">
        <v>104</v>
      </c>
      <c r="F817" s="21">
        <v>3404</v>
      </c>
      <c r="G817" s="21">
        <v>3404</v>
      </c>
      <c r="H817" s="21">
        <v>3404</v>
      </c>
    </row>
    <row r="818" spans="1:8" ht="31.5">
      <c r="A818" s="108" t="s">
        <v>9</v>
      </c>
      <c r="B818" s="108" t="s">
        <v>38</v>
      </c>
      <c r="C818" s="108" t="s">
        <v>330</v>
      </c>
      <c r="D818" s="108"/>
      <c r="E818" s="109" t="s">
        <v>172</v>
      </c>
      <c r="F818" s="21">
        <f aca="true" t="shared" si="215" ref="F818:H819">F819</f>
        <v>386.6</v>
      </c>
      <c r="G818" s="21">
        <f t="shared" si="215"/>
        <v>386.6</v>
      </c>
      <c r="H818" s="21">
        <f t="shared" si="215"/>
        <v>386.6</v>
      </c>
    </row>
    <row r="819" spans="1:8" ht="12.75">
      <c r="A819" s="108" t="s">
        <v>9</v>
      </c>
      <c r="B819" s="108" t="s">
        <v>38</v>
      </c>
      <c r="C819" s="108" t="s">
        <v>330</v>
      </c>
      <c r="D819" s="1" t="s">
        <v>73</v>
      </c>
      <c r="E819" s="47" t="s">
        <v>74</v>
      </c>
      <c r="F819" s="21">
        <f t="shared" si="215"/>
        <v>386.6</v>
      </c>
      <c r="G819" s="21">
        <f t="shared" si="215"/>
        <v>386.6</v>
      </c>
      <c r="H819" s="21">
        <f t="shared" si="215"/>
        <v>386.6</v>
      </c>
    </row>
    <row r="820" spans="1:8" ht="31.5">
      <c r="A820" s="108" t="s">
        <v>9</v>
      </c>
      <c r="B820" s="108" t="s">
        <v>38</v>
      </c>
      <c r="C820" s="108" t="s">
        <v>330</v>
      </c>
      <c r="D820" s="108">
        <v>320</v>
      </c>
      <c r="E820" s="109" t="s">
        <v>102</v>
      </c>
      <c r="F820" s="21">
        <v>386.6</v>
      </c>
      <c r="G820" s="21">
        <v>386.6</v>
      </c>
      <c r="H820" s="21">
        <v>386.6</v>
      </c>
    </row>
    <row r="821" spans="1:8" ht="12.75">
      <c r="A821" s="108" t="s">
        <v>9</v>
      </c>
      <c r="B821" s="108" t="s">
        <v>52</v>
      </c>
      <c r="C821" s="108" t="s">
        <v>66</v>
      </c>
      <c r="D821" s="108" t="s">
        <v>66</v>
      </c>
      <c r="E821" s="109" t="s">
        <v>12</v>
      </c>
      <c r="F821" s="21">
        <f>F822+F832</f>
        <v>6553.000000000001</v>
      </c>
      <c r="G821" s="21">
        <f>G822+G832</f>
        <v>6216.1</v>
      </c>
      <c r="H821" s="21">
        <f>H822+H832</f>
        <v>6216.1</v>
      </c>
    </row>
    <row r="822" spans="1:8" ht="34.15" customHeight="1">
      <c r="A822" s="108" t="s">
        <v>9</v>
      </c>
      <c r="B822" s="108" t="s">
        <v>52</v>
      </c>
      <c r="C822" s="110">
        <v>2100000000</v>
      </c>
      <c r="D822" s="108"/>
      <c r="E822" s="109" t="s">
        <v>333</v>
      </c>
      <c r="F822" s="21">
        <f>F823</f>
        <v>224.3</v>
      </c>
      <c r="G822" s="21">
        <f>G823</f>
        <v>224.3</v>
      </c>
      <c r="H822" s="21">
        <f>H823</f>
        <v>224.3</v>
      </c>
    </row>
    <row r="823" spans="1:8" ht="31.5">
      <c r="A823" s="108" t="s">
        <v>9</v>
      </c>
      <c r="B823" s="108" t="s">
        <v>52</v>
      </c>
      <c r="C823" s="110">
        <v>2130000000</v>
      </c>
      <c r="D823" s="24"/>
      <c r="E823" s="109" t="s">
        <v>114</v>
      </c>
      <c r="F823" s="21">
        <f>F828+F824</f>
        <v>224.3</v>
      </c>
      <c r="G823" s="21">
        <f>G828+G824</f>
        <v>224.3</v>
      </c>
      <c r="H823" s="21">
        <f>H828+H824</f>
        <v>224.3</v>
      </c>
    </row>
    <row r="824" spans="1:8" ht="31.5">
      <c r="A824" s="108" t="s">
        <v>9</v>
      </c>
      <c r="B824" s="108" t="s">
        <v>52</v>
      </c>
      <c r="C824" s="108">
        <v>2130100000</v>
      </c>
      <c r="D824" s="24"/>
      <c r="E824" s="109" t="s">
        <v>210</v>
      </c>
      <c r="F824" s="21">
        <f>F825</f>
        <v>125.8</v>
      </c>
      <c r="G824" s="21">
        <f aca="true" t="shared" si="216" ref="G824:H826">G825</f>
        <v>125.8</v>
      </c>
      <c r="H824" s="21">
        <f t="shared" si="216"/>
        <v>125.8</v>
      </c>
    </row>
    <row r="825" spans="1:8" ht="31.5">
      <c r="A825" s="108" t="s">
        <v>9</v>
      </c>
      <c r="B825" s="108" t="s">
        <v>52</v>
      </c>
      <c r="C825" s="110">
        <v>2130120260</v>
      </c>
      <c r="D825" s="24"/>
      <c r="E825" s="109" t="s">
        <v>211</v>
      </c>
      <c r="F825" s="21">
        <f>F826</f>
        <v>125.8</v>
      </c>
      <c r="G825" s="21">
        <f t="shared" si="216"/>
        <v>125.8</v>
      </c>
      <c r="H825" s="21">
        <f t="shared" si="216"/>
        <v>125.8</v>
      </c>
    </row>
    <row r="826" spans="1:8" ht="31.5">
      <c r="A826" s="108" t="s">
        <v>9</v>
      </c>
      <c r="B826" s="108" t="s">
        <v>52</v>
      </c>
      <c r="C826" s="110">
        <v>2130120260</v>
      </c>
      <c r="D826" s="108" t="s">
        <v>69</v>
      </c>
      <c r="E826" s="109" t="s">
        <v>95</v>
      </c>
      <c r="F826" s="21">
        <f>F827</f>
        <v>125.8</v>
      </c>
      <c r="G826" s="21">
        <f t="shared" si="216"/>
        <v>125.8</v>
      </c>
      <c r="H826" s="21">
        <f t="shared" si="216"/>
        <v>125.8</v>
      </c>
    </row>
    <row r="827" spans="1:8" ht="31.5">
      <c r="A827" s="108" t="s">
        <v>9</v>
      </c>
      <c r="B827" s="108" t="s">
        <v>52</v>
      </c>
      <c r="C827" s="110">
        <v>2130120260</v>
      </c>
      <c r="D827" s="108">
        <v>240</v>
      </c>
      <c r="E827" s="109" t="s">
        <v>224</v>
      </c>
      <c r="F827" s="21">
        <v>125.8</v>
      </c>
      <c r="G827" s="21">
        <v>125.8</v>
      </c>
      <c r="H827" s="21">
        <v>125.8</v>
      </c>
    </row>
    <row r="828" spans="1:8" ht="31.5">
      <c r="A828" s="108" t="s">
        <v>9</v>
      </c>
      <c r="B828" s="108" t="s">
        <v>52</v>
      </c>
      <c r="C828" s="108">
        <v>2130200000</v>
      </c>
      <c r="D828" s="108"/>
      <c r="E828" s="109" t="s">
        <v>173</v>
      </c>
      <c r="F828" s="21">
        <f aca="true" t="shared" si="217" ref="F828:H830">F829</f>
        <v>98.5</v>
      </c>
      <c r="G828" s="21">
        <f t="shared" si="217"/>
        <v>98.5</v>
      </c>
      <c r="H828" s="21">
        <f t="shared" si="217"/>
        <v>98.5</v>
      </c>
    </row>
    <row r="829" spans="1:8" ht="31.5">
      <c r="A829" s="108" t="s">
        <v>9</v>
      </c>
      <c r="B829" s="108" t="s">
        <v>52</v>
      </c>
      <c r="C829" s="108">
        <v>2130220270</v>
      </c>
      <c r="D829" s="108"/>
      <c r="E829" s="109" t="s">
        <v>174</v>
      </c>
      <c r="F829" s="21">
        <f t="shared" si="217"/>
        <v>98.5</v>
      </c>
      <c r="G829" s="21">
        <f t="shared" si="217"/>
        <v>98.5</v>
      </c>
      <c r="H829" s="21">
        <f t="shared" si="217"/>
        <v>98.5</v>
      </c>
    </row>
    <row r="830" spans="1:8" ht="31.5">
      <c r="A830" s="108" t="s">
        <v>9</v>
      </c>
      <c r="B830" s="108" t="s">
        <v>52</v>
      </c>
      <c r="C830" s="108">
        <v>2130220270</v>
      </c>
      <c r="D830" s="108" t="s">
        <v>69</v>
      </c>
      <c r="E830" s="109" t="s">
        <v>95</v>
      </c>
      <c r="F830" s="21">
        <f t="shared" si="217"/>
        <v>98.5</v>
      </c>
      <c r="G830" s="21">
        <f t="shared" si="217"/>
        <v>98.5</v>
      </c>
      <c r="H830" s="21">
        <f t="shared" si="217"/>
        <v>98.5</v>
      </c>
    </row>
    <row r="831" spans="1:8" ht="31.5">
      <c r="A831" s="108" t="s">
        <v>9</v>
      </c>
      <c r="B831" s="108" t="s">
        <v>52</v>
      </c>
      <c r="C831" s="108">
        <v>2130220270</v>
      </c>
      <c r="D831" s="108">
        <v>240</v>
      </c>
      <c r="E831" s="109" t="s">
        <v>224</v>
      </c>
      <c r="F831" s="21">
        <v>98.5</v>
      </c>
      <c r="G831" s="21">
        <v>98.5</v>
      </c>
      <c r="H831" s="21">
        <v>98.5</v>
      </c>
    </row>
    <row r="832" spans="1:8" ht="12.75">
      <c r="A832" s="108" t="s">
        <v>9</v>
      </c>
      <c r="B832" s="108" t="s">
        <v>52</v>
      </c>
      <c r="C832" s="108">
        <v>9900000000</v>
      </c>
      <c r="D832" s="108"/>
      <c r="E832" s="109" t="s">
        <v>105</v>
      </c>
      <c r="F832" s="21">
        <f>F837+F833</f>
        <v>6328.700000000001</v>
      </c>
      <c r="G832" s="21">
        <f aca="true" t="shared" si="218" ref="G832:H832">G837+G833</f>
        <v>5991.8</v>
      </c>
      <c r="H832" s="21">
        <f t="shared" si="218"/>
        <v>5991.8</v>
      </c>
    </row>
    <row r="833" spans="1:8" ht="31.5">
      <c r="A833" s="274" t="s">
        <v>9</v>
      </c>
      <c r="B833" s="274" t="s">
        <v>52</v>
      </c>
      <c r="C833" s="274">
        <v>9930000000</v>
      </c>
      <c r="D833" s="274"/>
      <c r="E833" s="56" t="s">
        <v>158</v>
      </c>
      <c r="F833" s="21">
        <f>F834</f>
        <v>14.1</v>
      </c>
      <c r="G833" s="21">
        <f aca="true" t="shared" si="219" ref="G833:H835">G834</f>
        <v>0</v>
      </c>
      <c r="H833" s="21">
        <f t="shared" si="219"/>
        <v>0</v>
      </c>
    </row>
    <row r="834" spans="1:8" ht="31.5">
      <c r="A834" s="274" t="s">
        <v>9</v>
      </c>
      <c r="B834" s="274" t="s">
        <v>52</v>
      </c>
      <c r="C834" s="274">
        <v>9930020490</v>
      </c>
      <c r="D834" s="274"/>
      <c r="E834" s="56" t="s">
        <v>383</v>
      </c>
      <c r="F834" s="21">
        <f>F835</f>
        <v>14.1</v>
      </c>
      <c r="G834" s="21">
        <f t="shared" si="219"/>
        <v>0</v>
      </c>
      <c r="H834" s="21">
        <f t="shared" si="219"/>
        <v>0</v>
      </c>
    </row>
    <row r="835" spans="1:8" ht="12.75">
      <c r="A835" s="274" t="s">
        <v>9</v>
      </c>
      <c r="B835" s="274" t="s">
        <v>52</v>
      </c>
      <c r="C835" s="274">
        <v>9930020490</v>
      </c>
      <c r="D835" s="11" t="s">
        <v>70</v>
      </c>
      <c r="E835" s="42" t="s">
        <v>71</v>
      </c>
      <c r="F835" s="21">
        <f>F836</f>
        <v>14.1</v>
      </c>
      <c r="G835" s="21">
        <f t="shared" si="219"/>
        <v>0</v>
      </c>
      <c r="H835" s="21">
        <f t="shared" si="219"/>
        <v>0</v>
      </c>
    </row>
    <row r="836" spans="1:8" ht="12.75">
      <c r="A836" s="274" t="s">
        <v>9</v>
      </c>
      <c r="B836" s="274" t="s">
        <v>52</v>
      </c>
      <c r="C836" s="274">
        <v>9930020490</v>
      </c>
      <c r="D836" s="1" t="s">
        <v>384</v>
      </c>
      <c r="E836" s="164" t="s">
        <v>385</v>
      </c>
      <c r="F836" s="21">
        <v>14.1</v>
      </c>
      <c r="G836" s="21">
        <v>0</v>
      </c>
      <c r="H836" s="21">
        <v>0</v>
      </c>
    </row>
    <row r="837" spans="1:8" ht="31.5">
      <c r="A837" s="108" t="s">
        <v>9</v>
      </c>
      <c r="B837" s="108" t="s">
        <v>52</v>
      </c>
      <c r="C837" s="108">
        <v>9990000000</v>
      </c>
      <c r="D837" s="108"/>
      <c r="E837" s="109" t="s">
        <v>148</v>
      </c>
      <c r="F837" s="21">
        <f aca="true" t="shared" si="220" ref="F837:H838">F838</f>
        <v>6314.6</v>
      </c>
      <c r="G837" s="21">
        <f t="shared" si="220"/>
        <v>5991.8</v>
      </c>
      <c r="H837" s="21">
        <f t="shared" si="220"/>
        <v>5991.8</v>
      </c>
    </row>
    <row r="838" spans="1:8" ht="31.5">
      <c r="A838" s="108" t="s">
        <v>9</v>
      </c>
      <c r="B838" s="108" t="s">
        <v>52</v>
      </c>
      <c r="C838" s="108">
        <v>9990200000</v>
      </c>
      <c r="D838" s="24"/>
      <c r="E838" s="109" t="s">
        <v>117</v>
      </c>
      <c r="F838" s="21">
        <f t="shared" si="220"/>
        <v>6314.6</v>
      </c>
      <c r="G838" s="21">
        <f t="shared" si="220"/>
        <v>5991.8</v>
      </c>
      <c r="H838" s="21">
        <f t="shared" si="220"/>
        <v>5991.8</v>
      </c>
    </row>
    <row r="839" spans="1:8" ht="47.25">
      <c r="A839" s="108" t="s">
        <v>9</v>
      </c>
      <c r="B839" s="108" t="s">
        <v>52</v>
      </c>
      <c r="C839" s="108">
        <v>9990225000</v>
      </c>
      <c r="D839" s="108"/>
      <c r="E839" s="109" t="s">
        <v>118</v>
      </c>
      <c r="F839" s="21">
        <f>F840+F842</f>
        <v>6314.6</v>
      </c>
      <c r="G839" s="21">
        <f>G840+G842</f>
        <v>5991.8</v>
      </c>
      <c r="H839" s="21">
        <f>H840+H842</f>
        <v>5991.8</v>
      </c>
    </row>
    <row r="840" spans="1:8" ht="63">
      <c r="A840" s="108" t="s">
        <v>9</v>
      </c>
      <c r="B840" s="108" t="s">
        <v>52</v>
      </c>
      <c r="C840" s="108">
        <v>9990225000</v>
      </c>
      <c r="D840" s="108" t="s">
        <v>68</v>
      </c>
      <c r="E840" s="109" t="s">
        <v>1</v>
      </c>
      <c r="F840" s="21">
        <f>F841</f>
        <v>6290.400000000001</v>
      </c>
      <c r="G840" s="21">
        <f>G841</f>
        <v>5967.6</v>
      </c>
      <c r="H840" s="21">
        <f>H841</f>
        <v>5967.6</v>
      </c>
    </row>
    <row r="841" spans="1:8" ht="31.5">
      <c r="A841" s="108" t="s">
        <v>9</v>
      </c>
      <c r="B841" s="108" t="s">
        <v>52</v>
      </c>
      <c r="C841" s="108">
        <v>9990225000</v>
      </c>
      <c r="D841" s="108">
        <v>120</v>
      </c>
      <c r="E841" s="109" t="s">
        <v>225</v>
      </c>
      <c r="F841" s="21">
        <f>5967.6+286-124+130.8+30</f>
        <v>6290.400000000001</v>
      </c>
      <c r="G841" s="21">
        <v>5967.6</v>
      </c>
      <c r="H841" s="21">
        <v>5967.6</v>
      </c>
    </row>
    <row r="842" spans="1:8" ht="18.6" customHeight="1">
      <c r="A842" s="108" t="s">
        <v>9</v>
      </c>
      <c r="B842" s="108" t="s">
        <v>52</v>
      </c>
      <c r="C842" s="108">
        <v>9990225000</v>
      </c>
      <c r="D842" s="108" t="s">
        <v>70</v>
      </c>
      <c r="E842" s="109" t="s">
        <v>71</v>
      </c>
      <c r="F842" s="21">
        <f>F843</f>
        <v>24.2</v>
      </c>
      <c r="G842" s="21">
        <f>G843</f>
        <v>24.2</v>
      </c>
      <c r="H842" s="21">
        <f>H843</f>
        <v>24.2</v>
      </c>
    </row>
    <row r="843" spans="1:8" ht="18.6" customHeight="1">
      <c r="A843" s="108" t="s">
        <v>9</v>
      </c>
      <c r="B843" s="108" t="s">
        <v>52</v>
      </c>
      <c r="C843" s="108">
        <v>9990225000</v>
      </c>
      <c r="D843" s="108">
        <v>850</v>
      </c>
      <c r="E843" s="109" t="s">
        <v>100</v>
      </c>
      <c r="F843" s="21">
        <v>24.2</v>
      </c>
      <c r="G843" s="21">
        <v>24.2</v>
      </c>
      <c r="H843" s="21">
        <v>24.2</v>
      </c>
    </row>
    <row r="844" spans="1:8" ht="12.75">
      <c r="A844" s="108" t="s">
        <v>9</v>
      </c>
      <c r="B844" s="108" t="s">
        <v>39</v>
      </c>
      <c r="C844" s="108" t="s">
        <v>66</v>
      </c>
      <c r="D844" s="108" t="s">
        <v>66</v>
      </c>
      <c r="E844" s="109" t="s">
        <v>31</v>
      </c>
      <c r="F844" s="21">
        <f>F845</f>
        <v>9567</v>
      </c>
      <c r="G844" s="21">
        <f aca="true" t="shared" si="221" ref="G844:H848">G845</f>
        <v>9567</v>
      </c>
      <c r="H844" s="21">
        <f t="shared" si="221"/>
        <v>9567</v>
      </c>
    </row>
    <row r="845" spans="1:8" ht="12.75">
      <c r="A845" s="108" t="s">
        <v>9</v>
      </c>
      <c r="B845" s="108" t="s">
        <v>84</v>
      </c>
      <c r="C845" s="108" t="s">
        <v>66</v>
      </c>
      <c r="D845" s="108" t="s">
        <v>66</v>
      </c>
      <c r="E845" s="109" t="s">
        <v>85</v>
      </c>
      <c r="F845" s="21">
        <f>F846</f>
        <v>9567</v>
      </c>
      <c r="G845" s="21">
        <f t="shared" si="221"/>
        <v>9567</v>
      </c>
      <c r="H845" s="21">
        <f t="shared" si="221"/>
        <v>9567</v>
      </c>
    </row>
    <row r="846" spans="1:8" ht="39.6" customHeight="1">
      <c r="A846" s="108" t="s">
        <v>9</v>
      </c>
      <c r="B846" s="108" t="s">
        <v>84</v>
      </c>
      <c r="C846" s="110">
        <v>2100000000</v>
      </c>
      <c r="D846" s="108"/>
      <c r="E846" s="109" t="s">
        <v>333</v>
      </c>
      <c r="F846" s="21">
        <f>F847</f>
        <v>9567</v>
      </c>
      <c r="G846" s="21">
        <f t="shared" si="221"/>
        <v>9567</v>
      </c>
      <c r="H846" s="21">
        <f t="shared" si="221"/>
        <v>9567</v>
      </c>
    </row>
    <row r="847" spans="1:8" ht="12.75">
      <c r="A847" s="108" t="s">
        <v>9</v>
      </c>
      <c r="B847" s="108" t="s">
        <v>84</v>
      </c>
      <c r="C847" s="108">
        <v>2110000000</v>
      </c>
      <c r="D847" s="108"/>
      <c r="E847" s="109" t="s">
        <v>167</v>
      </c>
      <c r="F847" s="21">
        <f>F848</f>
        <v>9567</v>
      </c>
      <c r="G847" s="21">
        <f t="shared" si="221"/>
        <v>9567</v>
      </c>
      <c r="H847" s="21">
        <f t="shared" si="221"/>
        <v>9567</v>
      </c>
    </row>
    <row r="848" spans="1:8" ht="47.25">
      <c r="A848" s="108" t="s">
        <v>9</v>
      </c>
      <c r="B848" s="108" t="s">
        <v>84</v>
      </c>
      <c r="C848" s="108">
        <v>2110200000</v>
      </c>
      <c r="D848" s="108"/>
      <c r="E848" s="109" t="s">
        <v>175</v>
      </c>
      <c r="F848" s="21">
        <f>F849</f>
        <v>9567</v>
      </c>
      <c r="G848" s="21">
        <f t="shared" si="221"/>
        <v>9567</v>
      </c>
      <c r="H848" s="21">
        <f t="shared" si="221"/>
        <v>9567</v>
      </c>
    </row>
    <row r="849" spans="1:8" ht="78.75">
      <c r="A849" s="108" t="s">
        <v>9</v>
      </c>
      <c r="B849" s="108" t="s">
        <v>84</v>
      </c>
      <c r="C849" s="108">
        <v>2110210500</v>
      </c>
      <c r="D849" s="108"/>
      <c r="E849" s="109" t="s">
        <v>219</v>
      </c>
      <c r="F849" s="21">
        <f>F850+F852</f>
        <v>9567</v>
      </c>
      <c r="G849" s="21">
        <f>G850+G852</f>
        <v>9567</v>
      </c>
      <c r="H849" s="21">
        <f>H850+H852</f>
        <v>9567</v>
      </c>
    </row>
    <row r="850" spans="1:8" ht="31.5">
      <c r="A850" s="108" t="s">
        <v>9</v>
      </c>
      <c r="B850" s="108" t="s">
        <v>84</v>
      </c>
      <c r="C850" s="108">
        <v>2110210500</v>
      </c>
      <c r="D850" s="108" t="s">
        <v>69</v>
      </c>
      <c r="E850" s="109" t="s">
        <v>95</v>
      </c>
      <c r="F850" s="21">
        <f>F851</f>
        <v>233.3</v>
      </c>
      <c r="G850" s="21">
        <f>G851</f>
        <v>233.3</v>
      </c>
      <c r="H850" s="21">
        <f>H851</f>
        <v>233.3</v>
      </c>
    </row>
    <row r="851" spans="1:8" ht="31.5">
      <c r="A851" s="108" t="s">
        <v>9</v>
      </c>
      <c r="B851" s="108" t="s">
        <v>84</v>
      </c>
      <c r="C851" s="108">
        <v>2110210500</v>
      </c>
      <c r="D851" s="108">
        <v>240</v>
      </c>
      <c r="E851" s="109" t="s">
        <v>224</v>
      </c>
      <c r="F851" s="21">
        <v>233.3</v>
      </c>
      <c r="G851" s="21">
        <v>233.3</v>
      </c>
      <c r="H851" s="21">
        <v>233.3</v>
      </c>
    </row>
    <row r="852" spans="1:8" ht="12.75">
      <c r="A852" s="108" t="s">
        <v>9</v>
      </c>
      <c r="B852" s="108" t="s">
        <v>84</v>
      </c>
      <c r="C852" s="108">
        <v>2110210500</v>
      </c>
      <c r="D852" s="108" t="s">
        <v>73</v>
      </c>
      <c r="E852" s="109" t="s">
        <v>74</v>
      </c>
      <c r="F852" s="21">
        <f>F853</f>
        <v>9333.7</v>
      </c>
      <c r="G852" s="21">
        <f>G853</f>
        <v>9333.7</v>
      </c>
      <c r="H852" s="21">
        <f>H853</f>
        <v>9333.7</v>
      </c>
    </row>
    <row r="853" spans="1:8" ht="31.5">
      <c r="A853" s="108" t="s">
        <v>9</v>
      </c>
      <c r="B853" s="108" t="s">
        <v>84</v>
      </c>
      <c r="C853" s="108">
        <v>2110210500</v>
      </c>
      <c r="D853" s="1" t="s">
        <v>101</v>
      </c>
      <c r="E853" s="47" t="s">
        <v>102</v>
      </c>
      <c r="F853" s="21">
        <v>9333.7</v>
      </c>
      <c r="G853" s="21">
        <v>9333.7</v>
      </c>
      <c r="H853" s="21">
        <v>9333.7</v>
      </c>
    </row>
  </sheetData>
  <mergeCells count="11">
    <mergeCell ref="B1:H1"/>
    <mergeCell ref="A4:H4"/>
    <mergeCell ref="A5:A7"/>
    <mergeCell ref="B5:B7"/>
    <mergeCell ref="C5:C7"/>
    <mergeCell ref="D5:D7"/>
    <mergeCell ref="E5:E7"/>
    <mergeCell ref="F5:H5"/>
    <mergeCell ref="F6:F7"/>
    <mergeCell ref="G6:H6"/>
    <mergeCell ref="E2:H2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00"/>
  <sheetViews>
    <sheetView zoomScale="80" zoomScaleNormal="80" workbookViewId="0" topLeftCell="A1">
      <selection activeCell="D497" sqref="D497"/>
    </sheetView>
  </sheetViews>
  <sheetFormatPr defaultColWidth="8.875" defaultRowHeight="12.75"/>
  <cols>
    <col min="1" max="1" width="7.75390625" style="14" customWidth="1"/>
    <col min="2" max="2" width="15.00390625" style="14" customWidth="1"/>
    <col min="3" max="3" width="5.625" style="14" customWidth="1"/>
    <col min="4" max="4" width="68.375" style="51" customWidth="1"/>
    <col min="5" max="5" width="12.375" style="20" customWidth="1"/>
    <col min="6" max="6" width="11.625" style="20" customWidth="1"/>
    <col min="7" max="7" width="11.75390625" style="20" customWidth="1"/>
    <col min="8" max="8" width="8.875" style="3" customWidth="1"/>
    <col min="9" max="9" width="13.875" style="29" bestFit="1" customWidth="1"/>
    <col min="10" max="10" width="10.375" style="29" bestFit="1" customWidth="1"/>
    <col min="11" max="11" width="12.875" style="29" customWidth="1"/>
    <col min="12" max="16384" width="8.875" style="3" customWidth="1"/>
  </cols>
  <sheetData>
    <row r="1" spans="1:7" ht="56.45" customHeight="1">
      <c r="A1" s="307" t="s">
        <v>378</v>
      </c>
      <c r="B1" s="307"/>
      <c r="C1" s="307"/>
      <c r="D1" s="307"/>
      <c r="E1" s="307"/>
      <c r="F1" s="307"/>
      <c r="G1" s="307"/>
    </row>
    <row r="2" spans="1:7" ht="34.9" customHeight="1">
      <c r="A2" s="105"/>
      <c r="B2" s="105"/>
      <c r="C2" s="105"/>
      <c r="D2" s="312" t="s">
        <v>802</v>
      </c>
      <c r="E2" s="312"/>
      <c r="F2" s="312"/>
      <c r="G2" s="312"/>
    </row>
    <row r="3" spans="1:7" ht="25.15" customHeight="1">
      <c r="A3" s="157"/>
      <c r="B3" s="157"/>
      <c r="C3" s="157"/>
      <c r="D3" s="158"/>
      <c r="E3" s="158"/>
      <c r="F3" s="158"/>
      <c r="G3" s="158"/>
    </row>
    <row r="4" spans="1:7" ht="54" customHeight="1">
      <c r="A4" s="313" t="s">
        <v>340</v>
      </c>
      <c r="B4" s="313"/>
      <c r="C4" s="313"/>
      <c r="D4" s="313"/>
      <c r="E4" s="313"/>
      <c r="F4" s="313"/>
      <c r="G4" s="313"/>
    </row>
    <row r="5" spans="1:7" ht="12.75">
      <c r="A5" s="316" t="s">
        <v>36</v>
      </c>
      <c r="B5" s="316" t="s">
        <v>16</v>
      </c>
      <c r="C5" s="316" t="s">
        <v>17</v>
      </c>
      <c r="D5" s="317" t="s">
        <v>18</v>
      </c>
      <c r="E5" s="316" t="s">
        <v>87</v>
      </c>
      <c r="F5" s="316"/>
      <c r="G5" s="316"/>
    </row>
    <row r="6" spans="1:7" ht="15.6" customHeight="1">
      <c r="A6" s="316" t="s">
        <v>66</v>
      </c>
      <c r="B6" s="316" t="s">
        <v>66</v>
      </c>
      <c r="C6" s="316" t="s">
        <v>66</v>
      </c>
      <c r="D6" s="317" t="s">
        <v>66</v>
      </c>
      <c r="E6" s="297" t="s">
        <v>237</v>
      </c>
      <c r="F6" s="297" t="s">
        <v>88</v>
      </c>
      <c r="G6" s="297"/>
    </row>
    <row r="7" spans="1:7" ht="12.75">
      <c r="A7" s="316" t="s">
        <v>66</v>
      </c>
      <c r="B7" s="316" t="s">
        <v>66</v>
      </c>
      <c r="C7" s="316" t="s">
        <v>66</v>
      </c>
      <c r="D7" s="317" t="s">
        <v>66</v>
      </c>
      <c r="E7" s="297" t="s">
        <v>66</v>
      </c>
      <c r="F7" s="135" t="s">
        <v>283</v>
      </c>
      <c r="G7" s="135" t="s">
        <v>338</v>
      </c>
    </row>
    <row r="8" spans="1:7" ht="12.75">
      <c r="A8" s="111" t="s">
        <v>3</v>
      </c>
      <c r="B8" s="111" t="s">
        <v>77</v>
      </c>
      <c r="C8" s="111">
        <v>3</v>
      </c>
      <c r="D8" s="111" t="s">
        <v>79</v>
      </c>
      <c r="E8" s="111" t="s">
        <v>80</v>
      </c>
      <c r="F8" s="111" t="s">
        <v>81</v>
      </c>
      <c r="G8" s="111" t="s">
        <v>93</v>
      </c>
    </row>
    <row r="9" spans="1:7" ht="12.75">
      <c r="A9" s="4" t="s">
        <v>66</v>
      </c>
      <c r="B9" s="4" t="s">
        <v>66</v>
      </c>
      <c r="C9" s="4" t="s">
        <v>66</v>
      </c>
      <c r="D9" s="5" t="s">
        <v>0</v>
      </c>
      <c r="E9" s="6">
        <f>E10+E158+E173+E239+E341+E595+E673+E722+E787</f>
        <v>1054309.0999999999</v>
      </c>
      <c r="F9" s="6">
        <f>F10+F158+F173+F239+F341+F595+F673+F722+F787</f>
        <v>856027.8</v>
      </c>
      <c r="G9" s="6">
        <f>G10+G158+G173+G239+G341+G595+G673+G722+G787</f>
        <v>908788.3999999999</v>
      </c>
    </row>
    <row r="10" spans="1:7" ht="12.75">
      <c r="A10" s="4" t="s">
        <v>54</v>
      </c>
      <c r="B10" s="4" t="s">
        <v>66</v>
      </c>
      <c r="C10" s="4" t="s">
        <v>66</v>
      </c>
      <c r="D10" s="19" t="s">
        <v>20</v>
      </c>
      <c r="E10" s="6">
        <f>E11+E17+E26+E38+E44+E66+E72+E59+E53</f>
        <v>93983.20000000001</v>
      </c>
      <c r="F10" s="6">
        <f>F11+F17+F26+F38+F44+F66+F72+F59+F53</f>
        <v>73985</v>
      </c>
      <c r="G10" s="6">
        <f>G11+G17+G26+G38+G44+G66+G72+G59+G53</f>
        <v>72988.5</v>
      </c>
    </row>
    <row r="11" spans="1:7" ht="31.5">
      <c r="A11" s="111" t="s">
        <v>43</v>
      </c>
      <c r="B11" s="111" t="s">
        <v>66</v>
      </c>
      <c r="C11" s="111" t="s">
        <v>66</v>
      </c>
      <c r="D11" s="112" t="s">
        <v>59</v>
      </c>
      <c r="E11" s="7">
        <f>E12</f>
        <v>462.79999999999995</v>
      </c>
      <c r="F11" s="7">
        <f aca="true" t="shared" si="0" ref="F11:G15">F12</f>
        <v>1648.7</v>
      </c>
      <c r="G11" s="7">
        <f t="shared" si="0"/>
        <v>1648.7</v>
      </c>
    </row>
    <row r="12" spans="1:7" ht="12.75">
      <c r="A12" s="108" t="s">
        <v>43</v>
      </c>
      <c r="B12" s="108">
        <v>9900000000</v>
      </c>
      <c r="C12" s="108"/>
      <c r="D12" s="49" t="s">
        <v>105</v>
      </c>
      <c r="E12" s="17">
        <f>E13</f>
        <v>462.79999999999995</v>
      </c>
      <c r="F12" s="17">
        <f t="shared" si="0"/>
        <v>1648.7</v>
      </c>
      <c r="G12" s="17">
        <f t="shared" si="0"/>
        <v>1648.7</v>
      </c>
    </row>
    <row r="13" spans="1:7" ht="31.5">
      <c r="A13" s="108" t="s">
        <v>43</v>
      </c>
      <c r="B13" s="108">
        <v>9990000000</v>
      </c>
      <c r="C13" s="108"/>
      <c r="D13" s="49" t="s">
        <v>148</v>
      </c>
      <c r="E13" s="17">
        <f>E14</f>
        <v>462.79999999999995</v>
      </c>
      <c r="F13" s="17">
        <f t="shared" si="0"/>
        <v>1648.7</v>
      </c>
      <c r="G13" s="17">
        <f t="shared" si="0"/>
        <v>1648.7</v>
      </c>
    </row>
    <row r="14" spans="1:7" ht="12.75">
      <c r="A14" s="108" t="s">
        <v>43</v>
      </c>
      <c r="B14" s="108">
        <v>9990021000</v>
      </c>
      <c r="C14" s="24"/>
      <c r="D14" s="49" t="s">
        <v>149</v>
      </c>
      <c r="E14" s="17">
        <f>E15</f>
        <v>462.79999999999995</v>
      </c>
      <c r="F14" s="17">
        <f t="shared" si="0"/>
        <v>1648.7</v>
      </c>
      <c r="G14" s="17">
        <f t="shared" si="0"/>
        <v>1648.7</v>
      </c>
    </row>
    <row r="15" spans="1:7" ht="63">
      <c r="A15" s="108" t="s">
        <v>43</v>
      </c>
      <c r="B15" s="108">
        <v>9990021000</v>
      </c>
      <c r="C15" s="108" t="s">
        <v>68</v>
      </c>
      <c r="D15" s="49" t="s">
        <v>1</v>
      </c>
      <c r="E15" s="17">
        <f>E16</f>
        <v>462.79999999999995</v>
      </c>
      <c r="F15" s="17">
        <f t="shared" si="0"/>
        <v>1648.7</v>
      </c>
      <c r="G15" s="17">
        <f t="shared" si="0"/>
        <v>1648.7</v>
      </c>
    </row>
    <row r="16" spans="1:7" ht="31.5">
      <c r="A16" s="108" t="s">
        <v>43</v>
      </c>
      <c r="B16" s="108">
        <v>9990021000</v>
      </c>
      <c r="C16" s="108">
        <v>120</v>
      </c>
      <c r="D16" s="49" t="s">
        <v>225</v>
      </c>
      <c r="E16" s="17">
        <f>'№ 4 ведом'!F17</f>
        <v>462.79999999999995</v>
      </c>
      <c r="F16" s="17">
        <f>'№ 4 ведом'!G17</f>
        <v>1648.7</v>
      </c>
      <c r="G16" s="17">
        <f>'№ 4 ведом'!H17</f>
        <v>1648.7</v>
      </c>
    </row>
    <row r="17" spans="1:7" ht="47.25">
      <c r="A17" s="111" t="s">
        <v>44</v>
      </c>
      <c r="B17" s="111" t="s">
        <v>66</v>
      </c>
      <c r="C17" s="111" t="s">
        <v>66</v>
      </c>
      <c r="D17" s="112" t="s">
        <v>21</v>
      </c>
      <c r="E17" s="7">
        <f>E18</f>
        <v>3357.8</v>
      </c>
      <c r="F17" s="7">
        <f aca="true" t="shared" si="1" ref="F17:G20">F18</f>
        <v>3184.9</v>
      </c>
      <c r="G17" s="7">
        <f t="shared" si="1"/>
        <v>3184.9</v>
      </c>
    </row>
    <row r="18" spans="1:7" ht="12.75">
      <c r="A18" s="108" t="s">
        <v>44</v>
      </c>
      <c r="B18" s="110" t="s">
        <v>110</v>
      </c>
      <c r="C18" s="110" t="s">
        <v>66</v>
      </c>
      <c r="D18" s="109" t="s">
        <v>105</v>
      </c>
      <c r="E18" s="17">
        <f>E19</f>
        <v>3357.8</v>
      </c>
      <c r="F18" s="17">
        <f t="shared" si="1"/>
        <v>3184.9</v>
      </c>
      <c r="G18" s="17">
        <f t="shared" si="1"/>
        <v>3184.9</v>
      </c>
    </row>
    <row r="19" spans="1:7" ht="31.5">
      <c r="A19" s="108" t="s">
        <v>44</v>
      </c>
      <c r="B19" s="108">
        <v>9990000000</v>
      </c>
      <c r="C19" s="108"/>
      <c r="D19" s="49" t="s">
        <v>148</v>
      </c>
      <c r="E19" s="17">
        <f>E20</f>
        <v>3357.8</v>
      </c>
      <c r="F19" s="17">
        <f t="shared" si="1"/>
        <v>3184.9</v>
      </c>
      <c r="G19" s="17">
        <f t="shared" si="1"/>
        <v>3184.9</v>
      </c>
    </row>
    <row r="20" spans="1:7" ht="31.5">
      <c r="A20" s="108" t="s">
        <v>44</v>
      </c>
      <c r="B20" s="108">
        <v>9990100000</v>
      </c>
      <c r="C20" s="108"/>
      <c r="D20" s="49" t="s">
        <v>165</v>
      </c>
      <c r="E20" s="17">
        <f>E21</f>
        <v>3357.8</v>
      </c>
      <c r="F20" s="17">
        <f t="shared" si="1"/>
        <v>3184.9</v>
      </c>
      <c r="G20" s="17">
        <f t="shared" si="1"/>
        <v>3184.9</v>
      </c>
    </row>
    <row r="21" spans="1:7" ht="31.5">
      <c r="A21" s="108" t="s">
        <v>44</v>
      </c>
      <c r="B21" s="108">
        <v>9990123000</v>
      </c>
      <c r="C21" s="108"/>
      <c r="D21" s="49" t="s">
        <v>166</v>
      </c>
      <c r="E21" s="17">
        <f>E22+E24</f>
        <v>3357.8</v>
      </c>
      <c r="F21" s="17">
        <f>F22+F24</f>
        <v>3184.9</v>
      </c>
      <c r="G21" s="17">
        <f>G22+G24</f>
        <v>3184.9</v>
      </c>
    </row>
    <row r="22" spans="1:7" ht="63">
      <c r="A22" s="108" t="s">
        <v>44</v>
      </c>
      <c r="B22" s="108">
        <v>9990123000</v>
      </c>
      <c r="C22" s="108" t="s">
        <v>68</v>
      </c>
      <c r="D22" s="49" t="s">
        <v>1</v>
      </c>
      <c r="E22" s="17">
        <f>E23</f>
        <v>2795.9</v>
      </c>
      <c r="F22" s="17">
        <f>F23</f>
        <v>2623</v>
      </c>
      <c r="G22" s="17">
        <f>G23</f>
        <v>2623</v>
      </c>
    </row>
    <row r="23" spans="1:7" ht="31.5">
      <c r="A23" s="108" t="s">
        <v>44</v>
      </c>
      <c r="B23" s="108">
        <v>9990123000</v>
      </c>
      <c r="C23" s="108">
        <v>120</v>
      </c>
      <c r="D23" s="49" t="s">
        <v>225</v>
      </c>
      <c r="E23" s="17">
        <f>'№ 4 ведом'!F634</f>
        <v>2795.9</v>
      </c>
      <c r="F23" s="17">
        <f>'№ 4 ведом'!G634</f>
        <v>2623</v>
      </c>
      <c r="G23" s="17">
        <f>'№ 4 ведом'!H634</f>
        <v>2623</v>
      </c>
    </row>
    <row r="24" spans="1:7" ht="31.5">
      <c r="A24" s="108" t="s">
        <v>44</v>
      </c>
      <c r="B24" s="108">
        <v>9990123000</v>
      </c>
      <c r="C24" s="110" t="s">
        <v>69</v>
      </c>
      <c r="D24" s="109" t="s">
        <v>95</v>
      </c>
      <c r="E24" s="17">
        <f>E25</f>
        <v>561.9</v>
      </c>
      <c r="F24" s="17">
        <f>F25</f>
        <v>561.9</v>
      </c>
      <c r="G24" s="17">
        <f>G25</f>
        <v>561.9</v>
      </c>
    </row>
    <row r="25" spans="1:7" ht="31.5">
      <c r="A25" s="108" t="s">
        <v>44</v>
      </c>
      <c r="B25" s="108">
        <v>9990123000</v>
      </c>
      <c r="C25" s="108">
        <v>240</v>
      </c>
      <c r="D25" s="109" t="s">
        <v>224</v>
      </c>
      <c r="E25" s="17">
        <f>'№ 4 ведом'!F636</f>
        <v>561.9</v>
      </c>
      <c r="F25" s="17">
        <f>'№ 4 ведом'!G636</f>
        <v>561.9</v>
      </c>
      <c r="G25" s="17">
        <f>'№ 4 ведом'!H636</f>
        <v>561.9</v>
      </c>
    </row>
    <row r="26" spans="1:7" ht="47.25">
      <c r="A26" s="108" t="s">
        <v>45</v>
      </c>
      <c r="B26" s="108" t="s">
        <v>66</v>
      </c>
      <c r="C26" s="108" t="s">
        <v>66</v>
      </c>
      <c r="D26" s="49" t="s">
        <v>22</v>
      </c>
      <c r="E26" s="17">
        <f>E27</f>
        <v>25086.699999999997</v>
      </c>
      <c r="F26" s="17">
        <f aca="true" t="shared" si="2" ref="F26:G28">F27</f>
        <v>23419.1</v>
      </c>
      <c r="G26" s="17">
        <f t="shared" si="2"/>
        <v>23427.1</v>
      </c>
    </row>
    <row r="27" spans="1:7" ht="12.75">
      <c r="A27" s="108" t="s">
        <v>45</v>
      </c>
      <c r="B27" s="108">
        <v>9900000000</v>
      </c>
      <c r="C27" s="108"/>
      <c r="D27" s="49" t="s">
        <v>105</v>
      </c>
      <c r="E27" s="17">
        <f>E28</f>
        <v>25086.699999999997</v>
      </c>
      <c r="F27" s="17">
        <f t="shared" si="2"/>
        <v>23419.1</v>
      </c>
      <c r="G27" s="17">
        <f t="shared" si="2"/>
        <v>23427.1</v>
      </c>
    </row>
    <row r="28" spans="1:7" ht="31.5">
      <c r="A28" s="108" t="s">
        <v>45</v>
      </c>
      <c r="B28" s="108">
        <v>9990000000</v>
      </c>
      <c r="C28" s="108"/>
      <c r="D28" s="49" t="s">
        <v>148</v>
      </c>
      <c r="E28" s="17">
        <f>E29</f>
        <v>25086.699999999997</v>
      </c>
      <c r="F28" s="17">
        <f t="shared" si="2"/>
        <v>23419.1</v>
      </c>
      <c r="G28" s="17">
        <f t="shared" si="2"/>
        <v>23427.1</v>
      </c>
    </row>
    <row r="29" spans="1:7" ht="31.5">
      <c r="A29" s="108" t="s">
        <v>45</v>
      </c>
      <c r="B29" s="108">
        <v>9990200000</v>
      </c>
      <c r="C29" s="24"/>
      <c r="D29" s="49" t="s">
        <v>117</v>
      </c>
      <c r="E29" s="17">
        <f>E33+E30</f>
        <v>25086.699999999997</v>
      </c>
      <c r="F29" s="17">
        <f>F33+F30</f>
        <v>23419.1</v>
      </c>
      <c r="G29" s="17">
        <f>G33+G30</f>
        <v>23427.1</v>
      </c>
    </row>
    <row r="30" spans="1:7" ht="63">
      <c r="A30" s="108" t="s">
        <v>45</v>
      </c>
      <c r="B30" s="108">
        <v>9990210510</v>
      </c>
      <c r="C30" s="108"/>
      <c r="D30" s="49" t="s">
        <v>150</v>
      </c>
      <c r="E30" s="17">
        <f aca="true" t="shared" si="3" ref="E30:G31">E31</f>
        <v>691</v>
      </c>
      <c r="F30" s="17">
        <f t="shared" si="3"/>
        <v>697</v>
      </c>
      <c r="G30" s="17">
        <f t="shared" si="3"/>
        <v>705</v>
      </c>
    </row>
    <row r="31" spans="1:7" ht="63">
      <c r="A31" s="108" t="s">
        <v>45</v>
      </c>
      <c r="B31" s="108">
        <v>9990210510</v>
      </c>
      <c r="C31" s="108" t="s">
        <v>68</v>
      </c>
      <c r="D31" s="49" t="s">
        <v>1</v>
      </c>
      <c r="E31" s="17">
        <f t="shared" si="3"/>
        <v>691</v>
      </c>
      <c r="F31" s="17">
        <f t="shared" si="3"/>
        <v>697</v>
      </c>
      <c r="G31" s="17">
        <f t="shared" si="3"/>
        <v>705</v>
      </c>
    </row>
    <row r="32" spans="1:7" ht="31.5">
      <c r="A32" s="108" t="s">
        <v>45</v>
      </c>
      <c r="B32" s="108">
        <v>9990210510</v>
      </c>
      <c r="C32" s="108">
        <v>120</v>
      </c>
      <c r="D32" s="49" t="s">
        <v>225</v>
      </c>
      <c r="E32" s="17">
        <f>'№ 4 ведом'!F24</f>
        <v>691</v>
      </c>
      <c r="F32" s="17">
        <f>'№ 4 ведом'!G24</f>
        <v>697</v>
      </c>
      <c r="G32" s="17">
        <f>'№ 4 ведом'!H24</f>
        <v>705</v>
      </c>
    </row>
    <row r="33" spans="1:7" ht="47.25">
      <c r="A33" s="108" t="s">
        <v>45</v>
      </c>
      <c r="B33" s="108">
        <v>9990225000</v>
      </c>
      <c r="C33" s="108"/>
      <c r="D33" s="49" t="s">
        <v>118</v>
      </c>
      <c r="E33" s="17">
        <f>E34+E36</f>
        <v>24395.699999999997</v>
      </c>
      <c r="F33" s="17">
        <f>F34+F36</f>
        <v>22722.1</v>
      </c>
      <c r="G33" s="17">
        <f>G34+G36</f>
        <v>22722.1</v>
      </c>
    </row>
    <row r="34" spans="1:7" ht="63">
      <c r="A34" s="108" t="s">
        <v>45</v>
      </c>
      <c r="B34" s="108">
        <v>9990225000</v>
      </c>
      <c r="C34" s="108" t="s">
        <v>68</v>
      </c>
      <c r="D34" s="49" t="s">
        <v>1</v>
      </c>
      <c r="E34" s="17">
        <f>E35</f>
        <v>24316.199999999997</v>
      </c>
      <c r="F34" s="17">
        <f>F35</f>
        <v>22642.6</v>
      </c>
      <c r="G34" s="17">
        <f>G35</f>
        <v>22642.6</v>
      </c>
    </row>
    <row r="35" spans="1:7" ht="31.5">
      <c r="A35" s="108" t="s">
        <v>45</v>
      </c>
      <c r="B35" s="108">
        <v>9990225000</v>
      </c>
      <c r="C35" s="108">
        <v>120</v>
      </c>
      <c r="D35" s="49" t="s">
        <v>225</v>
      </c>
      <c r="E35" s="17">
        <f>'№ 4 ведом'!F27</f>
        <v>24316.199999999997</v>
      </c>
      <c r="F35" s="17">
        <f>'№ 4 ведом'!G27</f>
        <v>22642.6</v>
      </c>
      <c r="G35" s="17">
        <f>'№ 4 ведом'!H27</f>
        <v>22642.6</v>
      </c>
    </row>
    <row r="36" spans="1:7" ht="12.75">
      <c r="A36" s="108" t="s">
        <v>45</v>
      </c>
      <c r="B36" s="108">
        <v>9990225000</v>
      </c>
      <c r="C36" s="108" t="s">
        <v>70</v>
      </c>
      <c r="D36" s="49" t="s">
        <v>71</v>
      </c>
      <c r="E36" s="17">
        <f>E37</f>
        <v>79.5</v>
      </c>
      <c r="F36" s="17">
        <f>F37</f>
        <v>79.5</v>
      </c>
      <c r="G36" s="17">
        <f>G37</f>
        <v>79.5</v>
      </c>
    </row>
    <row r="37" spans="1:7" ht="12.75">
      <c r="A37" s="108" t="s">
        <v>45</v>
      </c>
      <c r="B37" s="108">
        <v>9990225000</v>
      </c>
      <c r="C37" s="108">
        <v>850</v>
      </c>
      <c r="D37" s="49" t="s">
        <v>100</v>
      </c>
      <c r="E37" s="17">
        <f>'№ 4 ведом'!F29</f>
        <v>79.5</v>
      </c>
      <c r="F37" s="17">
        <f>'№ 4 ведом'!G29</f>
        <v>79.5</v>
      </c>
      <c r="G37" s="17">
        <f>'№ 4 ведом'!H29</f>
        <v>79.5</v>
      </c>
    </row>
    <row r="38" spans="1:7" ht="12.75">
      <c r="A38" s="9" t="s">
        <v>156</v>
      </c>
      <c r="B38" s="10"/>
      <c r="C38" s="12"/>
      <c r="D38" s="42" t="s">
        <v>157</v>
      </c>
      <c r="E38" s="17">
        <f>E39</f>
        <v>209.8</v>
      </c>
      <c r="F38" s="17">
        <f aca="true" t="shared" si="4" ref="F38:G42">F39</f>
        <v>14.3</v>
      </c>
      <c r="G38" s="17">
        <f t="shared" si="4"/>
        <v>12.8</v>
      </c>
    </row>
    <row r="39" spans="1:7" ht="12.75">
      <c r="A39" s="9" t="s">
        <v>156</v>
      </c>
      <c r="B39" s="108">
        <v>9900000000</v>
      </c>
      <c r="C39" s="108"/>
      <c r="D39" s="49" t="s">
        <v>105</v>
      </c>
      <c r="E39" s="17">
        <f>E40</f>
        <v>209.8</v>
      </c>
      <c r="F39" s="17">
        <f t="shared" si="4"/>
        <v>14.3</v>
      </c>
      <c r="G39" s="17">
        <f t="shared" si="4"/>
        <v>12.8</v>
      </c>
    </row>
    <row r="40" spans="1:7" ht="31.5">
      <c r="A40" s="9" t="s">
        <v>156</v>
      </c>
      <c r="B40" s="108">
        <v>9930000000</v>
      </c>
      <c r="C40" s="108"/>
      <c r="D40" s="49" t="s">
        <v>158</v>
      </c>
      <c r="E40" s="17">
        <f>E41</f>
        <v>209.8</v>
      </c>
      <c r="F40" s="17">
        <f t="shared" si="4"/>
        <v>14.3</v>
      </c>
      <c r="G40" s="17">
        <f t="shared" si="4"/>
        <v>12.8</v>
      </c>
    </row>
    <row r="41" spans="1:7" ht="47.25">
      <c r="A41" s="9" t="s">
        <v>156</v>
      </c>
      <c r="B41" s="108">
        <v>9930051200</v>
      </c>
      <c r="C41" s="108"/>
      <c r="D41" s="49" t="s">
        <v>159</v>
      </c>
      <c r="E41" s="17">
        <f>E42</f>
        <v>209.8</v>
      </c>
      <c r="F41" s="17">
        <f t="shared" si="4"/>
        <v>14.3</v>
      </c>
      <c r="G41" s="17">
        <f t="shared" si="4"/>
        <v>12.8</v>
      </c>
    </row>
    <row r="42" spans="1:7" ht="31.5">
      <c r="A42" s="9" t="s">
        <v>156</v>
      </c>
      <c r="B42" s="108">
        <v>9930051200</v>
      </c>
      <c r="C42" s="108" t="s">
        <v>69</v>
      </c>
      <c r="D42" s="49" t="s">
        <v>95</v>
      </c>
      <c r="E42" s="17">
        <f>E43</f>
        <v>209.8</v>
      </c>
      <c r="F42" s="17">
        <f t="shared" si="4"/>
        <v>14.3</v>
      </c>
      <c r="G42" s="17">
        <f t="shared" si="4"/>
        <v>12.8</v>
      </c>
    </row>
    <row r="43" spans="1:7" ht="31.5">
      <c r="A43" s="9" t="s">
        <v>156</v>
      </c>
      <c r="B43" s="108">
        <v>9930051200</v>
      </c>
      <c r="C43" s="108">
        <v>240</v>
      </c>
      <c r="D43" s="49" t="s">
        <v>224</v>
      </c>
      <c r="E43" s="17">
        <f>'№ 4 ведом'!F35</f>
        <v>209.8</v>
      </c>
      <c r="F43" s="17">
        <f>'№ 4 ведом'!G35</f>
        <v>14.3</v>
      </c>
      <c r="G43" s="17">
        <f>'№ 4 ведом'!H35</f>
        <v>12.8</v>
      </c>
    </row>
    <row r="44" spans="1:7" ht="31.5">
      <c r="A44" s="108" t="s">
        <v>46</v>
      </c>
      <c r="B44" s="108" t="s">
        <v>66</v>
      </c>
      <c r="C44" s="108" t="s">
        <v>66</v>
      </c>
      <c r="D44" s="49" t="s">
        <v>7</v>
      </c>
      <c r="E44" s="17">
        <f>E45</f>
        <v>7728.999999999999</v>
      </c>
      <c r="F44" s="17">
        <f aca="true" t="shared" si="5" ref="F44:G47">F45</f>
        <v>7449.099999999999</v>
      </c>
      <c r="G44" s="17">
        <f t="shared" si="5"/>
        <v>7449.099999999999</v>
      </c>
    </row>
    <row r="45" spans="1:7" ht="12.75">
      <c r="A45" s="108" t="s">
        <v>46</v>
      </c>
      <c r="B45" s="108">
        <v>9900000000</v>
      </c>
      <c r="C45" s="108"/>
      <c r="D45" s="49" t="s">
        <v>105</v>
      </c>
      <c r="E45" s="17">
        <f>E46</f>
        <v>7728.999999999999</v>
      </c>
      <c r="F45" s="17">
        <f t="shared" si="5"/>
        <v>7449.099999999999</v>
      </c>
      <c r="G45" s="17">
        <f t="shared" si="5"/>
        <v>7449.099999999999</v>
      </c>
    </row>
    <row r="46" spans="1:7" ht="31.5">
      <c r="A46" s="108" t="s">
        <v>46</v>
      </c>
      <c r="B46" s="108">
        <v>9990000000</v>
      </c>
      <c r="C46" s="108"/>
      <c r="D46" s="49" t="s">
        <v>148</v>
      </c>
      <c r="E46" s="17">
        <f>E47</f>
        <v>7728.999999999999</v>
      </c>
      <c r="F46" s="17">
        <f t="shared" si="5"/>
        <v>7449.099999999999</v>
      </c>
      <c r="G46" s="17">
        <f t="shared" si="5"/>
        <v>7449.099999999999</v>
      </c>
    </row>
    <row r="47" spans="1:7" ht="31.5">
      <c r="A47" s="108" t="s">
        <v>46</v>
      </c>
      <c r="B47" s="108">
        <v>9990200000</v>
      </c>
      <c r="C47" s="24"/>
      <c r="D47" s="49" t="s">
        <v>117</v>
      </c>
      <c r="E47" s="17">
        <f>E48</f>
        <v>7728.999999999999</v>
      </c>
      <c r="F47" s="17">
        <f t="shared" si="5"/>
        <v>7449.099999999999</v>
      </c>
      <c r="G47" s="17">
        <f t="shared" si="5"/>
        <v>7449.099999999999</v>
      </c>
    </row>
    <row r="48" spans="1:7" ht="47.25">
      <c r="A48" s="108" t="s">
        <v>46</v>
      </c>
      <c r="B48" s="108">
        <v>9990225000</v>
      </c>
      <c r="C48" s="108"/>
      <c r="D48" s="49" t="s">
        <v>118</v>
      </c>
      <c r="E48" s="17">
        <f>E49+E51</f>
        <v>7728.999999999999</v>
      </c>
      <c r="F48" s="17">
        <f>F49+F51</f>
        <v>7449.099999999999</v>
      </c>
      <c r="G48" s="17">
        <f>G49+G51</f>
        <v>7449.099999999999</v>
      </c>
    </row>
    <row r="49" spans="1:7" ht="63">
      <c r="A49" s="108" t="s">
        <v>46</v>
      </c>
      <c r="B49" s="108">
        <v>9990225000</v>
      </c>
      <c r="C49" s="108" t="s">
        <v>68</v>
      </c>
      <c r="D49" s="49" t="s">
        <v>1</v>
      </c>
      <c r="E49" s="17">
        <f>E50</f>
        <v>7663.599999999999</v>
      </c>
      <c r="F49" s="17">
        <f>F50</f>
        <v>7383.7</v>
      </c>
      <c r="G49" s="17">
        <f>G50</f>
        <v>7383.7</v>
      </c>
    </row>
    <row r="50" spans="1:7" ht="31.5">
      <c r="A50" s="108" t="s">
        <v>46</v>
      </c>
      <c r="B50" s="108">
        <v>9990225000</v>
      </c>
      <c r="C50" s="108">
        <v>120</v>
      </c>
      <c r="D50" s="49" t="s">
        <v>225</v>
      </c>
      <c r="E50" s="17">
        <f>'№ 4 ведом'!F566</f>
        <v>7663.599999999999</v>
      </c>
      <c r="F50" s="17">
        <f>'№ 4 ведом'!G566</f>
        <v>7383.7</v>
      </c>
      <c r="G50" s="17">
        <f>'№ 4 ведом'!H566</f>
        <v>7383.7</v>
      </c>
    </row>
    <row r="51" spans="1:7" ht="12.75">
      <c r="A51" s="108" t="s">
        <v>46</v>
      </c>
      <c r="B51" s="108">
        <v>9990225000</v>
      </c>
      <c r="C51" s="108" t="s">
        <v>70</v>
      </c>
      <c r="D51" s="49" t="s">
        <v>71</v>
      </c>
      <c r="E51" s="17">
        <f>E52</f>
        <v>65.4</v>
      </c>
      <c r="F51" s="17">
        <f>F52</f>
        <v>65.4</v>
      </c>
      <c r="G51" s="17">
        <f>G52</f>
        <v>65.4</v>
      </c>
    </row>
    <row r="52" spans="1:7" ht="12.75">
      <c r="A52" s="108" t="s">
        <v>46</v>
      </c>
      <c r="B52" s="108">
        <v>9990225000</v>
      </c>
      <c r="C52" s="108">
        <v>850</v>
      </c>
      <c r="D52" s="49" t="s">
        <v>100</v>
      </c>
      <c r="E52" s="17">
        <f>'№ 4 ведом'!F568</f>
        <v>65.4</v>
      </c>
      <c r="F52" s="17">
        <f>'№ 4 ведом'!G568</f>
        <v>65.4</v>
      </c>
      <c r="G52" s="17">
        <f>'№ 4 ведом'!H568</f>
        <v>65.4</v>
      </c>
    </row>
    <row r="53" spans="1:7" ht="12.75">
      <c r="A53" s="9" t="s">
        <v>389</v>
      </c>
      <c r="B53" s="177"/>
      <c r="C53" s="177"/>
      <c r="D53" s="42" t="s">
        <v>390</v>
      </c>
      <c r="E53" s="17">
        <f>E54</f>
        <v>552.5</v>
      </c>
      <c r="F53" s="17">
        <f aca="true" t="shared" si="6" ref="F53:G57">F54</f>
        <v>0</v>
      </c>
      <c r="G53" s="17">
        <f t="shared" si="6"/>
        <v>0</v>
      </c>
    </row>
    <row r="54" spans="1:7" ht="12.75">
      <c r="A54" s="9" t="s">
        <v>389</v>
      </c>
      <c r="B54" s="177" t="s">
        <v>110</v>
      </c>
      <c r="C54" s="177" t="s">
        <v>66</v>
      </c>
      <c r="D54" s="179" t="s">
        <v>105</v>
      </c>
      <c r="E54" s="17">
        <f>E55</f>
        <v>552.5</v>
      </c>
      <c r="F54" s="17">
        <f t="shared" si="6"/>
        <v>0</v>
      </c>
      <c r="G54" s="17">
        <f t="shared" si="6"/>
        <v>0</v>
      </c>
    </row>
    <row r="55" spans="1:7" ht="31.5">
      <c r="A55" s="9" t="s">
        <v>389</v>
      </c>
      <c r="B55" s="177">
        <v>9930000000</v>
      </c>
      <c r="C55" s="177"/>
      <c r="D55" s="56" t="s">
        <v>158</v>
      </c>
      <c r="E55" s="17">
        <f>E56</f>
        <v>552.5</v>
      </c>
      <c r="F55" s="17">
        <f t="shared" si="6"/>
        <v>0</v>
      </c>
      <c r="G55" s="17">
        <f t="shared" si="6"/>
        <v>0</v>
      </c>
    </row>
    <row r="56" spans="1:7" ht="31.5">
      <c r="A56" s="9" t="s">
        <v>389</v>
      </c>
      <c r="B56" s="177">
        <v>9930020480</v>
      </c>
      <c r="C56" s="177"/>
      <c r="D56" s="179" t="s">
        <v>391</v>
      </c>
      <c r="E56" s="17">
        <f>E57</f>
        <v>552.5</v>
      </c>
      <c r="F56" s="17">
        <f t="shared" si="6"/>
        <v>0</v>
      </c>
      <c r="G56" s="17">
        <f t="shared" si="6"/>
        <v>0</v>
      </c>
    </row>
    <row r="57" spans="1:7" ht="12.75">
      <c r="A57" s="9" t="s">
        <v>389</v>
      </c>
      <c r="B57" s="177">
        <v>9930020480</v>
      </c>
      <c r="C57" s="177" t="s">
        <v>70</v>
      </c>
      <c r="D57" s="179" t="s">
        <v>71</v>
      </c>
      <c r="E57" s="17">
        <f>E58</f>
        <v>552.5</v>
      </c>
      <c r="F57" s="17">
        <f t="shared" si="6"/>
        <v>0</v>
      </c>
      <c r="G57" s="17">
        <f t="shared" si="6"/>
        <v>0</v>
      </c>
    </row>
    <row r="58" spans="1:7" ht="12.75">
      <c r="A58" s="9" t="s">
        <v>389</v>
      </c>
      <c r="B58" s="177">
        <v>9930020480</v>
      </c>
      <c r="C58" s="177">
        <v>880</v>
      </c>
      <c r="D58" s="179" t="s">
        <v>392</v>
      </c>
      <c r="E58" s="17">
        <f>'№ 4 ведом'!F41</f>
        <v>552.5</v>
      </c>
      <c r="F58" s="17">
        <f>'№ 4 ведом'!G41</f>
        <v>0</v>
      </c>
      <c r="G58" s="17">
        <f>'№ 4 ведом'!H41</f>
        <v>0</v>
      </c>
    </row>
    <row r="59" spans="1:7" ht="12.75">
      <c r="A59" s="22" t="s">
        <v>215</v>
      </c>
      <c r="B59" s="108"/>
      <c r="C59" s="108"/>
      <c r="D59" s="112" t="s">
        <v>216</v>
      </c>
      <c r="E59" s="17">
        <f aca="true" t="shared" si="7" ref="E59:E64">E60</f>
        <v>88.6</v>
      </c>
      <c r="F59" s="17">
        <f aca="true" t="shared" si="8" ref="F59:G64">F60</f>
        <v>88.6</v>
      </c>
      <c r="G59" s="17">
        <f t="shared" si="8"/>
        <v>88.6</v>
      </c>
    </row>
    <row r="60" spans="1:7" ht="47.25">
      <c r="A60" s="9" t="s">
        <v>215</v>
      </c>
      <c r="B60" s="110">
        <v>2200000000</v>
      </c>
      <c r="C60" s="108"/>
      <c r="D60" s="109" t="s">
        <v>331</v>
      </c>
      <c r="E60" s="17">
        <f t="shared" si="7"/>
        <v>88.6</v>
      </c>
      <c r="F60" s="17">
        <f t="shared" si="8"/>
        <v>88.6</v>
      </c>
      <c r="G60" s="17">
        <f t="shared" si="8"/>
        <v>88.6</v>
      </c>
    </row>
    <row r="61" spans="1:7" ht="31.5">
      <c r="A61" s="9" t="s">
        <v>215</v>
      </c>
      <c r="B61" s="108">
        <v>2240000000</v>
      </c>
      <c r="C61" s="108"/>
      <c r="D61" s="109" t="s">
        <v>132</v>
      </c>
      <c r="E61" s="17">
        <f t="shared" si="7"/>
        <v>88.6</v>
      </c>
      <c r="F61" s="17">
        <f t="shared" si="8"/>
        <v>88.6</v>
      </c>
      <c r="G61" s="17">
        <f t="shared" si="8"/>
        <v>88.6</v>
      </c>
    </row>
    <row r="62" spans="1:7" ht="31.5">
      <c r="A62" s="22" t="s">
        <v>215</v>
      </c>
      <c r="B62" s="108">
        <v>2240500000</v>
      </c>
      <c r="C62" s="108"/>
      <c r="D62" s="109" t="s">
        <v>133</v>
      </c>
      <c r="E62" s="17">
        <f t="shared" si="7"/>
        <v>88.6</v>
      </c>
      <c r="F62" s="17">
        <f t="shared" si="8"/>
        <v>88.6</v>
      </c>
      <c r="G62" s="17">
        <f t="shared" si="8"/>
        <v>88.6</v>
      </c>
    </row>
    <row r="63" spans="1:7" ht="31.5">
      <c r="A63" s="9" t="s">
        <v>215</v>
      </c>
      <c r="B63" s="108">
        <v>2240520410</v>
      </c>
      <c r="C63" s="108"/>
      <c r="D63" s="109" t="s">
        <v>204</v>
      </c>
      <c r="E63" s="17">
        <f t="shared" si="7"/>
        <v>88.6</v>
      </c>
      <c r="F63" s="17">
        <f t="shared" si="8"/>
        <v>88.6</v>
      </c>
      <c r="G63" s="17">
        <f t="shared" si="8"/>
        <v>88.6</v>
      </c>
    </row>
    <row r="64" spans="1:7" ht="12.75">
      <c r="A64" s="9" t="s">
        <v>215</v>
      </c>
      <c r="B64" s="134">
        <v>2240520410</v>
      </c>
      <c r="C64" s="108" t="s">
        <v>70</v>
      </c>
      <c r="D64" s="109" t="s">
        <v>71</v>
      </c>
      <c r="E64" s="17">
        <f t="shared" si="7"/>
        <v>88.6</v>
      </c>
      <c r="F64" s="17">
        <f t="shared" si="8"/>
        <v>88.6</v>
      </c>
      <c r="G64" s="17">
        <f t="shared" si="8"/>
        <v>88.6</v>
      </c>
    </row>
    <row r="65" spans="1:7" ht="31.5">
      <c r="A65" s="9" t="s">
        <v>215</v>
      </c>
      <c r="B65" s="108">
        <v>2240520410</v>
      </c>
      <c r="C65" s="108">
        <v>860</v>
      </c>
      <c r="D65" s="109" t="s">
        <v>227</v>
      </c>
      <c r="E65" s="17">
        <f>'№ 4 ведом'!F48</f>
        <v>88.6</v>
      </c>
      <c r="F65" s="17">
        <f>'№ 4 ведом'!G48</f>
        <v>88.6</v>
      </c>
      <c r="G65" s="17">
        <f>'№ 4 ведом'!H48</f>
        <v>88.6</v>
      </c>
    </row>
    <row r="66" spans="1:7" ht="12.75">
      <c r="A66" s="108" t="s">
        <v>47</v>
      </c>
      <c r="B66" s="108"/>
      <c r="C66" s="108"/>
      <c r="D66" s="49" t="s">
        <v>8</v>
      </c>
      <c r="E66" s="17">
        <f>E67</f>
        <v>794.4</v>
      </c>
      <c r="F66" s="17">
        <f aca="true" t="shared" si="9" ref="F66:G70">F67</f>
        <v>1907.5</v>
      </c>
      <c r="G66" s="17">
        <f t="shared" si="9"/>
        <v>1355.4</v>
      </c>
    </row>
    <row r="67" spans="1:7" ht="12.75">
      <c r="A67" s="108" t="s">
        <v>47</v>
      </c>
      <c r="B67" s="108">
        <v>9900000000</v>
      </c>
      <c r="C67" s="108"/>
      <c r="D67" s="49" t="s">
        <v>105</v>
      </c>
      <c r="E67" s="17">
        <f>E68</f>
        <v>794.4</v>
      </c>
      <c r="F67" s="17">
        <f t="shared" si="9"/>
        <v>1907.5</v>
      </c>
      <c r="G67" s="17">
        <f t="shared" si="9"/>
        <v>1355.4</v>
      </c>
    </row>
    <row r="68" spans="1:7" ht="12.75">
      <c r="A68" s="108" t="s">
        <v>47</v>
      </c>
      <c r="B68" s="108">
        <v>9910000000</v>
      </c>
      <c r="C68" s="108"/>
      <c r="D68" s="49" t="s">
        <v>8</v>
      </c>
      <c r="E68" s="17">
        <f>E69</f>
        <v>794.4</v>
      </c>
      <c r="F68" s="17">
        <f t="shared" si="9"/>
        <v>1907.5</v>
      </c>
      <c r="G68" s="17">
        <f t="shared" si="9"/>
        <v>1355.4</v>
      </c>
    </row>
    <row r="69" spans="1:7" ht="12.75">
      <c r="A69" s="108" t="s">
        <v>47</v>
      </c>
      <c r="B69" s="108">
        <v>9910020000</v>
      </c>
      <c r="C69" s="108"/>
      <c r="D69" s="154" t="s">
        <v>289</v>
      </c>
      <c r="E69" s="17">
        <f>E70</f>
        <v>794.4</v>
      </c>
      <c r="F69" s="17">
        <f t="shared" si="9"/>
        <v>1907.5</v>
      </c>
      <c r="G69" s="17">
        <f t="shared" si="9"/>
        <v>1355.4</v>
      </c>
    </row>
    <row r="70" spans="1:7" ht="12.75">
      <c r="A70" s="108" t="s">
        <v>47</v>
      </c>
      <c r="B70" s="108">
        <v>9910020000</v>
      </c>
      <c r="C70" s="110" t="s">
        <v>70</v>
      </c>
      <c r="D70" s="109" t="s">
        <v>71</v>
      </c>
      <c r="E70" s="17">
        <f>E71</f>
        <v>794.4</v>
      </c>
      <c r="F70" s="17">
        <f t="shared" si="9"/>
        <v>1907.5</v>
      </c>
      <c r="G70" s="17">
        <f t="shared" si="9"/>
        <v>1355.4</v>
      </c>
    </row>
    <row r="71" spans="1:7" ht="12.75">
      <c r="A71" s="108" t="s">
        <v>47</v>
      </c>
      <c r="B71" s="108">
        <v>9910020000</v>
      </c>
      <c r="C71" s="2" t="s">
        <v>163</v>
      </c>
      <c r="D71" s="47" t="s">
        <v>164</v>
      </c>
      <c r="E71" s="17">
        <f>'№ 4 ведом'!F574</f>
        <v>794.4</v>
      </c>
      <c r="F71" s="17">
        <f>'№ 4 ведом'!G574</f>
        <v>1907.5</v>
      </c>
      <c r="G71" s="17">
        <f>'№ 4 ведом'!H574</f>
        <v>1355.4</v>
      </c>
    </row>
    <row r="72" spans="1:7" ht="12.75">
      <c r="A72" s="111" t="s">
        <v>60</v>
      </c>
      <c r="B72" s="111" t="s">
        <v>66</v>
      </c>
      <c r="C72" s="111" t="s">
        <v>66</v>
      </c>
      <c r="D72" s="112" t="s">
        <v>23</v>
      </c>
      <c r="E72" s="7">
        <f>E73+E91+E110+E136</f>
        <v>55701.600000000006</v>
      </c>
      <c r="F72" s="7">
        <f>F73+F91+F110+F136</f>
        <v>36272.8</v>
      </c>
      <c r="G72" s="7">
        <f>G73+G91+G110+G136</f>
        <v>35821.9</v>
      </c>
    </row>
    <row r="73" spans="1:7" ht="47.25">
      <c r="A73" s="108" t="s">
        <v>60</v>
      </c>
      <c r="B73" s="135">
        <v>2200000000</v>
      </c>
      <c r="C73" s="108"/>
      <c r="D73" s="49" t="s">
        <v>331</v>
      </c>
      <c r="E73" s="17">
        <f>E74</f>
        <v>707.8</v>
      </c>
      <c r="F73" s="17">
        <f>F74</f>
        <v>699.5</v>
      </c>
      <c r="G73" s="17">
        <f>G74</f>
        <v>699.5</v>
      </c>
    </row>
    <row r="74" spans="1:7" ht="31.5">
      <c r="A74" s="108" t="s">
        <v>60</v>
      </c>
      <c r="B74" s="134">
        <v>2240000000</v>
      </c>
      <c r="C74" s="108"/>
      <c r="D74" s="49" t="s">
        <v>132</v>
      </c>
      <c r="E74" s="17">
        <f>E75+E84</f>
        <v>707.8</v>
      </c>
      <c r="F74" s="17">
        <f>F75+F84</f>
        <v>699.5</v>
      </c>
      <c r="G74" s="17">
        <f>G75+G84</f>
        <v>699.5</v>
      </c>
    </row>
    <row r="75" spans="1:7" ht="31.5">
      <c r="A75" s="108" t="s">
        <v>60</v>
      </c>
      <c r="B75" s="108">
        <v>2240200000</v>
      </c>
      <c r="C75" s="108"/>
      <c r="D75" s="49" t="s">
        <v>146</v>
      </c>
      <c r="E75" s="17">
        <f>E76+E81</f>
        <v>145.2</v>
      </c>
      <c r="F75" s="17">
        <f>F76+F81</f>
        <v>136.9</v>
      </c>
      <c r="G75" s="17">
        <f>G76+G81</f>
        <v>136.9</v>
      </c>
    </row>
    <row r="76" spans="1:7" ht="12.75">
      <c r="A76" s="108" t="s">
        <v>60</v>
      </c>
      <c r="B76" s="108">
        <v>2240220340</v>
      </c>
      <c r="C76" s="108"/>
      <c r="D76" s="49" t="s">
        <v>151</v>
      </c>
      <c r="E76" s="17">
        <f>E77+E79</f>
        <v>138.6</v>
      </c>
      <c r="F76" s="17">
        <f>F77+F79</f>
        <v>130.3</v>
      </c>
      <c r="G76" s="17">
        <f>G77+G79</f>
        <v>130.3</v>
      </c>
    </row>
    <row r="77" spans="1:7" ht="31.5">
      <c r="A77" s="108" t="s">
        <v>60</v>
      </c>
      <c r="B77" s="134">
        <v>2240220340</v>
      </c>
      <c r="C77" s="110" t="s">
        <v>69</v>
      </c>
      <c r="D77" s="109" t="s">
        <v>95</v>
      </c>
      <c r="E77" s="17">
        <f>E78</f>
        <v>98.8</v>
      </c>
      <c r="F77" s="17">
        <f>F78</f>
        <v>94.8</v>
      </c>
      <c r="G77" s="17">
        <f>G78</f>
        <v>94.8</v>
      </c>
    </row>
    <row r="78" spans="1:7" ht="31.5">
      <c r="A78" s="108" t="s">
        <v>60</v>
      </c>
      <c r="B78" s="134">
        <v>2240220340</v>
      </c>
      <c r="C78" s="108">
        <v>240</v>
      </c>
      <c r="D78" s="49" t="s">
        <v>224</v>
      </c>
      <c r="E78" s="17">
        <f>'№ 4 ведом'!F55</f>
        <v>98.8</v>
      </c>
      <c r="F78" s="17">
        <f>'№ 4 ведом'!G55</f>
        <v>94.8</v>
      </c>
      <c r="G78" s="17">
        <f>'№ 4 ведом'!H55</f>
        <v>94.8</v>
      </c>
    </row>
    <row r="79" spans="1:7" ht="12.75">
      <c r="A79" s="108" t="s">
        <v>60</v>
      </c>
      <c r="B79" s="134">
        <v>2240220340</v>
      </c>
      <c r="C79" s="110" t="s">
        <v>73</v>
      </c>
      <c r="D79" s="109" t="s">
        <v>74</v>
      </c>
      <c r="E79" s="17">
        <f>E80</f>
        <v>39.8</v>
      </c>
      <c r="F79" s="17">
        <f>F80</f>
        <v>35.5</v>
      </c>
      <c r="G79" s="17">
        <f>G80</f>
        <v>35.5</v>
      </c>
    </row>
    <row r="80" spans="1:7" ht="12.75">
      <c r="A80" s="108" t="s">
        <v>60</v>
      </c>
      <c r="B80" s="134">
        <v>2240220340</v>
      </c>
      <c r="C80" s="108">
        <v>350</v>
      </c>
      <c r="D80" s="47" t="s">
        <v>152</v>
      </c>
      <c r="E80" s="17">
        <f>'№ 4 ведом'!F57</f>
        <v>39.8</v>
      </c>
      <c r="F80" s="17">
        <f>'№ 4 ведом'!G57</f>
        <v>35.5</v>
      </c>
      <c r="G80" s="17">
        <f>'№ 4 ведом'!H57</f>
        <v>35.5</v>
      </c>
    </row>
    <row r="81" spans="1:7" ht="31.5">
      <c r="A81" s="108" t="s">
        <v>60</v>
      </c>
      <c r="B81" s="108">
        <v>2240220360</v>
      </c>
      <c r="C81" s="108"/>
      <c r="D81" s="47" t="s">
        <v>228</v>
      </c>
      <c r="E81" s="17">
        <f aca="true" t="shared" si="10" ref="E81:G82">E82</f>
        <v>6.6</v>
      </c>
      <c r="F81" s="17">
        <f t="shared" si="10"/>
        <v>6.6</v>
      </c>
      <c r="G81" s="17">
        <f t="shared" si="10"/>
        <v>6.6</v>
      </c>
    </row>
    <row r="82" spans="1:7" ht="12.75">
      <c r="A82" s="108" t="s">
        <v>60</v>
      </c>
      <c r="B82" s="134">
        <v>2240220360</v>
      </c>
      <c r="C82" s="110" t="s">
        <v>73</v>
      </c>
      <c r="D82" s="109" t="s">
        <v>74</v>
      </c>
      <c r="E82" s="17">
        <f t="shared" si="10"/>
        <v>6.6</v>
      </c>
      <c r="F82" s="17">
        <f t="shared" si="10"/>
        <v>6.6</v>
      </c>
      <c r="G82" s="17">
        <f t="shared" si="10"/>
        <v>6.6</v>
      </c>
    </row>
    <row r="83" spans="1:7" ht="12.75">
      <c r="A83" s="108" t="s">
        <v>60</v>
      </c>
      <c r="B83" s="134">
        <v>2240220360</v>
      </c>
      <c r="C83" s="108">
        <v>350</v>
      </c>
      <c r="D83" s="47" t="s">
        <v>152</v>
      </c>
      <c r="E83" s="17">
        <f>'№ 4 ведом'!F60</f>
        <v>6.6</v>
      </c>
      <c r="F83" s="17">
        <f>'№ 4 ведом'!G60</f>
        <v>6.6</v>
      </c>
      <c r="G83" s="17">
        <f>'№ 4 ведом'!H60</f>
        <v>6.6</v>
      </c>
    </row>
    <row r="84" spans="1:7" ht="31.5">
      <c r="A84" s="108" t="s">
        <v>60</v>
      </c>
      <c r="B84" s="108">
        <v>2240500000</v>
      </c>
      <c r="C84" s="108"/>
      <c r="D84" s="49" t="s">
        <v>133</v>
      </c>
      <c r="E84" s="17">
        <f>E85+E88</f>
        <v>562.6</v>
      </c>
      <c r="F84" s="17">
        <f>F85+F88</f>
        <v>562.6</v>
      </c>
      <c r="G84" s="17">
        <f>G85+G88</f>
        <v>562.6</v>
      </c>
    </row>
    <row r="85" spans="1:7" ht="31.5">
      <c r="A85" s="108" t="s">
        <v>60</v>
      </c>
      <c r="B85" s="108">
        <v>2240520410</v>
      </c>
      <c r="C85" s="108"/>
      <c r="D85" s="49" t="s">
        <v>204</v>
      </c>
      <c r="E85" s="17">
        <f aca="true" t="shared" si="11" ref="E85:G86">E86</f>
        <v>117.2</v>
      </c>
      <c r="F85" s="17">
        <f t="shared" si="11"/>
        <v>117.2</v>
      </c>
      <c r="G85" s="17">
        <f t="shared" si="11"/>
        <v>117.2</v>
      </c>
    </row>
    <row r="86" spans="1:7" ht="12.75">
      <c r="A86" s="108" t="s">
        <v>60</v>
      </c>
      <c r="B86" s="134">
        <v>2240520410</v>
      </c>
      <c r="C86" s="108" t="s">
        <v>70</v>
      </c>
      <c r="D86" s="49" t="s">
        <v>71</v>
      </c>
      <c r="E86" s="17">
        <f t="shared" si="11"/>
        <v>117.2</v>
      </c>
      <c r="F86" s="17">
        <f t="shared" si="11"/>
        <v>117.2</v>
      </c>
      <c r="G86" s="17">
        <f t="shared" si="11"/>
        <v>117.2</v>
      </c>
    </row>
    <row r="87" spans="1:7" ht="12.75">
      <c r="A87" s="108" t="s">
        <v>60</v>
      </c>
      <c r="B87" s="134">
        <v>2240520410</v>
      </c>
      <c r="C87" s="108">
        <v>850</v>
      </c>
      <c r="D87" s="49" t="s">
        <v>100</v>
      </c>
      <c r="E87" s="17">
        <f>'№ 4 ведом'!F64</f>
        <v>117.2</v>
      </c>
      <c r="F87" s="17">
        <f>'№ 4 ведом'!G64</f>
        <v>117.2</v>
      </c>
      <c r="G87" s="17">
        <f>'№ 4 ведом'!H64</f>
        <v>117.2</v>
      </c>
    </row>
    <row r="88" spans="1:7" ht="31.5">
      <c r="A88" s="108" t="s">
        <v>60</v>
      </c>
      <c r="B88" s="108">
        <v>2240520460</v>
      </c>
      <c r="C88" s="108"/>
      <c r="D88" s="49" t="s">
        <v>218</v>
      </c>
      <c r="E88" s="17">
        <f aca="true" t="shared" si="12" ref="E88:G89">E89</f>
        <v>445.4</v>
      </c>
      <c r="F88" s="17">
        <f t="shared" si="12"/>
        <v>445.4</v>
      </c>
      <c r="G88" s="17">
        <f t="shared" si="12"/>
        <v>445.4</v>
      </c>
    </row>
    <row r="89" spans="1:7" ht="31.5">
      <c r="A89" s="108" t="s">
        <v>60</v>
      </c>
      <c r="B89" s="108">
        <v>2240520460</v>
      </c>
      <c r="C89" s="110" t="s">
        <v>69</v>
      </c>
      <c r="D89" s="109" t="s">
        <v>95</v>
      </c>
      <c r="E89" s="17">
        <f t="shared" si="12"/>
        <v>445.4</v>
      </c>
      <c r="F89" s="17">
        <f t="shared" si="12"/>
        <v>445.4</v>
      </c>
      <c r="G89" s="17">
        <f t="shared" si="12"/>
        <v>445.4</v>
      </c>
    </row>
    <row r="90" spans="1:7" ht="31.5">
      <c r="A90" s="108" t="s">
        <v>60</v>
      </c>
      <c r="B90" s="108">
        <v>2240520460</v>
      </c>
      <c r="C90" s="108">
        <v>240</v>
      </c>
      <c r="D90" s="49" t="s">
        <v>224</v>
      </c>
      <c r="E90" s="17">
        <f>'№ 4 ведом'!F67</f>
        <v>445.4</v>
      </c>
      <c r="F90" s="17">
        <f>'№ 4 ведом'!G67</f>
        <v>445.4</v>
      </c>
      <c r="G90" s="17">
        <f>'№ 4 ведом'!H67</f>
        <v>445.4</v>
      </c>
    </row>
    <row r="91" spans="1:7" ht="31.5">
      <c r="A91" s="108" t="s">
        <v>60</v>
      </c>
      <c r="B91" s="110">
        <v>2500000000</v>
      </c>
      <c r="C91" s="108"/>
      <c r="D91" s="49" t="s">
        <v>332</v>
      </c>
      <c r="E91" s="17">
        <f>E92+E101</f>
        <v>800.9000000000001</v>
      </c>
      <c r="F91" s="17">
        <f>F92+F101</f>
        <v>110.5</v>
      </c>
      <c r="G91" s="17">
        <f>G92+G101</f>
        <v>110.5</v>
      </c>
    </row>
    <row r="92" spans="1:7" ht="12.75">
      <c r="A92" s="108" t="s">
        <v>60</v>
      </c>
      <c r="B92" s="108">
        <v>2510000000</v>
      </c>
      <c r="C92" s="108"/>
      <c r="D92" s="49" t="s">
        <v>154</v>
      </c>
      <c r="E92" s="17">
        <f>E93+E97</f>
        <v>275.5</v>
      </c>
      <c r="F92" s="17">
        <f aca="true" t="shared" si="13" ref="F92:G92">F93+F97</f>
        <v>110.5</v>
      </c>
      <c r="G92" s="17">
        <f t="shared" si="13"/>
        <v>110.5</v>
      </c>
    </row>
    <row r="93" spans="1:7" ht="47.25">
      <c r="A93" s="108" t="s">
        <v>60</v>
      </c>
      <c r="B93" s="108">
        <v>2510200000</v>
      </c>
      <c r="C93" s="108"/>
      <c r="D93" s="49" t="s">
        <v>176</v>
      </c>
      <c r="E93" s="17">
        <f>E94</f>
        <v>110.5</v>
      </c>
      <c r="F93" s="17">
        <f aca="true" t="shared" si="14" ref="F93:G95">F94</f>
        <v>110.5</v>
      </c>
      <c r="G93" s="17">
        <f t="shared" si="14"/>
        <v>110.5</v>
      </c>
    </row>
    <row r="94" spans="1:7" ht="31.5">
      <c r="A94" s="108" t="s">
        <v>60</v>
      </c>
      <c r="B94" s="108">
        <v>2510220170</v>
      </c>
      <c r="C94" s="108"/>
      <c r="D94" s="49" t="s">
        <v>177</v>
      </c>
      <c r="E94" s="17">
        <f>E95</f>
        <v>110.5</v>
      </c>
      <c r="F94" s="17">
        <f t="shared" si="14"/>
        <v>110.5</v>
      </c>
      <c r="G94" s="17">
        <f t="shared" si="14"/>
        <v>110.5</v>
      </c>
    </row>
    <row r="95" spans="1:7" ht="63">
      <c r="A95" s="108" t="s">
        <v>60</v>
      </c>
      <c r="B95" s="134">
        <v>2510220170</v>
      </c>
      <c r="C95" s="108" t="s">
        <v>68</v>
      </c>
      <c r="D95" s="109" t="s">
        <v>1</v>
      </c>
      <c r="E95" s="17">
        <f>E96</f>
        <v>110.5</v>
      </c>
      <c r="F95" s="17">
        <f t="shared" si="14"/>
        <v>110.5</v>
      </c>
      <c r="G95" s="17">
        <f t="shared" si="14"/>
        <v>110.5</v>
      </c>
    </row>
    <row r="96" spans="1:7" ht="31.5">
      <c r="A96" s="108" t="s">
        <v>60</v>
      </c>
      <c r="B96" s="134">
        <v>2510220170</v>
      </c>
      <c r="C96" s="108">
        <v>120</v>
      </c>
      <c r="D96" s="109" t="s">
        <v>225</v>
      </c>
      <c r="E96" s="17">
        <f>'№ 4 ведом'!F73</f>
        <v>110.5</v>
      </c>
      <c r="F96" s="17">
        <f>'№ 4 ведом'!G73</f>
        <v>110.5</v>
      </c>
      <c r="G96" s="17">
        <f>'№ 4 ведом'!H73</f>
        <v>110.5</v>
      </c>
    </row>
    <row r="97" spans="1:7" ht="31.5">
      <c r="A97" s="201" t="s">
        <v>60</v>
      </c>
      <c r="B97" s="201">
        <v>2510300000</v>
      </c>
      <c r="C97" s="201"/>
      <c r="D97" s="202" t="s">
        <v>428</v>
      </c>
      <c r="E97" s="21">
        <f>E98</f>
        <v>165</v>
      </c>
      <c r="F97" s="21">
        <f aca="true" t="shared" si="15" ref="F97:G99">F98</f>
        <v>0</v>
      </c>
      <c r="G97" s="21">
        <f t="shared" si="15"/>
        <v>0</v>
      </c>
    </row>
    <row r="98" spans="1:7" ht="31.5">
      <c r="A98" s="201" t="s">
        <v>60</v>
      </c>
      <c r="B98" s="201">
        <v>2510320180</v>
      </c>
      <c r="C98" s="201"/>
      <c r="D98" s="202" t="s">
        <v>429</v>
      </c>
      <c r="E98" s="21">
        <f>E99</f>
        <v>165</v>
      </c>
      <c r="F98" s="21">
        <f t="shared" si="15"/>
        <v>0</v>
      </c>
      <c r="G98" s="21">
        <f t="shared" si="15"/>
        <v>0</v>
      </c>
    </row>
    <row r="99" spans="1:7" ht="31.5">
      <c r="A99" s="201" t="s">
        <v>60</v>
      </c>
      <c r="B99" s="201">
        <v>2510320180</v>
      </c>
      <c r="C99" s="200" t="s">
        <v>69</v>
      </c>
      <c r="D99" s="202" t="s">
        <v>95</v>
      </c>
      <c r="E99" s="21">
        <f>E100</f>
        <v>165</v>
      </c>
      <c r="F99" s="21">
        <f t="shared" si="15"/>
        <v>0</v>
      </c>
      <c r="G99" s="21">
        <f t="shared" si="15"/>
        <v>0</v>
      </c>
    </row>
    <row r="100" spans="1:7" ht="31.5">
      <c r="A100" s="201" t="s">
        <v>60</v>
      </c>
      <c r="B100" s="201">
        <v>2510320180</v>
      </c>
      <c r="C100" s="201">
        <v>240</v>
      </c>
      <c r="D100" s="202" t="s">
        <v>224</v>
      </c>
      <c r="E100" s="21">
        <f>'№ 4 ведом'!F77</f>
        <v>165</v>
      </c>
      <c r="F100" s="21">
        <f>'№ 4 ведом'!G77</f>
        <v>0</v>
      </c>
      <c r="G100" s="21">
        <f>'№ 4 ведом'!H77</f>
        <v>0</v>
      </c>
    </row>
    <row r="101" spans="1:7" ht="31.5">
      <c r="A101" s="161" t="s">
        <v>60</v>
      </c>
      <c r="B101" s="160">
        <v>2520000000</v>
      </c>
      <c r="C101" s="161"/>
      <c r="D101" s="56" t="s">
        <v>236</v>
      </c>
      <c r="E101" s="17">
        <f>E102+E106</f>
        <v>525.4000000000001</v>
      </c>
      <c r="F101" s="17">
        <f aca="true" t="shared" si="16" ref="F101:G101">F102+F106</f>
        <v>0</v>
      </c>
      <c r="G101" s="17">
        <f t="shared" si="16"/>
        <v>0</v>
      </c>
    </row>
    <row r="102" spans="1:7" ht="63">
      <c r="A102" s="161" t="s">
        <v>60</v>
      </c>
      <c r="B102" s="160">
        <v>2520100000</v>
      </c>
      <c r="C102" s="161"/>
      <c r="D102" s="56" t="s">
        <v>301</v>
      </c>
      <c r="E102" s="17">
        <f>E103</f>
        <v>293.3</v>
      </c>
      <c r="F102" s="17">
        <f aca="true" t="shared" si="17" ref="F102:G104">F103</f>
        <v>0</v>
      </c>
      <c r="G102" s="17">
        <f t="shared" si="17"/>
        <v>0</v>
      </c>
    </row>
    <row r="103" spans="1:7" ht="31.5">
      <c r="A103" s="161" t="s">
        <v>60</v>
      </c>
      <c r="B103" s="10" t="s">
        <v>315</v>
      </c>
      <c r="C103" s="161"/>
      <c r="D103" s="56" t="s">
        <v>302</v>
      </c>
      <c r="E103" s="17">
        <f>E104</f>
        <v>293.3</v>
      </c>
      <c r="F103" s="17">
        <f t="shared" si="17"/>
        <v>0</v>
      </c>
      <c r="G103" s="17">
        <f t="shared" si="17"/>
        <v>0</v>
      </c>
    </row>
    <row r="104" spans="1:7" ht="31.5">
      <c r="A104" s="161" t="s">
        <v>60</v>
      </c>
      <c r="B104" s="10" t="s">
        <v>315</v>
      </c>
      <c r="C104" s="160" t="s">
        <v>69</v>
      </c>
      <c r="D104" s="162" t="s">
        <v>95</v>
      </c>
      <c r="E104" s="17">
        <f>E105</f>
        <v>293.3</v>
      </c>
      <c r="F104" s="17">
        <f t="shared" si="17"/>
        <v>0</v>
      </c>
      <c r="G104" s="17">
        <f t="shared" si="17"/>
        <v>0</v>
      </c>
    </row>
    <row r="105" spans="1:7" ht="31.5">
      <c r="A105" s="161" t="s">
        <v>60</v>
      </c>
      <c r="B105" s="10" t="s">
        <v>315</v>
      </c>
      <c r="C105" s="161">
        <v>240</v>
      </c>
      <c r="D105" s="162" t="s">
        <v>224</v>
      </c>
      <c r="E105" s="17">
        <f>'№ 4 ведом'!F82</f>
        <v>293.3</v>
      </c>
      <c r="F105" s="17">
        <f>'№ 4 ведом'!G82</f>
        <v>0</v>
      </c>
      <c r="G105" s="17">
        <f>'№ 4 ведом'!H82</f>
        <v>0</v>
      </c>
    </row>
    <row r="106" spans="1:7" ht="31.5">
      <c r="A106" s="161" t="s">
        <v>60</v>
      </c>
      <c r="B106" s="160">
        <v>2520400000</v>
      </c>
      <c r="C106" s="161"/>
      <c r="D106" s="56" t="s">
        <v>367</v>
      </c>
      <c r="E106" s="17">
        <f>E107</f>
        <v>232.10000000000002</v>
      </c>
      <c r="F106" s="17">
        <f aca="true" t="shared" si="18" ref="F106:G108">F107</f>
        <v>0</v>
      </c>
      <c r="G106" s="17">
        <f t="shared" si="18"/>
        <v>0</v>
      </c>
    </row>
    <row r="107" spans="1:7" ht="12.75">
      <c r="A107" s="161" t="s">
        <v>60</v>
      </c>
      <c r="B107" s="160">
        <v>2520420300</v>
      </c>
      <c r="C107" s="161"/>
      <c r="D107" s="56" t="s">
        <v>368</v>
      </c>
      <c r="E107" s="17">
        <f>E108</f>
        <v>232.10000000000002</v>
      </c>
      <c r="F107" s="17">
        <f t="shared" si="18"/>
        <v>0</v>
      </c>
      <c r="G107" s="17">
        <f t="shared" si="18"/>
        <v>0</v>
      </c>
    </row>
    <row r="108" spans="1:7" ht="31.5">
      <c r="A108" s="161" t="s">
        <v>60</v>
      </c>
      <c r="B108" s="160">
        <v>2520420300</v>
      </c>
      <c r="C108" s="160" t="s">
        <v>69</v>
      </c>
      <c r="D108" s="162" t="s">
        <v>95</v>
      </c>
      <c r="E108" s="17">
        <f>E109</f>
        <v>232.10000000000002</v>
      </c>
      <c r="F108" s="17">
        <f t="shared" si="18"/>
        <v>0</v>
      </c>
      <c r="G108" s="17">
        <f t="shared" si="18"/>
        <v>0</v>
      </c>
    </row>
    <row r="109" spans="1:7" ht="31.5">
      <c r="A109" s="161" t="s">
        <v>60</v>
      </c>
      <c r="B109" s="160">
        <v>2520420300</v>
      </c>
      <c r="C109" s="161">
        <v>240</v>
      </c>
      <c r="D109" s="162" t="s">
        <v>224</v>
      </c>
      <c r="E109" s="17">
        <f>'№ 4 ведом'!F86</f>
        <v>232.10000000000002</v>
      </c>
      <c r="F109" s="17">
        <f>'№ 4 ведом'!G86</f>
        <v>0</v>
      </c>
      <c r="G109" s="17">
        <f>'№ 4 ведом'!H86</f>
        <v>0</v>
      </c>
    </row>
    <row r="110" spans="1:7" ht="47.25">
      <c r="A110" s="110" t="s">
        <v>60</v>
      </c>
      <c r="B110" s="137">
        <v>2600000000</v>
      </c>
      <c r="C110" s="137"/>
      <c r="D110" s="140" t="s">
        <v>342</v>
      </c>
      <c r="E110" s="17">
        <f>E111+E119+E131</f>
        <v>10870.1</v>
      </c>
      <c r="F110" s="17">
        <f>F111+F119+F131</f>
        <v>5126</v>
      </c>
      <c r="G110" s="17">
        <f>G111+G119+G131</f>
        <v>4672.4</v>
      </c>
    </row>
    <row r="111" spans="1:7" ht="31.5">
      <c r="A111" s="110" t="s">
        <v>60</v>
      </c>
      <c r="B111" s="137">
        <v>2610000000</v>
      </c>
      <c r="C111" s="137"/>
      <c r="D111" s="140" t="s">
        <v>107</v>
      </c>
      <c r="E111" s="17">
        <f>E112</f>
        <v>7732.1</v>
      </c>
      <c r="F111" s="17">
        <f>F112</f>
        <v>2018</v>
      </c>
      <c r="G111" s="17">
        <f>G112</f>
        <v>1764.4</v>
      </c>
    </row>
    <row r="112" spans="1:7" ht="12.75">
      <c r="A112" s="110" t="s">
        <v>60</v>
      </c>
      <c r="B112" s="137">
        <v>2610100000</v>
      </c>
      <c r="C112" s="137"/>
      <c r="D112" s="140" t="s">
        <v>108</v>
      </c>
      <c r="E112" s="17">
        <f>E113+E116</f>
        <v>7732.1</v>
      </c>
      <c r="F112" s="17">
        <f>F113+F116</f>
        <v>2018</v>
      </c>
      <c r="G112" s="17">
        <f>G113+G116</f>
        <v>1764.4</v>
      </c>
    </row>
    <row r="113" spans="1:7" ht="12.75">
      <c r="A113" s="110" t="s">
        <v>60</v>
      </c>
      <c r="B113" s="137">
        <v>2610120210</v>
      </c>
      <c r="C113" s="18"/>
      <c r="D113" s="140" t="s">
        <v>109</v>
      </c>
      <c r="E113" s="17">
        <f aca="true" t="shared" si="19" ref="E113:G114">E114</f>
        <v>7482.1</v>
      </c>
      <c r="F113" s="17">
        <f t="shared" si="19"/>
        <v>1868</v>
      </c>
      <c r="G113" s="17">
        <f t="shared" si="19"/>
        <v>1664.4</v>
      </c>
    </row>
    <row r="114" spans="1:7" ht="31.5">
      <c r="A114" s="110" t="s">
        <v>60</v>
      </c>
      <c r="B114" s="137">
        <v>2610120210</v>
      </c>
      <c r="C114" s="137" t="s">
        <v>69</v>
      </c>
      <c r="D114" s="140" t="s">
        <v>95</v>
      </c>
      <c r="E114" s="17">
        <f t="shared" si="19"/>
        <v>7482.1</v>
      </c>
      <c r="F114" s="17">
        <f t="shared" si="19"/>
        <v>1868</v>
      </c>
      <c r="G114" s="17">
        <f t="shared" si="19"/>
        <v>1664.4</v>
      </c>
    </row>
    <row r="115" spans="1:7" ht="31.5">
      <c r="A115" s="110" t="s">
        <v>60</v>
      </c>
      <c r="B115" s="137">
        <v>2610120210</v>
      </c>
      <c r="C115" s="139">
        <v>240</v>
      </c>
      <c r="D115" s="140" t="s">
        <v>224</v>
      </c>
      <c r="E115" s="17">
        <f>'№ 4 ведом'!F583</f>
        <v>7482.1</v>
      </c>
      <c r="F115" s="17">
        <f>'№ 4 ведом'!G583</f>
        <v>1868</v>
      </c>
      <c r="G115" s="17">
        <f>'№ 4 ведом'!H583</f>
        <v>1664.4</v>
      </c>
    </row>
    <row r="116" spans="1:7" ht="31.5">
      <c r="A116" s="110" t="s">
        <v>60</v>
      </c>
      <c r="B116" s="137">
        <v>2610120220</v>
      </c>
      <c r="C116" s="139"/>
      <c r="D116" s="140" t="s">
        <v>106</v>
      </c>
      <c r="E116" s="17">
        <f aca="true" t="shared" si="20" ref="E116:G117">E117</f>
        <v>250</v>
      </c>
      <c r="F116" s="17">
        <f t="shared" si="20"/>
        <v>150</v>
      </c>
      <c r="G116" s="17">
        <f t="shared" si="20"/>
        <v>100</v>
      </c>
    </row>
    <row r="117" spans="1:7" ht="31.5">
      <c r="A117" s="110" t="s">
        <v>60</v>
      </c>
      <c r="B117" s="137">
        <v>2610120220</v>
      </c>
      <c r="C117" s="137" t="s">
        <v>69</v>
      </c>
      <c r="D117" s="140" t="s">
        <v>95</v>
      </c>
      <c r="E117" s="17">
        <f t="shared" si="20"/>
        <v>250</v>
      </c>
      <c r="F117" s="17">
        <f t="shared" si="20"/>
        <v>150</v>
      </c>
      <c r="G117" s="17">
        <f t="shared" si="20"/>
        <v>100</v>
      </c>
    </row>
    <row r="118" spans="1:7" ht="31.5">
      <c r="A118" s="110" t="s">
        <v>60</v>
      </c>
      <c r="B118" s="137">
        <v>2610120220</v>
      </c>
      <c r="C118" s="139">
        <v>240</v>
      </c>
      <c r="D118" s="140" t="s">
        <v>224</v>
      </c>
      <c r="E118" s="17">
        <f>'№ 4 ведом'!F586</f>
        <v>250</v>
      </c>
      <c r="F118" s="17">
        <f>'№ 4 ведом'!G586</f>
        <v>150</v>
      </c>
      <c r="G118" s="17">
        <f>'№ 4 ведом'!H586</f>
        <v>100</v>
      </c>
    </row>
    <row r="119" spans="1:7" ht="47.25">
      <c r="A119" s="110" t="s">
        <v>60</v>
      </c>
      <c r="B119" s="110">
        <v>2620000000</v>
      </c>
      <c r="C119" s="108"/>
      <c r="D119" s="109" t="s">
        <v>205</v>
      </c>
      <c r="E119" s="17">
        <f>E120+E127</f>
        <v>3111.5</v>
      </c>
      <c r="F119" s="17">
        <f>F120+F127</f>
        <v>3081.5</v>
      </c>
      <c r="G119" s="17">
        <f>G120+G127</f>
        <v>2881.5</v>
      </c>
    </row>
    <row r="120" spans="1:7" ht="47.25">
      <c r="A120" s="110" t="s">
        <v>60</v>
      </c>
      <c r="B120" s="108">
        <v>2620100000</v>
      </c>
      <c r="C120" s="108"/>
      <c r="D120" s="49" t="s">
        <v>206</v>
      </c>
      <c r="E120" s="17">
        <f>E121+E124</f>
        <v>2874.5</v>
      </c>
      <c r="F120" s="17">
        <f>F121+F124</f>
        <v>2890.2</v>
      </c>
      <c r="G120" s="17">
        <f>G121+G124</f>
        <v>2690.2</v>
      </c>
    </row>
    <row r="121" spans="1:7" ht="47.25">
      <c r="A121" s="108" t="s">
        <v>60</v>
      </c>
      <c r="B121" s="108">
        <v>2620120180</v>
      </c>
      <c r="C121" s="108"/>
      <c r="D121" s="49" t="s">
        <v>207</v>
      </c>
      <c r="E121" s="17">
        <f aca="true" t="shared" si="21" ref="E121:G122">E122</f>
        <v>1403.5</v>
      </c>
      <c r="F121" s="17">
        <f t="shared" si="21"/>
        <v>1662.3</v>
      </c>
      <c r="G121" s="17">
        <f t="shared" si="21"/>
        <v>1462.3</v>
      </c>
    </row>
    <row r="122" spans="1:7" ht="31.5">
      <c r="A122" s="110" t="s">
        <v>60</v>
      </c>
      <c r="B122" s="139">
        <v>2620120180</v>
      </c>
      <c r="C122" s="108" t="s">
        <v>69</v>
      </c>
      <c r="D122" s="49" t="s">
        <v>95</v>
      </c>
      <c r="E122" s="17">
        <f t="shared" si="21"/>
        <v>1403.5</v>
      </c>
      <c r="F122" s="17">
        <f t="shared" si="21"/>
        <v>1662.3</v>
      </c>
      <c r="G122" s="17">
        <f t="shared" si="21"/>
        <v>1462.3</v>
      </c>
    </row>
    <row r="123" spans="1:7" ht="31.5">
      <c r="A123" s="110" t="s">
        <v>60</v>
      </c>
      <c r="B123" s="139">
        <v>2620120180</v>
      </c>
      <c r="C123" s="108">
        <v>240</v>
      </c>
      <c r="D123" s="49" t="s">
        <v>224</v>
      </c>
      <c r="E123" s="17">
        <f>'№ 4 ведом'!F92</f>
        <v>1403.5</v>
      </c>
      <c r="F123" s="17">
        <f>'№ 4 ведом'!G92</f>
        <v>1662.3</v>
      </c>
      <c r="G123" s="17">
        <f>'№ 4 ведом'!H92</f>
        <v>1462.3</v>
      </c>
    </row>
    <row r="124" spans="1:7" ht="47.25">
      <c r="A124" s="108" t="s">
        <v>60</v>
      </c>
      <c r="B124" s="108">
        <v>2620120520</v>
      </c>
      <c r="C124" s="108"/>
      <c r="D124" s="49" t="s">
        <v>212</v>
      </c>
      <c r="E124" s="17">
        <f aca="true" t="shared" si="22" ref="E124:G125">E125</f>
        <v>1471</v>
      </c>
      <c r="F124" s="17">
        <f t="shared" si="22"/>
        <v>1227.9</v>
      </c>
      <c r="G124" s="17">
        <f t="shared" si="22"/>
        <v>1227.9</v>
      </c>
    </row>
    <row r="125" spans="1:7" ht="31.5">
      <c r="A125" s="110" t="s">
        <v>60</v>
      </c>
      <c r="B125" s="108">
        <v>2620120520</v>
      </c>
      <c r="C125" s="108" t="s">
        <v>69</v>
      </c>
      <c r="D125" s="49" t="s">
        <v>95</v>
      </c>
      <c r="E125" s="17">
        <f t="shared" si="22"/>
        <v>1471</v>
      </c>
      <c r="F125" s="17">
        <f t="shared" si="22"/>
        <v>1227.9</v>
      </c>
      <c r="G125" s="17">
        <f t="shared" si="22"/>
        <v>1227.9</v>
      </c>
    </row>
    <row r="126" spans="1:7" ht="31.5">
      <c r="A126" s="110" t="s">
        <v>60</v>
      </c>
      <c r="B126" s="108">
        <v>2620120520</v>
      </c>
      <c r="C126" s="108">
        <v>240</v>
      </c>
      <c r="D126" s="49" t="s">
        <v>224</v>
      </c>
      <c r="E126" s="17">
        <f>'№ 4 ведом'!F95</f>
        <v>1471</v>
      </c>
      <c r="F126" s="17">
        <f>'№ 4 ведом'!G95</f>
        <v>1227.9</v>
      </c>
      <c r="G126" s="17">
        <f>'№ 4 ведом'!H95</f>
        <v>1227.9</v>
      </c>
    </row>
    <row r="127" spans="1:7" ht="47.25">
      <c r="A127" s="108" t="s">
        <v>60</v>
      </c>
      <c r="B127" s="139">
        <v>2620200000</v>
      </c>
      <c r="C127" s="108"/>
      <c r="D127" s="49" t="s">
        <v>208</v>
      </c>
      <c r="E127" s="17">
        <f>E128</f>
        <v>237</v>
      </c>
      <c r="F127" s="17">
        <f aca="true" t="shared" si="23" ref="F127:G129">F128</f>
        <v>191.3</v>
      </c>
      <c r="G127" s="17">
        <f t="shared" si="23"/>
        <v>191.3</v>
      </c>
    </row>
    <row r="128" spans="1:7" ht="31.5">
      <c r="A128" s="110" t="s">
        <v>60</v>
      </c>
      <c r="B128" s="139">
        <v>2620220530</v>
      </c>
      <c r="C128" s="108"/>
      <c r="D128" s="49" t="s">
        <v>209</v>
      </c>
      <c r="E128" s="17">
        <f>E129</f>
        <v>237</v>
      </c>
      <c r="F128" s="17">
        <f t="shared" si="23"/>
        <v>191.3</v>
      </c>
      <c r="G128" s="17">
        <f t="shared" si="23"/>
        <v>191.3</v>
      </c>
    </row>
    <row r="129" spans="1:7" ht="31.5">
      <c r="A129" s="110" t="s">
        <v>60</v>
      </c>
      <c r="B129" s="139">
        <v>2620220530</v>
      </c>
      <c r="C129" s="108" t="s">
        <v>69</v>
      </c>
      <c r="D129" s="49" t="s">
        <v>95</v>
      </c>
      <c r="E129" s="17">
        <f>E130</f>
        <v>237</v>
      </c>
      <c r="F129" s="17">
        <f t="shared" si="23"/>
        <v>191.3</v>
      </c>
      <c r="G129" s="17">
        <f t="shared" si="23"/>
        <v>191.3</v>
      </c>
    </row>
    <row r="130" spans="1:7" ht="31.5">
      <c r="A130" s="108" t="s">
        <v>60</v>
      </c>
      <c r="B130" s="139">
        <v>2620220530</v>
      </c>
      <c r="C130" s="108">
        <v>240</v>
      </c>
      <c r="D130" s="49" t="s">
        <v>224</v>
      </c>
      <c r="E130" s="17">
        <f>'№ 4 ведом'!F99</f>
        <v>237</v>
      </c>
      <c r="F130" s="17">
        <f>'№ 4 ведом'!G99</f>
        <v>191.3</v>
      </c>
      <c r="G130" s="17">
        <f>'№ 4 ведом'!H99</f>
        <v>191.3</v>
      </c>
    </row>
    <row r="131" spans="1:7" ht="47.25">
      <c r="A131" s="108" t="s">
        <v>60</v>
      </c>
      <c r="B131" s="110">
        <v>2630000000</v>
      </c>
      <c r="C131" s="1"/>
      <c r="D131" s="50" t="s">
        <v>199</v>
      </c>
      <c r="E131" s="17">
        <f>E132</f>
        <v>26.5</v>
      </c>
      <c r="F131" s="17">
        <f aca="true" t="shared" si="24" ref="F131:G134">F132</f>
        <v>26.5</v>
      </c>
      <c r="G131" s="17">
        <f t="shared" si="24"/>
        <v>26.5</v>
      </c>
    </row>
    <row r="132" spans="1:7" ht="31.5">
      <c r="A132" s="108" t="s">
        <v>60</v>
      </c>
      <c r="B132" s="108">
        <v>2630200000</v>
      </c>
      <c r="C132" s="1"/>
      <c r="D132" s="50" t="s">
        <v>202</v>
      </c>
      <c r="E132" s="17">
        <f>E133</f>
        <v>26.5</v>
      </c>
      <c r="F132" s="17">
        <f t="shared" si="24"/>
        <v>26.5</v>
      </c>
      <c r="G132" s="17">
        <f t="shared" si="24"/>
        <v>26.5</v>
      </c>
    </row>
    <row r="133" spans="1:7" ht="12.75">
      <c r="A133" s="108" t="s">
        <v>60</v>
      </c>
      <c r="B133" s="108">
        <v>2630220250</v>
      </c>
      <c r="C133" s="1"/>
      <c r="D133" s="50" t="s">
        <v>200</v>
      </c>
      <c r="E133" s="17">
        <f>E134</f>
        <v>26.5</v>
      </c>
      <c r="F133" s="17">
        <f t="shared" si="24"/>
        <v>26.5</v>
      </c>
      <c r="G133" s="17">
        <f t="shared" si="24"/>
        <v>26.5</v>
      </c>
    </row>
    <row r="134" spans="1:7" ht="31.5">
      <c r="A134" s="108" t="s">
        <v>60</v>
      </c>
      <c r="B134" s="139">
        <v>2630220250</v>
      </c>
      <c r="C134" s="110" t="s">
        <v>69</v>
      </c>
      <c r="D134" s="109" t="s">
        <v>95</v>
      </c>
      <c r="E134" s="17">
        <f>E135</f>
        <v>26.5</v>
      </c>
      <c r="F134" s="17">
        <f t="shared" si="24"/>
        <v>26.5</v>
      </c>
      <c r="G134" s="17">
        <f t="shared" si="24"/>
        <v>26.5</v>
      </c>
    </row>
    <row r="135" spans="1:7" ht="31.5">
      <c r="A135" s="108" t="s">
        <v>60</v>
      </c>
      <c r="B135" s="139">
        <v>2630220250</v>
      </c>
      <c r="C135" s="108">
        <v>240</v>
      </c>
      <c r="D135" s="49" t="s">
        <v>224</v>
      </c>
      <c r="E135" s="17">
        <f>'№ 4 ведом'!F104</f>
        <v>26.5</v>
      </c>
      <c r="F135" s="17">
        <f>'№ 4 ведом'!G104</f>
        <v>26.5</v>
      </c>
      <c r="G135" s="17">
        <f>'№ 4 ведом'!H104</f>
        <v>26.5</v>
      </c>
    </row>
    <row r="136" spans="1:7" ht="12.75">
      <c r="A136" s="108" t="s">
        <v>60</v>
      </c>
      <c r="B136" s="108">
        <v>9900000000</v>
      </c>
      <c r="C136" s="108"/>
      <c r="D136" s="49" t="s">
        <v>105</v>
      </c>
      <c r="E136" s="17">
        <f>E143+E137</f>
        <v>43322.8</v>
      </c>
      <c r="F136" s="17">
        <f>F143+F137</f>
        <v>30336.8</v>
      </c>
      <c r="G136" s="17">
        <f>G143+G137</f>
        <v>30339.5</v>
      </c>
    </row>
    <row r="137" spans="1:7" ht="31.5">
      <c r="A137" s="178" t="s">
        <v>60</v>
      </c>
      <c r="B137" s="178">
        <v>9930000000</v>
      </c>
      <c r="C137" s="178"/>
      <c r="D137" s="56" t="s">
        <v>158</v>
      </c>
      <c r="E137" s="17">
        <f>E138</f>
        <v>857.3</v>
      </c>
      <c r="F137" s="17">
        <f aca="true" t="shared" si="25" ref="F137:G141">F138</f>
        <v>0</v>
      </c>
      <c r="G137" s="17">
        <f t="shared" si="25"/>
        <v>0</v>
      </c>
    </row>
    <row r="138" spans="1:7" ht="31.5">
      <c r="A138" s="178" t="s">
        <v>60</v>
      </c>
      <c r="B138" s="178">
        <v>9930020490</v>
      </c>
      <c r="C138" s="178"/>
      <c r="D138" s="56" t="s">
        <v>383</v>
      </c>
      <c r="E138" s="17">
        <f>E141+E139</f>
        <v>857.3</v>
      </c>
      <c r="F138" s="17">
        <f aca="true" t="shared" si="26" ref="F138:G138">F141+F139</f>
        <v>0</v>
      </c>
      <c r="G138" s="17">
        <f t="shared" si="26"/>
        <v>0</v>
      </c>
    </row>
    <row r="139" spans="1:7" ht="31.5">
      <c r="A139" s="204" t="s">
        <v>60</v>
      </c>
      <c r="B139" s="204">
        <v>9930020490</v>
      </c>
      <c r="C139" s="203" t="s">
        <v>69</v>
      </c>
      <c r="D139" s="205" t="s">
        <v>95</v>
      </c>
      <c r="E139" s="17">
        <f>E140</f>
        <v>27.3</v>
      </c>
      <c r="F139" s="17">
        <f aca="true" t="shared" si="27" ref="F139:G139">F140</f>
        <v>0</v>
      </c>
      <c r="G139" s="17">
        <f t="shared" si="27"/>
        <v>0</v>
      </c>
    </row>
    <row r="140" spans="1:7" ht="31.5">
      <c r="A140" s="204" t="s">
        <v>60</v>
      </c>
      <c r="B140" s="204">
        <v>9930020490</v>
      </c>
      <c r="C140" s="204">
        <v>240</v>
      </c>
      <c r="D140" s="49" t="s">
        <v>224</v>
      </c>
      <c r="E140" s="17">
        <f>'№ 4 ведом'!F591</f>
        <v>27.3</v>
      </c>
      <c r="F140" s="17">
        <f>'№ 4 ведом'!G591</f>
        <v>0</v>
      </c>
      <c r="G140" s="17">
        <f>'№ 4 ведом'!H591</f>
        <v>0</v>
      </c>
    </row>
    <row r="141" spans="1:7" ht="12.75">
      <c r="A141" s="178" t="s">
        <v>60</v>
      </c>
      <c r="B141" s="178">
        <v>9930020490</v>
      </c>
      <c r="C141" s="11" t="s">
        <v>70</v>
      </c>
      <c r="D141" s="42" t="s">
        <v>71</v>
      </c>
      <c r="E141" s="17">
        <f>E142</f>
        <v>830</v>
      </c>
      <c r="F141" s="17">
        <f t="shared" si="25"/>
        <v>0</v>
      </c>
      <c r="G141" s="17">
        <f t="shared" si="25"/>
        <v>0</v>
      </c>
    </row>
    <row r="142" spans="1:7" ht="12.75">
      <c r="A142" s="178" t="s">
        <v>60</v>
      </c>
      <c r="B142" s="178">
        <v>9930020490</v>
      </c>
      <c r="C142" s="1" t="s">
        <v>384</v>
      </c>
      <c r="D142" s="164" t="s">
        <v>385</v>
      </c>
      <c r="E142" s="17">
        <f>'№ 4 ведом'!F109+'№ 4 ведом'!F593</f>
        <v>830</v>
      </c>
      <c r="F142" s="17">
        <f>'№ 4 ведом'!G109+'№ 4 ведом'!G593</f>
        <v>0</v>
      </c>
      <c r="G142" s="17">
        <f>'№ 4 ведом'!H109+'№ 4 ведом'!H593</f>
        <v>0</v>
      </c>
    </row>
    <row r="143" spans="1:7" ht="31.5">
      <c r="A143" s="108" t="s">
        <v>60</v>
      </c>
      <c r="B143" s="108">
        <v>9990000000</v>
      </c>
      <c r="C143" s="108"/>
      <c r="D143" s="49" t="s">
        <v>148</v>
      </c>
      <c r="E143" s="17">
        <f>E144+E151</f>
        <v>42465.5</v>
      </c>
      <c r="F143" s="17">
        <f>F144+F151</f>
        <v>30336.8</v>
      </c>
      <c r="G143" s="17">
        <f>G144+G151</f>
        <v>30339.5</v>
      </c>
    </row>
    <row r="144" spans="1:7" ht="31.5">
      <c r="A144" s="108" t="s">
        <v>60</v>
      </c>
      <c r="B144" s="108">
        <v>9990200000</v>
      </c>
      <c r="C144" s="24"/>
      <c r="D144" s="49" t="s">
        <v>117</v>
      </c>
      <c r="E144" s="17">
        <f>+E145+E148</f>
        <v>6336.7</v>
      </c>
      <c r="F144" s="17">
        <f>+F145+F148</f>
        <v>5938.2</v>
      </c>
      <c r="G144" s="17">
        <f>+G145+G148</f>
        <v>5940.9</v>
      </c>
    </row>
    <row r="145" spans="1:7" ht="78.75">
      <c r="A145" s="108" t="s">
        <v>60</v>
      </c>
      <c r="B145" s="108">
        <v>9990210540</v>
      </c>
      <c r="C145" s="108"/>
      <c r="D145" s="49" t="s">
        <v>155</v>
      </c>
      <c r="E145" s="17">
        <f aca="true" t="shared" si="28" ref="E145:G146">E146</f>
        <v>289.4</v>
      </c>
      <c r="F145" s="17">
        <f t="shared" si="28"/>
        <v>292</v>
      </c>
      <c r="G145" s="17">
        <f t="shared" si="28"/>
        <v>294.7</v>
      </c>
    </row>
    <row r="146" spans="1:7" ht="63">
      <c r="A146" s="108" t="s">
        <v>60</v>
      </c>
      <c r="B146" s="108">
        <v>9990210540</v>
      </c>
      <c r="C146" s="108" t="s">
        <v>68</v>
      </c>
      <c r="D146" s="49" t="s">
        <v>1</v>
      </c>
      <c r="E146" s="17">
        <f t="shared" si="28"/>
        <v>289.4</v>
      </c>
      <c r="F146" s="17">
        <f t="shared" si="28"/>
        <v>292</v>
      </c>
      <c r="G146" s="17">
        <f t="shared" si="28"/>
        <v>294.7</v>
      </c>
    </row>
    <row r="147" spans="1:7" ht="31.5">
      <c r="A147" s="108" t="s">
        <v>60</v>
      </c>
      <c r="B147" s="108">
        <v>9990210540</v>
      </c>
      <c r="C147" s="108">
        <v>120</v>
      </c>
      <c r="D147" s="49" t="s">
        <v>225</v>
      </c>
      <c r="E147" s="17">
        <f>'№ 4 ведом'!F114</f>
        <v>289.4</v>
      </c>
      <c r="F147" s="17">
        <f>'№ 4 ведом'!G114</f>
        <v>292</v>
      </c>
      <c r="G147" s="17">
        <f>'№ 4 ведом'!H114</f>
        <v>294.7</v>
      </c>
    </row>
    <row r="148" spans="1:7" ht="47.25">
      <c r="A148" s="110" t="s">
        <v>60</v>
      </c>
      <c r="B148" s="108">
        <v>9990225000</v>
      </c>
      <c r="C148" s="108"/>
      <c r="D148" s="49" t="s">
        <v>118</v>
      </c>
      <c r="E148" s="17">
        <f aca="true" t="shared" si="29" ref="E148:G149">E149</f>
        <v>6047.3</v>
      </c>
      <c r="F148" s="17">
        <f t="shared" si="29"/>
        <v>5646.2</v>
      </c>
      <c r="G148" s="17">
        <f t="shared" si="29"/>
        <v>5646.2</v>
      </c>
    </row>
    <row r="149" spans="1:7" ht="63">
      <c r="A149" s="110" t="s">
        <v>60</v>
      </c>
      <c r="B149" s="108">
        <v>9990225000</v>
      </c>
      <c r="C149" s="110" t="s">
        <v>68</v>
      </c>
      <c r="D149" s="109" t="s">
        <v>1</v>
      </c>
      <c r="E149" s="17">
        <f t="shared" si="29"/>
        <v>6047.3</v>
      </c>
      <c r="F149" s="17">
        <f t="shared" si="29"/>
        <v>5646.2</v>
      </c>
      <c r="G149" s="17">
        <f t="shared" si="29"/>
        <v>5646.2</v>
      </c>
    </row>
    <row r="150" spans="1:7" ht="31.5">
      <c r="A150" s="110" t="s">
        <v>60</v>
      </c>
      <c r="B150" s="108">
        <v>9990225000</v>
      </c>
      <c r="C150" s="108">
        <v>120</v>
      </c>
      <c r="D150" s="49" t="s">
        <v>225</v>
      </c>
      <c r="E150" s="17">
        <f>'№ 4 ведом'!F598</f>
        <v>6047.3</v>
      </c>
      <c r="F150" s="17">
        <f>'№ 4 ведом'!G598</f>
        <v>5646.2</v>
      </c>
      <c r="G150" s="17">
        <f>'№ 4 ведом'!H598</f>
        <v>5646.2</v>
      </c>
    </row>
    <row r="151" spans="1:7" ht="31.5">
      <c r="A151" s="108" t="s">
        <v>60</v>
      </c>
      <c r="B151" s="108">
        <v>9990300000</v>
      </c>
      <c r="C151" s="108"/>
      <c r="D151" s="49" t="s">
        <v>160</v>
      </c>
      <c r="E151" s="17">
        <f>E152+E154+E156</f>
        <v>36128.8</v>
      </c>
      <c r="F151" s="17">
        <f>F152+F154+F156</f>
        <v>24398.6</v>
      </c>
      <c r="G151" s="17">
        <f>G152+G154+G156</f>
        <v>24398.6</v>
      </c>
    </row>
    <row r="152" spans="1:7" ht="63">
      <c r="A152" s="108" t="s">
        <v>60</v>
      </c>
      <c r="B152" s="108">
        <v>9990300000</v>
      </c>
      <c r="C152" s="108" t="s">
        <v>68</v>
      </c>
      <c r="D152" s="49" t="s">
        <v>1</v>
      </c>
      <c r="E152" s="17">
        <f>E153</f>
        <v>16920.4</v>
      </c>
      <c r="F152" s="17">
        <f>F153</f>
        <v>16776.5</v>
      </c>
      <c r="G152" s="17">
        <f>G153</f>
        <v>16776.5</v>
      </c>
    </row>
    <row r="153" spans="1:7" ht="12.75">
      <c r="A153" s="108" t="s">
        <v>60</v>
      </c>
      <c r="B153" s="108">
        <v>9990300000</v>
      </c>
      <c r="C153" s="108">
        <v>110</v>
      </c>
      <c r="D153" s="50" t="s">
        <v>161</v>
      </c>
      <c r="E153" s="17">
        <f>'№ 4 ведом'!F117</f>
        <v>16920.4</v>
      </c>
      <c r="F153" s="17">
        <f>'№ 4 ведом'!G117</f>
        <v>16776.5</v>
      </c>
      <c r="G153" s="17">
        <f>'№ 4 ведом'!H117</f>
        <v>16776.5</v>
      </c>
    </row>
    <row r="154" spans="1:7" ht="31.5">
      <c r="A154" s="108" t="s">
        <v>60</v>
      </c>
      <c r="B154" s="108">
        <v>9990300000</v>
      </c>
      <c r="C154" s="108" t="s">
        <v>69</v>
      </c>
      <c r="D154" s="49" t="s">
        <v>95</v>
      </c>
      <c r="E154" s="17">
        <f>E155</f>
        <v>19180.800000000003</v>
      </c>
      <c r="F154" s="17">
        <f>F155</f>
        <v>7594.5</v>
      </c>
      <c r="G154" s="17">
        <f>G155</f>
        <v>7594.5</v>
      </c>
    </row>
    <row r="155" spans="1:7" ht="31.5">
      <c r="A155" s="108" t="s">
        <v>60</v>
      </c>
      <c r="B155" s="108">
        <v>9990300000</v>
      </c>
      <c r="C155" s="108">
        <v>240</v>
      </c>
      <c r="D155" s="49" t="s">
        <v>224</v>
      </c>
      <c r="E155" s="17">
        <f>'№ 4 ведом'!F119</f>
        <v>19180.800000000003</v>
      </c>
      <c r="F155" s="17">
        <f>'№ 4 ведом'!G119</f>
        <v>7594.5</v>
      </c>
      <c r="G155" s="17">
        <f>'№ 4 ведом'!H119</f>
        <v>7594.5</v>
      </c>
    </row>
    <row r="156" spans="1:7" ht="12.75">
      <c r="A156" s="108" t="s">
        <v>60</v>
      </c>
      <c r="B156" s="108">
        <v>9990300000</v>
      </c>
      <c r="C156" s="108" t="s">
        <v>70</v>
      </c>
      <c r="D156" s="49" t="s">
        <v>71</v>
      </c>
      <c r="E156" s="17">
        <f>E157</f>
        <v>27.6</v>
      </c>
      <c r="F156" s="17">
        <f>F157</f>
        <v>27.6</v>
      </c>
      <c r="G156" s="17">
        <f>G157</f>
        <v>27.6</v>
      </c>
    </row>
    <row r="157" spans="1:7" ht="12.75">
      <c r="A157" s="108" t="s">
        <v>60</v>
      </c>
      <c r="B157" s="108">
        <v>9990300000</v>
      </c>
      <c r="C157" s="108">
        <v>850</v>
      </c>
      <c r="D157" s="49" t="s">
        <v>100</v>
      </c>
      <c r="E157" s="17">
        <f>'№ 4 ведом'!F121</f>
        <v>27.6</v>
      </c>
      <c r="F157" s="17">
        <f>'№ 4 ведом'!G121</f>
        <v>27.6</v>
      </c>
      <c r="G157" s="17">
        <f>'№ 4 ведом'!H121</f>
        <v>27.6</v>
      </c>
    </row>
    <row r="158" spans="1:7" ht="31.5">
      <c r="A158" s="4" t="s">
        <v>55</v>
      </c>
      <c r="B158" s="4" t="s">
        <v>66</v>
      </c>
      <c r="C158" s="4" t="s">
        <v>66</v>
      </c>
      <c r="D158" s="19" t="s">
        <v>24</v>
      </c>
      <c r="E158" s="6">
        <f>E159+E166</f>
        <v>9697.5</v>
      </c>
      <c r="F158" s="6">
        <f>F159+F166</f>
        <v>9395.5</v>
      </c>
      <c r="G158" s="6">
        <f>G159+G166</f>
        <v>9395.5</v>
      </c>
    </row>
    <row r="159" spans="1:7" ht="12.75">
      <c r="A159" s="108" t="s">
        <v>75</v>
      </c>
      <c r="B159" s="108" t="s">
        <v>66</v>
      </c>
      <c r="C159" s="108" t="s">
        <v>66</v>
      </c>
      <c r="D159" s="49" t="s">
        <v>76</v>
      </c>
      <c r="E159" s="17">
        <f aca="true" t="shared" si="30" ref="E159:E164">E160</f>
        <v>1459.7</v>
      </c>
      <c r="F159" s="17">
        <f aca="true" t="shared" si="31" ref="F159:G163">F160</f>
        <v>1392.7</v>
      </c>
      <c r="G159" s="17">
        <f t="shared" si="31"/>
        <v>1392.7</v>
      </c>
    </row>
    <row r="160" spans="1:7" ht="12.75">
      <c r="A160" s="108" t="s">
        <v>75</v>
      </c>
      <c r="B160" s="108">
        <v>9900000000</v>
      </c>
      <c r="C160" s="108"/>
      <c r="D160" s="49" t="s">
        <v>105</v>
      </c>
      <c r="E160" s="17">
        <f t="shared" si="30"/>
        <v>1459.7</v>
      </c>
      <c r="F160" s="17">
        <f t="shared" si="31"/>
        <v>1392.7</v>
      </c>
      <c r="G160" s="17">
        <f t="shared" si="31"/>
        <v>1392.7</v>
      </c>
    </row>
    <row r="161" spans="1:7" ht="31.5">
      <c r="A161" s="108" t="s">
        <v>75</v>
      </c>
      <c r="B161" s="108">
        <v>9990000000</v>
      </c>
      <c r="C161" s="108"/>
      <c r="D161" s="49" t="s">
        <v>148</v>
      </c>
      <c r="E161" s="17">
        <f t="shared" si="30"/>
        <v>1459.7</v>
      </c>
      <c r="F161" s="17">
        <f t="shared" si="31"/>
        <v>1392.7</v>
      </c>
      <c r="G161" s="17">
        <f t="shared" si="31"/>
        <v>1392.7</v>
      </c>
    </row>
    <row r="162" spans="1:7" ht="31.5">
      <c r="A162" s="108" t="s">
        <v>75</v>
      </c>
      <c r="B162" s="108">
        <v>9990200000</v>
      </c>
      <c r="C162" s="24"/>
      <c r="D162" s="49" t="s">
        <v>117</v>
      </c>
      <c r="E162" s="17">
        <f t="shared" si="30"/>
        <v>1459.7</v>
      </c>
      <c r="F162" s="17">
        <f t="shared" si="31"/>
        <v>1392.7</v>
      </c>
      <c r="G162" s="17">
        <f t="shared" si="31"/>
        <v>1392.7</v>
      </c>
    </row>
    <row r="163" spans="1:8" ht="31.5">
      <c r="A163" s="108" t="s">
        <v>75</v>
      </c>
      <c r="B163" s="108">
        <v>9990259302</v>
      </c>
      <c r="C163" s="108"/>
      <c r="D163" s="49" t="s">
        <v>162</v>
      </c>
      <c r="E163" s="37">
        <f t="shared" si="30"/>
        <v>1459.7</v>
      </c>
      <c r="F163" s="37">
        <f t="shared" si="31"/>
        <v>1392.7</v>
      </c>
      <c r="G163" s="37">
        <f t="shared" si="31"/>
        <v>1392.7</v>
      </c>
      <c r="H163" s="30"/>
    </row>
    <row r="164" spans="1:7" ht="63">
      <c r="A164" s="108" t="s">
        <v>75</v>
      </c>
      <c r="B164" s="108">
        <v>9990259302</v>
      </c>
      <c r="C164" s="108" t="s">
        <v>68</v>
      </c>
      <c r="D164" s="49" t="s">
        <v>1</v>
      </c>
      <c r="E164" s="17">
        <f t="shared" si="30"/>
        <v>1459.7</v>
      </c>
      <c r="F164" s="17">
        <f>F165</f>
        <v>1392.7</v>
      </c>
      <c r="G164" s="17">
        <f>G165</f>
        <v>1392.7</v>
      </c>
    </row>
    <row r="165" spans="1:7" ht="31.5">
      <c r="A165" s="108" t="s">
        <v>75</v>
      </c>
      <c r="B165" s="108">
        <v>9990259302</v>
      </c>
      <c r="C165" s="108">
        <v>120</v>
      </c>
      <c r="D165" s="49" t="s">
        <v>225</v>
      </c>
      <c r="E165" s="17">
        <f>'№ 4 ведом'!F129</f>
        <v>1459.7</v>
      </c>
      <c r="F165" s="17">
        <f>'№ 4 ведом'!G129</f>
        <v>1392.7</v>
      </c>
      <c r="G165" s="17">
        <f>'№ 4 ведом'!H129</f>
        <v>1392.7</v>
      </c>
    </row>
    <row r="166" spans="1:7" ht="31.5">
      <c r="A166" s="22" t="s">
        <v>284</v>
      </c>
      <c r="B166" s="108"/>
      <c r="C166" s="108"/>
      <c r="D166" s="112" t="s">
        <v>285</v>
      </c>
      <c r="E166" s="17">
        <f aca="true" t="shared" si="32" ref="E166:G171">E167</f>
        <v>8237.8</v>
      </c>
      <c r="F166" s="17">
        <f t="shared" si="32"/>
        <v>8002.8</v>
      </c>
      <c r="G166" s="17">
        <f t="shared" si="32"/>
        <v>8002.8</v>
      </c>
    </row>
    <row r="167" spans="1:7" ht="31.5">
      <c r="A167" s="22" t="s">
        <v>284</v>
      </c>
      <c r="B167" s="110">
        <v>2500000000</v>
      </c>
      <c r="C167" s="108"/>
      <c r="D167" s="49" t="s">
        <v>332</v>
      </c>
      <c r="E167" s="17">
        <f t="shared" si="32"/>
        <v>8237.8</v>
      </c>
      <c r="F167" s="17">
        <f t="shared" si="32"/>
        <v>8002.8</v>
      </c>
      <c r="G167" s="17">
        <f t="shared" si="32"/>
        <v>8002.8</v>
      </c>
    </row>
    <row r="168" spans="1:7" ht="12.75">
      <c r="A168" s="22" t="s">
        <v>284</v>
      </c>
      <c r="B168" s="108">
        <v>2510000000</v>
      </c>
      <c r="C168" s="108"/>
      <c r="D168" s="49" t="s">
        <v>154</v>
      </c>
      <c r="E168" s="17">
        <f t="shared" si="32"/>
        <v>8237.8</v>
      </c>
      <c r="F168" s="17">
        <f t="shared" si="32"/>
        <v>8002.8</v>
      </c>
      <c r="G168" s="17">
        <f t="shared" si="32"/>
        <v>8002.8</v>
      </c>
    </row>
    <row r="169" spans="1:7" ht="47.25">
      <c r="A169" s="22" t="s">
        <v>284</v>
      </c>
      <c r="B169" s="108">
        <v>2510100000</v>
      </c>
      <c r="C169" s="108"/>
      <c r="D169" s="49" t="s">
        <v>178</v>
      </c>
      <c r="E169" s="17">
        <f>E170</f>
        <v>8237.8</v>
      </c>
      <c r="F169" s="17">
        <f t="shared" si="32"/>
        <v>8002.8</v>
      </c>
      <c r="G169" s="17">
        <f t="shared" si="32"/>
        <v>8002.8</v>
      </c>
    </row>
    <row r="170" spans="1:7" ht="31.5">
      <c r="A170" s="22" t="s">
        <v>284</v>
      </c>
      <c r="B170" s="108">
        <v>2510120010</v>
      </c>
      <c r="C170" s="108"/>
      <c r="D170" s="49" t="s">
        <v>123</v>
      </c>
      <c r="E170" s="17">
        <f t="shared" si="32"/>
        <v>8237.8</v>
      </c>
      <c r="F170" s="17">
        <f t="shared" si="32"/>
        <v>8002.8</v>
      </c>
      <c r="G170" s="17">
        <f t="shared" si="32"/>
        <v>8002.8</v>
      </c>
    </row>
    <row r="171" spans="1:7" ht="31.5">
      <c r="A171" s="22" t="s">
        <v>284</v>
      </c>
      <c r="B171" s="108">
        <v>2510120010</v>
      </c>
      <c r="C171" s="108">
        <v>600</v>
      </c>
      <c r="D171" s="49" t="s">
        <v>83</v>
      </c>
      <c r="E171" s="17">
        <f t="shared" si="32"/>
        <v>8237.8</v>
      </c>
      <c r="F171" s="17">
        <f t="shared" si="32"/>
        <v>8002.8</v>
      </c>
      <c r="G171" s="17">
        <f t="shared" si="32"/>
        <v>8002.8</v>
      </c>
    </row>
    <row r="172" spans="1:7" ht="12.75">
      <c r="A172" s="22" t="s">
        <v>284</v>
      </c>
      <c r="B172" s="108">
        <v>2510120010</v>
      </c>
      <c r="C172" s="108">
        <v>610</v>
      </c>
      <c r="D172" s="109" t="s">
        <v>104</v>
      </c>
      <c r="E172" s="17">
        <f>'№ 4 ведом'!F136</f>
        <v>8237.8</v>
      </c>
      <c r="F172" s="17">
        <f>'№ 4 ведом'!G136</f>
        <v>8002.8</v>
      </c>
      <c r="G172" s="17">
        <f>'№ 4 ведом'!H136</f>
        <v>8002.8</v>
      </c>
    </row>
    <row r="173" spans="1:7" ht="12.75">
      <c r="A173" s="4" t="s">
        <v>56</v>
      </c>
      <c r="B173" s="4" t="s">
        <v>66</v>
      </c>
      <c r="C173" s="4" t="s">
        <v>66</v>
      </c>
      <c r="D173" s="19" t="s">
        <v>25</v>
      </c>
      <c r="E173" s="43">
        <f>E174+E224</f>
        <v>153062.2</v>
      </c>
      <c r="F173" s="43">
        <f>F174+F224</f>
        <v>56779.8</v>
      </c>
      <c r="G173" s="43">
        <f>G174+G224</f>
        <v>56031</v>
      </c>
    </row>
    <row r="174" spans="1:7" ht="12.75">
      <c r="A174" s="108" t="s">
        <v>6</v>
      </c>
      <c r="B174" s="108" t="s">
        <v>66</v>
      </c>
      <c r="C174" s="108" t="s">
        <v>66</v>
      </c>
      <c r="D174" s="49" t="s">
        <v>89</v>
      </c>
      <c r="E174" s="17">
        <f>E175+E219</f>
        <v>147758.1</v>
      </c>
      <c r="F174" s="17">
        <f aca="true" t="shared" si="33" ref="F174:G174">F175+F219</f>
        <v>56429.8</v>
      </c>
      <c r="G174" s="17">
        <f t="shared" si="33"/>
        <v>55831</v>
      </c>
    </row>
    <row r="175" spans="1:7" ht="47.25">
      <c r="A175" s="108" t="s">
        <v>6</v>
      </c>
      <c r="B175" s="110">
        <v>2400000000</v>
      </c>
      <c r="C175" s="108"/>
      <c r="D175" s="109" t="s">
        <v>334</v>
      </c>
      <c r="E175" s="17">
        <f>E176+E201</f>
        <v>147508.1</v>
      </c>
      <c r="F175" s="17">
        <f>F176+F201</f>
        <v>56429.8</v>
      </c>
      <c r="G175" s="17">
        <f>G176+G201</f>
        <v>55831</v>
      </c>
    </row>
    <row r="176" spans="1:7" ht="12.75">
      <c r="A176" s="108" t="s">
        <v>6</v>
      </c>
      <c r="B176" s="110">
        <v>2410000000</v>
      </c>
      <c r="C176" s="108"/>
      <c r="D176" s="49" t="s">
        <v>124</v>
      </c>
      <c r="E176" s="17">
        <f>E177+E181+E191</f>
        <v>141713.9</v>
      </c>
      <c r="F176" s="17">
        <f>F177+F181+F191</f>
        <v>53325.9</v>
      </c>
      <c r="G176" s="17">
        <f>G177+G181+G191</f>
        <v>51724.8</v>
      </c>
    </row>
    <row r="177" spans="1:7" ht="12.75">
      <c r="A177" s="108" t="s">
        <v>6</v>
      </c>
      <c r="B177" s="110">
        <v>2410100000</v>
      </c>
      <c r="C177" s="24"/>
      <c r="D177" s="49" t="s">
        <v>179</v>
      </c>
      <c r="E177" s="17">
        <f>E178</f>
        <v>39544.200000000004</v>
      </c>
      <c r="F177" s="17">
        <f aca="true" t="shared" si="34" ref="F177:G179">F178</f>
        <v>18824.4</v>
      </c>
      <c r="G177" s="17">
        <f t="shared" si="34"/>
        <v>13926.9</v>
      </c>
    </row>
    <row r="178" spans="1:7" ht="31.5">
      <c r="A178" s="108" t="s">
        <v>6</v>
      </c>
      <c r="B178" s="108">
        <v>2410120100</v>
      </c>
      <c r="C178" s="108"/>
      <c r="D178" s="49" t="s">
        <v>125</v>
      </c>
      <c r="E178" s="17">
        <f>E179</f>
        <v>39544.200000000004</v>
      </c>
      <c r="F178" s="17">
        <f t="shared" si="34"/>
        <v>18824.4</v>
      </c>
      <c r="G178" s="17">
        <f t="shared" si="34"/>
        <v>13926.9</v>
      </c>
    </row>
    <row r="179" spans="1:7" ht="31.5">
      <c r="A179" s="108" t="s">
        <v>6</v>
      </c>
      <c r="B179" s="108">
        <v>2410120100</v>
      </c>
      <c r="C179" s="110" t="s">
        <v>69</v>
      </c>
      <c r="D179" s="109" t="s">
        <v>95</v>
      </c>
      <c r="E179" s="17">
        <f>E180</f>
        <v>39544.200000000004</v>
      </c>
      <c r="F179" s="17">
        <f t="shared" si="34"/>
        <v>18824.4</v>
      </c>
      <c r="G179" s="17">
        <f t="shared" si="34"/>
        <v>13926.9</v>
      </c>
    </row>
    <row r="180" spans="1:7" ht="31.5">
      <c r="A180" s="108" t="s">
        <v>6</v>
      </c>
      <c r="B180" s="108">
        <v>2410120100</v>
      </c>
      <c r="C180" s="108">
        <v>240</v>
      </c>
      <c r="D180" s="109" t="s">
        <v>224</v>
      </c>
      <c r="E180" s="17">
        <f>'№ 4 ведом'!F144</f>
        <v>39544.200000000004</v>
      </c>
      <c r="F180" s="17">
        <f>'№ 4 ведом'!G144</f>
        <v>18824.4</v>
      </c>
      <c r="G180" s="17">
        <f>'№ 4 ведом'!H144</f>
        <v>13926.9</v>
      </c>
    </row>
    <row r="181" spans="1:7" ht="47.25">
      <c r="A181" s="108" t="s">
        <v>6</v>
      </c>
      <c r="B181" s="110">
        <v>2410200000</v>
      </c>
      <c r="C181" s="108"/>
      <c r="D181" s="49" t="s">
        <v>180</v>
      </c>
      <c r="E181" s="17">
        <f>E185+E182+E188</f>
        <v>94023.9</v>
      </c>
      <c r="F181" s="17">
        <f>F185+F182+F188</f>
        <v>27744</v>
      </c>
      <c r="G181" s="17">
        <f>G185+G182+G188</f>
        <v>28840.1</v>
      </c>
    </row>
    <row r="182" spans="1:7" ht="31.5">
      <c r="A182" s="108" t="s">
        <v>6</v>
      </c>
      <c r="B182" s="108">
        <v>2410211050</v>
      </c>
      <c r="C182" s="108"/>
      <c r="D182" s="109" t="s">
        <v>242</v>
      </c>
      <c r="E182" s="17">
        <f aca="true" t="shared" si="35" ref="E182:G183">E183</f>
        <v>72126.9</v>
      </c>
      <c r="F182" s="17">
        <f t="shared" si="35"/>
        <v>22195.2</v>
      </c>
      <c r="G182" s="17">
        <f t="shared" si="35"/>
        <v>23072.1</v>
      </c>
    </row>
    <row r="183" spans="1:7" ht="31.5">
      <c r="A183" s="108" t="s">
        <v>6</v>
      </c>
      <c r="B183" s="108">
        <v>2410211050</v>
      </c>
      <c r="C183" s="110" t="s">
        <v>69</v>
      </c>
      <c r="D183" s="109" t="s">
        <v>95</v>
      </c>
      <c r="E183" s="17">
        <f t="shared" si="35"/>
        <v>72126.9</v>
      </c>
      <c r="F183" s="17">
        <f t="shared" si="35"/>
        <v>22195.2</v>
      </c>
      <c r="G183" s="17">
        <f t="shared" si="35"/>
        <v>23072.1</v>
      </c>
    </row>
    <row r="184" spans="1:7" ht="31.5">
      <c r="A184" s="108" t="s">
        <v>6</v>
      </c>
      <c r="B184" s="108">
        <v>2410211050</v>
      </c>
      <c r="C184" s="108">
        <v>240</v>
      </c>
      <c r="D184" s="109" t="s">
        <v>224</v>
      </c>
      <c r="E184" s="17">
        <f>'№ 4 ведом'!F148</f>
        <v>72126.9</v>
      </c>
      <c r="F184" s="17">
        <f>'№ 4 ведом'!G148</f>
        <v>22195.2</v>
      </c>
      <c r="G184" s="17">
        <f>'№ 4 ведом'!H148</f>
        <v>23072.1</v>
      </c>
    </row>
    <row r="185" spans="1:7" ht="12.75">
      <c r="A185" s="108" t="s">
        <v>6</v>
      </c>
      <c r="B185" s="108">
        <v>2410220110</v>
      </c>
      <c r="C185" s="108"/>
      <c r="D185" s="56" t="s">
        <v>233</v>
      </c>
      <c r="E185" s="17">
        <f aca="true" t="shared" si="36" ref="E185:G186">E186</f>
        <v>3865.3</v>
      </c>
      <c r="F185" s="17">
        <f t="shared" si="36"/>
        <v>0</v>
      </c>
      <c r="G185" s="17">
        <f t="shared" si="36"/>
        <v>0</v>
      </c>
    </row>
    <row r="186" spans="1:7" ht="31.5">
      <c r="A186" s="108" t="s">
        <v>6</v>
      </c>
      <c r="B186" s="108">
        <v>2410220110</v>
      </c>
      <c r="C186" s="110" t="s">
        <v>69</v>
      </c>
      <c r="D186" s="56" t="s">
        <v>95</v>
      </c>
      <c r="E186" s="17">
        <f t="shared" si="36"/>
        <v>3865.3</v>
      </c>
      <c r="F186" s="17">
        <f t="shared" si="36"/>
        <v>0</v>
      </c>
      <c r="G186" s="17">
        <f t="shared" si="36"/>
        <v>0</v>
      </c>
    </row>
    <row r="187" spans="1:7" ht="31.5">
      <c r="A187" s="108" t="s">
        <v>6</v>
      </c>
      <c r="B187" s="108">
        <v>2410220110</v>
      </c>
      <c r="C187" s="108">
        <v>240</v>
      </c>
      <c r="D187" s="56" t="s">
        <v>224</v>
      </c>
      <c r="E187" s="17">
        <f>'№ 4 ведом'!F151</f>
        <v>3865.3</v>
      </c>
      <c r="F187" s="17">
        <f>'№ 4 ведом'!G151</f>
        <v>0</v>
      </c>
      <c r="G187" s="17">
        <f>'№ 4 ведом'!H151</f>
        <v>0</v>
      </c>
    </row>
    <row r="188" spans="1:7" ht="31.5">
      <c r="A188" s="108" t="s">
        <v>6</v>
      </c>
      <c r="B188" s="108" t="s">
        <v>305</v>
      </c>
      <c r="C188" s="108"/>
      <c r="D188" s="109" t="s">
        <v>255</v>
      </c>
      <c r="E188" s="17">
        <f aca="true" t="shared" si="37" ref="E188:G189">E189</f>
        <v>18031.7</v>
      </c>
      <c r="F188" s="17">
        <f t="shared" si="37"/>
        <v>5548.8</v>
      </c>
      <c r="G188" s="17">
        <f t="shared" si="37"/>
        <v>5768</v>
      </c>
    </row>
    <row r="189" spans="1:7" ht="31.5">
      <c r="A189" s="108" t="s">
        <v>6</v>
      </c>
      <c r="B189" s="108" t="s">
        <v>305</v>
      </c>
      <c r="C189" s="110" t="s">
        <v>69</v>
      </c>
      <c r="D189" s="109" t="s">
        <v>95</v>
      </c>
      <c r="E189" s="17">
        <f t="shared" si="37"/>
        <v>18031.7</v>
      </c>
      <c r="F189" s="17">
        <f t="shared" si="37"/>
        <v>5548.8</v>
      </c>
      <c r="G189" s="17">
        <f t="shared" si="37"/>
        <v>5768</v>
      </c>
    </row>
    <row r="190" spans="1:7" ht="31.5">
      <c r="A190" s="108" t="s">
        <v>6</v>
      </c>
      <c r="B190" s="108" t="s">
        <v>305</v>
      </c>
      <c r="C190" s="108">
        <v>240</v>
      </c>
      <c r="D190" s="109" t="s">
        <v>224</v>
      </c>
      <c r="E190" s="17">
        <f>'№ 4 ведом'!F154</f>
        <v>18031.7</v>
      </c>
      <c r="F190" s="17">
        <f>'№ 4 ведом'!G154</f>
        <v>5548.8</v>
      </c>
      <c r="G190" s="17">
        <f>'№ 4 ведом'!H154</f>
        <v>5768</v>
      </c>
    </row>
    <row r="191" spans="1:7" ht="47.25">
      <c r="A191" s="108" t="s">
        <v>6</v>
      </c>
      <c r="B191" s="108">
        <v>2410300000</v>
      </c>
      <c r="C191" s="108"/>
      <c r="D191" s="109" t="s">
        <v>235</v>
      </c>
      <c r="E191" s="17">
        <f>E192+E198+E195</f>
        <v>8145.799999999999</v>
      </c>
      <c r="F191" s="17">
        <f>F192+F198+F195</f>
        <v>6757.5</v>
      </c>
      <c r="G191" s="17">
        <f>G192+G198+G195</f>
        <v>8957.8</v>
      </c>
    </row>
    <row r="192" spans="1:7" ht="47.25">
      <c r="A192" s="108" t="s">
        <v>6</v>
      </c>
      <c r="B192" s="108">
        <v>2410311020</v>
      </c>
      <c r="C192" s="108"/>
      <c r="D192" s="109" t="s">
        <v>243</v>
      </c>
      <c r="E192" s="17">
        <f aca="true" t="shared" si="38" ref="E192:G193">E193</f>
        <v>5427</v>
      </c>
      <c r="F192" s="17">
        <f t="shared" si="38"/>
        <v>2469.2</v>
      </c>
      <c r="G192" s="17">
        <f t="shared" si="38"/>
        <v>2544.7</v>
      </c>
    </row>
    <row r="193" spans="1:7" ht="31.5">
      <c r="A193" s="108" t="s">
        <v>6</v>
      </c>
      <c r="B193" s="108">
        <v>2410311020</v>
      </c>
      <c r="C193" s="110" t="s">
        <v>69</v>
      </c>
      <c r="D193" s="109" t="s">
        <v>95</v>
      </c>
      <c r="E193" s="17">
        <f t="shared" si="38"/>
        <v>5427</v>
      </c>
      <c r="F193" s="17">
        <f t="shared" si="38"/>
        <v>2469.2</v>
      </c>
      <c r="G193" s="17">
        <f t="shared" si="38"/>
        <v>2544.7</v>
      </c>
    </row>
    <row r="194" spans="1:7" ht="31.5">
      <c r="A194" s="108" t="s">
        <v>6</v>
      </c>
      <c r="B194" s="108">
        <v>2410311020</v>
      </c>
      <c r="C194" s="108">
        <v>240</v>
      </c>
      <c r="D194" s="109" t="s">
        <v>224</v>
      </c>
      <c r="E194" s="17">
        <f>'№ 4 ведом'!F158</f>
        <v>5427</v>
      </c>
      <c r="F194" s="17">
        <f>'№ 4 ведом'!G158</f>
        <v>2469.2</v>
      </c>
      <c r="G194" s="17">
        <f>'№ 4 ведом'!H158</f>
        <v>2544.7</v>
      </c>
    </row>
    <row r="195" spans="1:7" ht="12.75">
      <c r="A195" s="108" t="s">
        <v>6</v>
      </c>
      <c r="B195" s="108">
        <v>2410320110</v>
      </c>
      <c r="C195" s="108"/>
      <c r="D195" s="56" t="s">
        <v>233</v>
      </c>
      <c r="E195" s="17">
        <f aca="true" t="shared" si="39" ref="E195:G196">E196</f>
        <v>1361.9</v>
      </c>
      <c r="F195" s="17">
        <f t="shared" si="39"/>
        <v>0</v>
      </c>
      <c r="G195" s="17">
        <f t="shared" si="39"/>
        <v>0</v>
      </c>
    </row>
    <row r="196" spans="1:7" ht="31.5">
      <c r="A196" s="108" t="s">
        <v>6</v>
      </c>
      <c r="B196" s="108">
        <v>2410320110</v>
      </c>
      <c r="C196" s="110" t="s">
        <v>69</v>
      </c>
      <c r="D196" s="56" t="s">
        <v>95</v>
      </c>
      <c r="E196" s="17">
        <f t="shared" si="39"/>
        <v>1361.9</v>
      </c>
      <c r="F196" s="17">
        <f t="shared" si="39"/>
        <v>0</v>
      </c>
      <c r="G196" s="17">
        <f t="shared" si="39"/>
        <v>0</v>
      </c>
    </row>
    <row r="197" spans="1:7" ht="31.5">
      <c r="A197" s="108" t="s">
        <v>6</v>
      </c>
      <c r="B197" s="108">
        <v>2410320110</v>
      </c>
      <c r="C197" s="108">
        <v>240</v>
      </c>
      <c r="D197" s="56" t="s">
        <v>224</v>
      </c>
      <c r="E197" s="17">
        <f>'№ 4 ведом'!F161</f>
        <v>1361.9</v>
      </c>
      <c r="F197" s="17">
        <f>'№ 4 ведом'!G161</f>
        <v>0</v>
      </c>
      <c r="G197" s="17">
        <f>'№ 4 ведом'!H161</f>
        <v>0</v>
      </c>
    </row>
    <row r="198" spans="1:7" ht="47.25">
      <c r="A198" s="108" t="s">
        <v>6</v>
      </c>
      <c r="B198" s="108" t="s">
        <v>306</v>
      </c>
      <c r="C198" s="108"/>
      <c r="D198" s="109" t="s">
        <v>256</v>
      </c>
      <c r="E198" s="17">
        <f aca="true" t="shared" si="40" ref="E198:G199">E199</f>
        <v>1356.8999999999999</v>
      </c>
      <c r="F198" s="17">
        <f t="shared" si="40"/>
        <v>4288.3</v>
      </c>
      <c r="G198" s="17">
        <f t="shared" si="40"/>
        <v>6413.1</v>
      </c>
    </row>
    <row r="199" spans="1:7" ht="31.5">
      <c r="A199" s="108" t="s">
        <v>6</v>
      </c>
      <c r="B199" s="108" t="s">
        <v>306</v>
      </c>
      <c r="C199" s="110" t="s">
        <v>69</v>
      </c>
      <c r="D199" s="109" t="s">
        <v>95</v>
      </c>
      <c r="E199" s="17">
        <f t="shared" si="40"/>
        <v>1356.8999999999999</v>
      </c>
      <c r="F199" s="17">
        <f t="shared" si="40"/>
        <v>4288.3</v>
      </c>
      <c r="G199" s="17">
        <f t="shared" si="40"/>
        <v>6413.1</v>
      </c>
    </row>
    <row r="200" spans="1:7" ht="31.5">
      <c r="A200" s="108" t="s">
        <v>6</v>
      </c>
      <c r="B200" s="108" t="s">
        <v>306</v>
      </c>
      <c r="C200" s="108">
        <v>240</v>
      </c>
      <c r="D200" s="109" t="s">
        <v>224</v>
      </c>
      <c r="E200" s="17">
        <f>'№ 4 ведом'!F164</f>
        <v>1356.8999999999999</v>
      </c>
      <c r="F200" s="17">
        <f>'№ 4 ведом'!G164</f>
        <v>4288.3</v>
      </c>
      <c r="G200" s="17">
        <f>'№ 4 ведом'!H164</f>
        <v>6413.1</v>
      </c>
    </row>
    <row r="201" spans="1:7" ht="12.75">
      <c r="A201" s="108" t="s">
        <v>6</v>
      </c>
      <c r="B201" s="110">
        <v>2420000000</v>
      </c>
      <c r="C201" s="108"/>
      <c r="D201" s="49" t="s">
        <v>126</v>
      </c>
      <c r="E201" s="17">
        <f>E202+E209</f>
        <v>5794.199999999999</v>
      </c>
      <c r="F201" s="17">
        <f>F202+F209</f>
        <v>3103.9</v>
      </c>
      <c r="G201" s="17">
        <f>G202+G209</f>
        <v>4106.2</v>
      </c>
    </row>
    <row r="202" spans="1:7" ht="31.5">
      <c r="A202" s="108" t="s">
        <v>6</v>
      </c>
      <c r="B202" s="110">
        <v>2420100000</v>
      </c>
      <c r="C202" s="108"/>
      <c r="D202" s="49" t="s">
        <v>181</v>
      </c>
      <c r="E202" s="17">
        <f>E203+E206</f>
        <v>2355.7999999999997</v>
      </c>
      <c r="F202" s="17">
        <f aca="true" t="shared" si="41" ref="F202:G202">F203+F206</f>
        <v>1500</v>
      </c>
      <c r="G202" s="17">
        <f t="shared" si="41"/>
        <v>2500</v>
      </c>
    </row>
    <row r="203" spans="1:7" ht="12.75">
      <c r="A203" s="108" t="s">
        <v>6</v>
      </c>
      <c r="B203" s="108">
        <v>2420120120</v>
      </c>
      <c r="C203" s="108"/>
      <c r="D203" s="49" t="s">
        <v>127</v>
      </c>
      <c r="E203" s="17">
        <f aca="true" t="shared" si="42" ref="E203:G204">E204</f>
        <v>1745.8999999999999</v>
      </c>
      <c r="F203" s="17">
        <f t="shared" si="42"/>
        <v>1500</v>
      </c>
      <c r="G203" s="17">
        <f t="shared" si="42"/>
        <v>2500</v>
      </c>
    </row>
    <row r="204" spans="1:7" ht="31.5">
      <c r="A204" s="108" t="s">
        <v>6</v>
      </c>
      <c r="B204" s="108">
        <v>2420120120</v>
      </c>
      <c r="C204" s="110" t="s">
        <v>69</v>
      </c>
      <c r="D204" s="109" t="s">
        <v>95</v>
      </c>
      <c r="E204" s="17">
        <f t="shared" si="42"/>
        <v>1745.8999999999999</v>
      </c>
      <c r="F204" s="17">
        <f t="shared" si="42"/>
        <v>1500</v>
      </c>
      <c r="G204" s="17">
        <f t="shared" si="42"/>
        <v>2500</v>
      </c>
    </row>
    <row r="205" spans="1:7" ht="31.5">
      <c r="A205" s="108" t="s">
        <v>6</v>
      </c>
      <c r="B205" s="108">
        <v>2420120120</v>
      </c>
      <c r="C205" s="108">
        <v>240</v>
      </c>
      <c r="D205" s="109" t="s">
        <v>224</v>
      </c>
      <c r="E205" s="17">
        <f>'№ 4 ведом'!F169</f>
        <v>1745.8999999999999</v>
      </c>
      <c r="F205" s="17">
        <f>'№ 4 ведом'!G169</f>
        <v>1500</v>
      </c>
      <c r="G205" s="17">
        <f>'№ 4 ведом'!H169</f>
        <v>2500</v>
      </c>
    </row>
    <row r="206" spans="1:7" ht="12.75">
      <c r="A206" s="184" t="s">
        <v>6</v>
      </c>
      <c r="B206" s="184">
        <v>2420120130</v>
      </c>
      <c r="C206" s="184"/>
      <c r="D206" s="185" t="s">
        <v>409</v>
      </c>
      <c r="E206" s="17">
        <f>E207</f>
        <v>609.9</v>
      </c>
      <c r="F206" s="17">
        <f aca="true" t="shared" si="43" ref="F206:G207">F207</f>
        <v>0</v>
      </c>
      <c r="G206" s="17">
        <f t="shared" si="43"/>
        <v>0</v>
      </c>
    </row>
    <row r="207" spans="1:7" ht="31.5">
      <c r="A207" s="184" t="s">
        <v>6</v>
      </c>
      <c r="B207" s="184">
        <v>2420120130</v>
      </c>
      <c r="C207" s="183" t="s">
        <v>69</v>
      </c>
      <c r="D207" s="185" t="s">
        <v>95</v>
      </c>
      <c r="E207" s="17">
        <f>E208</f>
        <v>609.9</v>
      </c>
      <c r="F207" s="17">
        <f t="shared" si="43"/>
        <v>0</v>
      </c>
      <c r="G207" s="17">
        <f t="shared" si="43"/>
        <v>0</v>
      </c>
    </row>
    <row r="208" spans="1:7" ht="31.5">
      <c r="A208" s="184" t="s">
        <v>6</v>
      </c>
      <c r="B208" s="184">
        <v>2420120130</v>
      </c>
      <c r="C208" s="184">
        <v>240</v>
      </c>
      <c r="D208" s="185" t="s">
        <v>224</v>
      </c>
      <c r="E208" s="17">
        <f>'№ 4 ведом'!F172</f>
        <v>609.9</v>
      </c>
      <c r="F208" s="17">
        <f>'№ 4 ведом'!G172</f>
        <v>0</v>
      </c>
      <c r="G208" s="17">
        <f>'№ 4 ведом'!H172</f>
        <v>0</v>
      </c>
    </row>
    <row r="209" spans="1:7" ht="47.25">
      <c r="A209" s="108" t="s">
        <v>6</v>
      </c>
      <c r="B209" s="108" t="s">
        <v>307</v>
      </c>
      <c r="C209" s="108"/>
      <c r="D209" s="151" t="s">
        <v>371</v>
      </c>
      <c r="E209" s="17">
        <f>E210+E216+E213</f>
        <v>3438.3999999999996</v>
      </c>
      <c r="F209" s="17">
        <f>F210+F216+F213</f>
        <v>1603.9</v>
      </c>
      <c r="G209" s="17">
        <f>G210+G216+G213</f>
        <v>1606.2</v>
      </c>
    </row>
    <row r="210" spans="1:7" ht="63">
      <c r="A210" s="108" t="s">
        <v>6</v>
      </c>
      <c r="B210" s="108" t="s">
        <v>308</v>
      </c>
      <c r="C210" s="108"/>
      <c r="D210" s="109" t="s">
        <v>244</v>
      </c>
      <c r="E210" s="17">
        <f aca="true" t="shared" si="44" ref="E210:G211">E211</f>
        <v>2581.1</v>
      </c>
      <c r="F210" s="17">
        <f t="shared" si="44"/>
        <v>972.4</v>
      </c>
      <c r="G210" s="17">
        <f t="shared" si="44"/>
        <v>974.7</v>
      </c>
    </row>
    <row r="211" spans="1:7" ht="31.5">
      <c r="A211" s="108" t="s">
        <v>6</v>
      </c>
      <c r="B211" s="108" t="s">
        <v>308</v>
      </c>
      <c r="C211" s="110" t="s">
        <v>69</v>
      </c>
      <c r="D211" s="109" t="s">
        <v>95</v>
      </c>
      <c r="E211" s="17">
        <f t="shared" si="44"/>
        <v>2581.1</v>
      </c>
      <c r="F211" s="17">
        <f t="shared" si="44"/>
        <v>972.4</v>
      </c>
      <c r="G211" s="17">
        <f t="shared" si="44"/>
        <v>974.7</v>
      </c>
    </row>
    <row r="212" spans="1:7" ht="31.5">
      <c r="A212" s="108" t="s">
        <v>6</v>
      </c>
      <c r="B212" s="108" t="s">
        <v>308</v>
      </c>
      <c r="C212" s="108">
        <v>240</v>
      </c>
      <c r="D212" s="109" t="s">
        <v>224</v>
      </c>
      <c r="E212" s="17">
        <f>'№ 4 ведом'!F176</f>
        <v>2581.1</v>
      </c>
      <c r="F212" s="17">
        <f>'№ 4 ведом'!G176</f>
        <v>972.4</v>
      </c>
      <c r="G212" s="17">
        <f>'№ 4 ведом'!H176</f>
        <v>974.7</v>
      </c>
    </row>
    <row r="213" spans="1:7" ht="12.75">
      <c r="A213" s="108" t="s">
        <v>6</v>
      </c>
      <c r="B213" s="108" t="s">
        <v>309</v>
      </c>
      <c r="C213" s="108"/>
      <c r="D213" s="56" t="s">
        <v>233</v>
      </c>
      <c r="E213" s="17">
        <f aca="true" t="shared" si="45" ref="E213:G214">E214</f>
        <v>212</v>
      </c>
      <c r="F213" s="17">
        <f t="shared" si="45"/>
        <v>0</v>
      </c>
      <c r="G213" s="17">
        <f t="shared" si="45"/>
        <v>0</v>
      </c>
    </row>
    <row r="214" spans="1:7" ht="31.5">
      <c r="A214" s="108" t="s">
        <v>6</v>
      </c>
      <c r="B214" s="108" t="s">
        <v>309</v>
      </c>
      <c r="C214" s="110" t="s">
        <v>69</v>
      </c>
      <c r="D214" s="109" t="s">
        <v>95</v>
      </c>
      <c r="E214" s="17">
        <f t="shared" si="45"/>
        <v>212</v>
      </c>
      <c r="F214" s="17">
        <f t="shared" si="45"/>
        <v>0</v>
      </c>
      <c r="G214" s="17">
        <f t="shared" si="45"/>
        <v>0</v>
      </c>
    </row>
    <row r="215" spans="1:7" ht="31.5">
      <c r="A215" s="108" t="s">
        <v>6</v>
      </c>
      <c r="B215" s="108" t="s">
        <v>309</v>
      </c>
      <c r="C215" s="108">
        <v>240</v>
      </c>
      <c r="D215" s="109" t="s">
        <v>224</v>
      </c>
      <c r="E215" s="17">
        <f>'№ 4 ведом'!F179</f>
        <v>212</v>
      </c>
      <c r="F215" s="17">
        <f>'№ 4 ведом'!G179</f>
        <v>0</v>
      </c>
      <c r="G215" s="17">
        <f>'№ 4 ведом'!H179</f>
        <v>0</v>
      </c>
    </row>
    <row r="216" spans="1:7" ht="47.25">
      <c r="A216" s="108" t="s">
        <v>6</v>
      </c>
      <c r="B216" s="108" t="s">
        <v>310</v>
      </c>
      <c r="C216" s="108"/>
      <c r="D216" s="109" t="s">
        <v>234</v>
      </c>
      <c r="E216" s="17">
        <f aca="true" t="shared" si="46" ref="E216:G217">E217</f>
        <v>645.3</v>
      </c>
      <c r="F216" s="17">
        <f t="shared" si="46"/>
        <v>631.5</v>
      </c>
      <c r="G216" s="17">
        <f t="shared" si="46"/>
        <v>631.5</v>
      </c>
    </row>
    <row r="217" spans="1:7" ht="31.5">
      <c r="A217" s="108" t="s">
        <v>6</v>
      </c>
      <c r="B217" s="108" t="s">
        <v>310</v>
      </c>
      <c r="C217" s="110" t="s">
        <v>69</v>
      </c>
      <c r="D217" s="109" t="s">
        <v>95</v>
      </c>
      <c r="E217" s="17">
        <f t="shared" si="46"/>
        <v>645.3</v>
      </c>
      <c r="F217" s="17">
        <f t="shared" si="46"/>
        <v>631.5</v>
      </c>
      <c r="G217" s="17">
        <f t="shared" si="46"/>
        <v>631.5</v>
      </c>
    </row>
    <row r="218" spans="1:7" ht="31.5">
      <c r="A218" s="108" t="s">
        <v>6</v>
      </c>
      <c r="B218" s="108" t="s">
        <v>310</v>
      </c>
      <c r="C218" s="108">
        <v>240</v>
      </c>
      <c r="D218" s="109" t="s">
        <v>224</v>
      </c>
      <c r="E218" s="17">
        <f>'№ 4 ведом'!F182</f>
        <v>645.3</v>
      </c>
      <c r="F218" s="17">
        <f>'№ 4 ведом'!G182</f>
        <v>631.5</v>
      </c>
      <c r="G218" s="17">
        <f>'№ 4 ведом'!H182</f>
        <v>631.5</v>
      </c>
    </row>
    <row r="219" spans="1:7" ht="12.75">
      <c r="A219" s="161" t="s">
        <v>6</v>
      </c>
      <c r="B219" s="160" t="s">
        <v>110</v>
      </c>
      <c r="C219" s="160" t="s">
        <v>66</v>
      </c>
      <c r="D219" s="56" t="s">
        <v>105</v>
      </c>
      <c r="E219" s="17">
        <f>E220</f>
        <v>250</v>
      </c>
      <c r="F219" s="17">
        <f aca="true" t="shared" si="47" ref="F219:G222">F220</f>
        <v>0</v>
      </c>
      <c r="G219" s="17">
        <f t="shared" si="47"/>
        <v>0</v>
      </c>
    </row>
    <row r="220" spans="1:7" ht="31.5">
      <c r="A220" s="161" t="s">
        <v>6</v>
      </c>
      <c r="B220" s="161">
        <v>9930000000</v>
      </c>
      <c r="C220" s="161"/>
      <c r="D220" s="56" t="s">
        <v>158</v>
      </c>
      <c r="E220" s="17">
        <f>E221</f>
        <v>250</v>
      </c>
      <c r="F220" s="17">
        <f t="shared" si="47"/>
        <v>0</v>
      </c>
      <c r="G220" s="17">
        <f t="shared" si="47"/>
        <v>0</v>
      </c>
    </row>
    <row r="221" spans="1:7" ht="31.5">
      <c r="A221" s="161" t="s">
        <v>6</v>
      </c>
      <c r="B221" s="161">
        <v>9930020490</v>
      </c>
      <c r="C221" s="161"/>
      <c r="D221" s="56" t="s">
        <v>383</v>
      </c>
      <c r="E221" s="17">
        <f>E222</f>
        <v>250</v>
      </c>
      <c r="F221" s="17">
        <f t="shared" si="47"/>
        <v>0</v>
      </c>
      <c r="G221" s="17">
        <f t="shared" si="47"/>
        <v>0</v>
      </c>
    </row>
    <row r="222" spans="1:7" ht="12.75">
      <c r="A222" s="161" t="s">
        <v>6</v>
      </c>
      <c r="B222" s="161">
        <v>9930020490</v>
      </c>
      <c r="C222" s="11" t="s">
        <v>70</v>
      </c>
      <c r="D222" s="42" t="s">
        <v>71</v>
      </c>
      <c r="E222" s="17">
        <f>E223</f>
        <v>250</v>
      </c>
      <c r="F222" s="17">
        <f t="shared" si="47"/>
        <v>0</v>
      </c>
      <c r="G222" s="17">
        <f t="shared" si="47"/>
        <v>0</v>
      </c>
    </row>
    <row r="223" spans="1:7" ht="12.75">
      <c r="A223" s="161" t="s">
        <v>6</v>
      </c>
      <c r="B223" s="161">
        <v>9930020490</v>
      </c>
      <c r="C223" s="1" t="s">
        <v>384</v>
      </c>
      <c r="D223" s="164" t="s">
        <v>385</v>
      </c>
      <c r="E223" s="17">
        <f>'№ 4 ведом'!F187</f>
        <v>250</v>
      </c>
      <c r="F223" s="17">
        <f>'№ 4 ведом'!G187</f>
        <v>0</v>
      </c>
      <c r="G223" s="17">
        <f>'№ 4 ведом'!H187</f>
        <v>0</v>
      </c>
    </row>
    <row r="224" spans="1:7" ht="12.75">
      <c r="A224" s="108" t="s">
        <v>48</v>
      </c>
      <c r="B224" s="108" t="s">
        <v>66</v>
      </c>
      <c r="C224" s="108" t="s">
        <v>66</v>
      </c>
      <c r="D224" s="49" t="s">
        <v>26</v>
      </c>
      <c r="E224" s="17">
        <f aca="true" t="shared" si="48" ref="E224:G224">E225</f>
        <v>5304.1</v>
      </c>
      <c r="F224" s="17">
        <f t="shared" si="48"/>
        <v>350</v>
      </c>
      <c r="G224" s="17">
        <f t="shared" si="48"/>
        <v>200</v>
      </c>
    </row>
    <row r="225" spans="1:7" ht="47.25">
      <c r="A225" s="108" t="s">
        <v>48</v>
      </c>
      <c r="B225" s="137">
        <v>2600000000</v>
      </c>
      <c r="C225" s="137"/>
      <c r="D225" s="140" t="s">
        <v>342</v>
      </c>
      <c r="E225" s="17">
        <f>E226+E231</f>
        <v>5304.1</v>
      </c>
      <c r="F225" s="17">
        <f aca="true" t="shared" si="49" ref="F225:G225">F226+F231</f>
        <v>350</v>
      </c>
      <c r="G225" s="17">
        <f t="shared" si="49"/>
        <v>200</v>
      </c>
    </row>
    <row r="226" spans="1:7" ht="31.5">
      <c r="A226" s="110" t="s">
        <v>48</v>
      </c>
      <c r="B226" s="137">
        <v>2610000000</v>
      </c>
      <c r="C226" s="137"/>
      <c r="D226" s="140" t="s">
        <v>107</v>
      </c>
      <c r="E226" s="17">
        <f aca="true" t="shared" si="50" ref="E226:G229">E227</f>
        <v>250</v>
      </c>
      <c r="F226" s="17">
        <f t="shared" si="50"/>
        <v>350</v>
      </c>
      <c r="G226" s="17">
        <f t="shared" si="50"/>
        <v>200</v>
      </c>
    </row>
    <row r="227" spans="1:7" ht="12.75">
      <c r="A227" s="110" t="s">
        <v>48</v>
      </c>
      <c r="B227" s="137">
        <v>2610100000</v>
      </c>
      <c r="C227" s="137"/>
      <c r="D227" s="140" t="s">
        <v>108</v>
      </c>
      <c r="E227" s="17">
        <f t="shared" si="50"/>
        <v>250</v>
      </c>
      <c r="F227" s="17">
        <f t="shared" si="50"/>
        <v>350</v>
      </c>
      <c r="G227" s="17">
        <f t="shared" si="50"/>
        <v>200</v>
      </c>
    </row>
    <row r="228" spans="1:7" ht="31.5">
      <c r="A228" s="110" t="s">
        <v>48</v>
      </c>
      <c r="B228" s="137">
        <v>2610120240</v>
      </c>
      <c r="C228" s="137"/>
      <c r="D228" s="140" t="s">
        <v>111</v>
      </c>
      <c r="E228" s="17">
        <f t="shared" si="50"/>
        <v>250</v>
      </c>
      <c r="F228" s="17">
        <f t="shared" si="50"/>
        <v>350</v>
      </c>
      <c r="G228" s="17">
        <f t="shared" si="50"/>
        <v>200</v>
      </c>
    </row>
    <row r="229" spans="1:7" ht="31.5">
      <c r="A229" s="190" t="s">
        <v>48</v>
      </c>
      <c r="B229" s="190">
        <v>2610120240</v>
      </c>
      <c r="C229" s="190" t="s">
        <v>69</v>
      </c>
      <c r="D229" s="192" t="s">
        <v>95</v>
      </c>
      <c r="E229" s="17">
        <f t="shared" si="50"/>
        <v>250</v>
      </c>
      <c r="F229" s="17">
        <f t="shared" si="50"/>
        <v>350</v>
      </c>
      <c r="G229" s="17">
        <f t="shared" si="50"/>
        <v>200</v>
      </c>
    </row>
    <row r="230" spans="1:7" ht="31.5">
      <c r="A230" s="190" t="s">
        <v>48</v>
      </c>
      <c r="B230" s="190">
        <v>2610120240</v>
      </c>
      <c r="C230" s="191">
        <v>240</v>
      </c>
      <c r="D230" s="192" t="s">
        <v>224</v>
      </c>
      <c r="E230" s="17">
        <f>'№ 4 ведом'!F606</f>
        <v>250</v>
      </c>
      <c r="F230" s="17">
        <f>'№ 4 ведом'!G606</f>
        <v>350</v>
      </c>
      <c r="G230" s="17">
        <f>'№ 4 ведом'!H606</f>
        <v>200</v>
      </c>
    </row>
    <row r="231" spans="1:7" ht="31.5">
      <c r="A231" s="191" t="s">
        <v>48</v>
      </c>
      <c r="B231" s="191">
        <v>2640000000</v>
      </c>
      <c r="C231" s="190"/>
      <c r="D231" s="192" t="s">
        <v>343</v>
      </c>
      <c r="E231" s="17">
        <f>E232</f>
        <v>5054.1</v>
      </c>
      <c r="F231" s="17">
        <f aca="true" t="shared" si="51" ref="F231:G237">F232</f>
        <v>0</v>
      </c>
      <c r="G231" s="17">
        <f t="shared" si="51"/>
        <v>0</v>
      </c>
    </row>
    <row r="232" spans="1:7" ht="31.5">
      <c r="A232" s="191" t="s">
        <v>48</v>
      </c>
      <c r="B232" s="191">
        <v>2640200000</v>
      </c>
      <c r="C232" s="1"/>
      <c r="D232" s="127" t="s">
        <v>419</v>
      </c>
      <c r="E232" s="17">
        <f>E236+E233</f>
        <v>5054.1</v>
      </c>
      <c r="F232" s="17">
        <f aca="true" t="shared" si="52" ref="F232:G232">F236+F233</f>
        <v>0</v>
      </c>
      <c r="G232" s="17">
        <f t="shared" si="52"/>
        <v>0</v>
      </c>
    </row>
    <row r="233" spans="1:7" ht="47.25">
      <c r="A233" s="198" t="s">
        <v>48</v>
      </c>
      <c r="B233" s="123">
        <v>2640210860</v>
      </c>
      <c r="C233" s="1"/>
      <c r="D233" s="164" t="s">
        <v>796</v>
      </c>
      <c r="E233" s="17">
        <f>E234</f>
        <v>5000</v>
      </c>
      <c r="F233" s="17">
        <f aca="true" t="shared" si="53" ref="F233:G234">F234</f>
        <v>0</v>
      </c>
      <c r="G233" s="17">
        <f t="shared" si="53"/>
        <v>0</v>
      </c>
    </row>
    <row r="234" spans="1:7" ht="31.5">
      <c r="A234" s="198" t="s">
        <v>48</v>
      </c>
      <c r="B234" s="123">
        <v>2640210860</v>
      </c>
      <c r="C234" s="197" t="s">
        <v>69</v>
      </c>
      <c r="D234" s="199" t="s">
        <v>95</v>
      </c>
      <c r="E234" s="17">
        <f>E235</f>
        <v>5000</v>
      </c>
      <c r="F234" s="17">
        <f t="shared" si="53"/>
        <v>0</v>
      </c>
      <c r="G234" s="17">
        <f t="shared" si="53"/>
        <v>0</v>
      </c>
    </row>
    <row r="235" spans="1:7" ht="31.5">
      <c r="A235" s="198" t="s">
        <v>48</v>
      </c>
      <c r="B235" s="123">
        <v>2640210860</v>
      </c>
      <c r="C235" s="198">
        <v>240</v>
      </c>
      <c r="D235" s="199" t="s">
        <v>224</v>
      </c>
      <c r="E235" s="17">
        <f>'№ 4 ведом'!F194</f>
        <v>5000</v>
      </c>
      <c r="F235" s="17">
        <f>'№ 4 ведом'!G194</f>
        <v>0</v>
      </c>
      <c r="G235" s="17">
        <f>'№ 4 ведом'!H194</f>
        <v>0</v>
      </c>
    </row>
    <row r="236" spans="1:7" ht="31.5">
      <c r="A236" s="191" t="s">
        <v>48</v>
      </c>
      <c r="B236" s="123" t="s">
        <v>420</v>
      </c>
      <c r="C236" s="1"/>
      <c r="D236" s="164" t="s">
        <v>421</v>
      </c>
      <c r="E236" s="17">
        <f>E237</f>
        <v>54.1</v>
      </c>
      <c r="F236" s="17">
        <f t="shared" si="51"/>
        <v>0</v>
      </c>
      <c r="G236" s="17">
        <f t="shared" si="51"/>
        <v>0</v>
      </c>
    </row>
    <row r="237" spans="1:7" ht="31.5">
      <c r="A237" s="191" t="s">
        <v>48</v>
      </c>
      <c r="B237" s="123" t="s">
        <v>420</v>
      </c>
      <c r="C237" s="190" t="s">
        <v>69</v>
      </c>
      <c r="D237" s="192" t="s">
        <v>95</v>
      </c>
      <c r="E237" s="17">
        <f>E238</f>
        <v>54.1</v>
      </c>
      <c r="F237" s="17">
        <f t="shared" si="51"/>
        <v>0</v>
      </c>
      <c r="G237" s="17">
        <f t="shared" si="51"/>
        <v>0</v>
      </c>
    </row>
    <row r="238" spans="1:7" ht="31.5">
      <c r="A238" s="191" t="s">
        <v>48</v>
      </c>
      <c r="B238" s="123" t="s">
        <v>420</v>
      </c>
      <c r="C238" s="191">
        <v>240</v>
      </c>
      <c r="D238" s="192" t="s">
        <v>224</v>
      </c>
      <c r="E238" s="17">
        <f>'№ 4 ведом'!F197</f>
        <v>54.1</v>
      </c>
      <c r="F238" s="17">
        <f>'№ 4 ведом'!G197</f>
        <v>0</v>
      </c>
      <c r="G238" s="17">
        <f>'№ 4 ведом'!H197</f>
        <v>0</v>
      </c>
    </row>
    <row r="239" spans="1:7" ht="12.75">
      <c r="A239" s="4" t="s">
        <v>57</v>
      </c>
      <c r="B239" s="4" t="s">
        <v>66</v>
      </c>
      <c r="C239" s="4" t="s">
        <v>66</v>
      </c>
      <c r="D239" s="19" t="s">
        <v>27</v>
      </c>
      <c r="E239" s="6">
        <f>E240+E270+E247</f>
        <v>67901.3</v>
      </c>
      <c r="F239" s="6">
        <f>F240+F270+F247</f>
        <v>46349.200000000004</v>
      </c>
      <c r="G239" s="6">
        <f>G240+G270+G247</f>
        <v>108957.1</v>
      </c>
    </row>
    <row r="240" spans="1:7" ht="12.75">
      <c r="A240" s="110" t="s">
        <v>4</v>
      </c>
      <c r="B240" s="110" t="s">
        <v>66</v>
      </c>
      <c r="C240" s="110" t="s">
        <v>66</v>
      </c>
      <c r="D240" s="109" t="s">
        <v>5</v>
      </c>
      <c r="E240" s="17">
        <f aca="true" t="shared" si="54" ref="E240:G245">E241</f>
        <v>4159.3</v>
      </c>
      <c r="F240" s="17">
        <f t="shared" si="54"/>
        <v>2101.6</v>
      </c>
      <c r="G240" s="17">
        <f t="shared" si="54"/>
        <v>1805.2</v>
      </c>
    </row>
    <row r="241" spans="1:7" ht="47.25">
      <c r="A241" s="110" t="s">
        <v>4</v>
      </c>
      <c r="B241" s="137">
        <v>2600000000</v>
      </c>
      <c r="C241" s="137"/>
      <c r="D241" s="140" t="s">
        <v>342</v>
      </c>
      <c r="E241" s="17">
        <f t="shared" si="54"/>
        <v>4159.3</v>
      </c>
      <c r="F241" s="17">
        <f t="shared" si="54"/>
        <v>2101.6</v>
      </c>
      <c r="G241" s="17">
        <f t="shared" si="54"/>
        <v>1805.2</v>
      </c>
    </row>
    <row r="242" spans="1:7" ht="31.5">
      <c r="A242" s="110" t="s">
        <v>4</v>
      </c>
      <c r="B242" s="137">
        <v>2610000000</v>
      </c>
      <c r="C242" s="137"/>
      <c r="D242" s="140" t="s">
        <v>107</v>
      </c>
      <c r="E242" s="17">
        <f t="shared" si="54"/>
        <v>4159.3</v>
      </c>
      <c r="F242" s="17">
        <f t="shared" si="54"/>
        <v>2101.6</v>
      </c>
      <c r="G242" s="17">
        <f t="shared" si="54"/>
        <v>1805.2</v>
      </c>
    </row>
    <row r="243" spans="1:7" ht="12.75">
      <c r="A243" s="110" t="s">
        <v>4</v>
      </c>
      <c r="B243" s="137">
        <v>2610100000</v>
      </c>
      <c r="C243" s="137"/>
      <c r="D243" s="140" t="s">
        <v>108</v>
      </c>
      <c r="E243" s="17">
        <f t="shared" si="54"/>
        <v>4159.3</v>
      </c>
      <c r="F243" s="17">
        <f t="shared" si="54"/>
        <v>2101.6</v>
      </c>
      <c r="G243" s="17">
        <f t="shared" si="54"/>
        <v>1805.2</v>
      </c>
    </row>
    <row r="244" spans="1:7" ht="47.25">
      <c r="A244" s="110" t="s">
        <v>4</v>
      </c>
      <c r="B244" s="137">
        <v>2610120230</v>
      </c>
      <c r="C244" s="137"/>
      <c r="D244" s="140" t="s">
        <v>113</v>
      </c>
      <c r="E244" s="17">
        <f t="shared" si="54"/>
        <v>4159.3</v>
      </c>
      <c r="F244" s="17">
        <f t="shared" si="54"/>
        <v>2101.6</v>
      </c>
      <c r="G244" s="17">
        <f t="shared" si="54"/>
        <v>1805.2</v>
      </c>
    </row>
    <row r="245" spans="1:7" ht="31.5">
      <c r="A245" s="110" t="s">
        <v>4</v>
      </c>
      <c r="B245" s="137">
        <v>2610120230</v>
      </c>
      <c r="C245" s="137" t="s">
        <v>69</v>
      </c>
      <c r="D245" s="140" t="s">
        <v>95</v>
      </c>
      <c r="E245" s="17">
        <f t="shared" si="54"/>
        <v>4159.3</v>
      </c>
      <c r="F245" s="17">
        <f t="shared" si="54"/>
        <v>2101.6</v>
      </c>
      <c r="G245" s="17">
        <f t="shared" si="54"/>
        <v>1805.2</v>
      </c>
    </row>
    <row r="246" spans="1:7" ht="31.5">
      <c r="A246" s="110" t="s">
        <v>4</v>
      </c>
      <c r="B246" s="137">
        <v>2610120230</v>
      </c>
      <c r="C246" s="139">
        <v>240</v>
      </c>
      <c r="D246" s="140" t="s">
        <v>224</v>
      </c>
      <c r="E246" s="17">
        <f>'№ 4 ведом'!F614</f>
        <v>4159.3</v>
      </c>
      <c r="F246" s="17">
        <f>'№ 4 ведом'!G614</f>
        <v>2101.6</v>
      </c>
      <c r="G246" s="17">
        <f>'№ 4 ведом'!H614</f>
        <v>1805.2</v>
      </c>
    </row>
    <row r="247" spans="1:7" ht="12.75">
      <c r="A247" s="22" t="s">
        <v>238</v>
      </c>
      <c r="B247" s="108"/>
      <c r="C247" s="108"/>
      <c r="D247" s="112" t="s">
        <v>239</v>
      </c>
      <c r="E247" s="17">
        <f>E248+E256+E265</f>
        <v>7799</v>
      </c>
      <c r="F247" s="17">
        <f aca="true" t="shared" si="55" ref="F247:G247">F248+F256+F265</f>
        <v>2954.1</v>
      </c>
      <c r="G247" s="17">
        <f t="shared" si="55"/>
        <v>95410.20000000001</v>
      </c>
    </row>
    <row r="248" spans="1:7" ht="47.25">
      <c r="A248" s="22" t="s">
        <v>238</v>
      </c>
      <c r="B248" s="110">
        <v>2400000000</v>
      </c>
      <c r="C248" s="108"/>
      <c r="D248" s="56" t="s">
        <v>334</v>
      </c>
      <c r="E248" s="17">
        <f aca="true" t="shared" si="56" ref="E248:G250">E249</f>
        <v>7093.4</v>
      </c>
      <c r="F248" s="17">
        <f t="shared" si="56"/>
        <v>2000</v>
      </c>
      <c r="G248" s="17">
        <f t="shared" si="56"/>
        <v>0</v>
      </c>
    </row>
    <row r="249" spans="1:7" ht="31.5">
      <c r="A249" s="22" t="s">
        <v>238</v>
      </c>
      <c r="B249" s="110">
        <v>2430000000</v>
      </c>
      <c r="C249" s="108"/>
      <c r="D249" s="8" t="s">
        <v>369</v>
      </c>
      <c r="E249" s="17">
        <f t="shared" si="56"/>
        <v>7093.4</v>
      </c>
      <c r="F249" s="17">
        <f t="shared" si="56"/>
        <v>2000</v>
      </c>
      <c r="G249" s="17">
        <f t="shared" si="56"/>
        <v>0</v>
      </c>
    </row>
    <row r="250" spans="1:7" ht="31.5">
      <c r="A250" s="22" t="s">
        <v>238</v>
      </c>
      <c r="B250" s="108">
        <v>2430100000</v>
      </c>
      <c r="C250" s="108"/>
      <c r="D250" s="8" t="s">
        <v>370</v>
      </c>
      <c r="E250" s="17">
        <f>E251</f>
        <v>7093.4</v>
      </c>
      <c r="F250" s="17">
        <f t="shared" si="56"/>
        <v>2000</v>
      </c>
      <c r="G250" s="17">
        <f t="shared" si="56"/>
        <v>0</v>
      </c>
    </row>
    <row r="251" spans="1:7" ht="12.75">
      <c r="A251" s="22" t="s">
        <v>238</v>
      </c>
      <c r="B251" s="108">
        <v>2430120100</v>
      </c>
      <c r="C251" s="108"/>
      <c r="D251" s="42" t="s">
        <v>300</v>
      </c>
      <c r="E251" s="17">
        <f>E254+E252</f>
        <v>7093.4</v>
      </c>
      <c r="F251" s="17">
        <f aca="true" t="shared" si="57" ref="F251:G251">F254+F252</f>
        <v>2000</v>
      </c>
      <c r="G251" s="17">
        <f t="shared" si="57"/>
        <v>0</v>
      </c>
    </row>
    <row r="252" spans="1:7" ht="31.5">
      <c r="A252" s="22" t="s">
        <v>238</v>
      </c>
      <c r="B252" s="161">
        <v>2430100000</v>
      </c>
      <c r="C252" s="160" t="s">
        <v>69</v>
      </c>
      <c r="D252" s="162" t="s">
        <v>95</v>
      </c>
      <c r="E252" s="17">
        <f>E253</f>
        <v>1243</v>
      </c>
      <c r="F252" s="17">
        <f aca="true" t="shared" si="58" ref="F252:G252">F253</f>
        <v>0</v>
      </c>
      <c r="G252" s="17">
        <f t="shared" si="58"/>
        <v>0</v>
      </c>
    </row>
    <row r="253" spans="1:7" ht="31.5">
      <c r="A253" s="22" t="s">
        <v>238</v>
      </c>
      <c r="B253" s="161">
        <v>2430120100</v>
      </c>
      <c r="C253" s="161">
        <v>240</v>
      </c>
      <c r="D253" s="162" t="s">
        <v>224</v>
      </c>
      <c r="E253" s="17">
        <f>'№ 4 ведом'!F205</f>
        <v>1243</v>
      </c>
      <c r="F253" s="17">
        <f>'№ 4 ведом'!G205</f>
        <v>0</v>
      </c>
      <c r="G253" s="17">
        <f>'№ 4 ведом'!H205</f>
        <v>0</v>
      </c>
    </row>
    <row r="254" spans="1:7" ht="31.5">
      <c r="A254" s="22" t="s">
        <v>238</v>
      </c>
      <c r="B254" s="134">
        <v>2430120100</v>
      </c>
      <c r="C254" s="110" t="s">
        <v>72</v>
      </c>
      <c r="D254" s="56" t="s">
        <v>96</v>
      </c>
      <c r="E254" s="17">
        <f aca="true" t="shared" si="59" ref="E254:G254">E255</f>
        <v>5850.4</v>
      </c>
      <c r="F254" s="17">
        <f t="shared" si="59"/>
        <v>2000</v>
      </c>
      <c r="G254" s="17">
        <f t="shared" si="59"/>
        <v>0</v>
      </c>
    </row>
    <row r="255" spans="1:7" ht="12.75">
      <c r="A255" s="22" t="s">
        <v>238</v>
      </c>
      <c r="B255" s="134">
        <v>2430120100</v>
      </c>
      <c r="C255" s="110" t="s">
        <v>119</v>
      </c>
      <c r="D255" s="56" t="s">
        <v>120</v>
      </c>
      <c r="E255" s="17">
        <f>'№ 4 ведом'!F207</f>
        <v>5850.4</v>
      </c>
      <c r="F255" s="17">
        <f>'№ 4 ведом'!G207</f>
        <v>2000</v>
      </c>
      <c r="G255" s="17">
        <f>'№ 4 ведом'!H207</f>
        <v>0</v>
      </c>
    </row>
    <row r="256" spans="1:7" ht="47.25">
      <c r="A256" s="22" t="s">
        <v>238</v>
      </c>
      <c r="B256" s="137">
        <v>2600000000</v>
      </c>
      <c r="C256" s="137"/>
      <c r="D256" s="140" t="s">
        <v>342</v>
      </c>
      <c r="E256" s="17">
        <f>E257</f>
        <v>0</v>
      </c>
      <c r="F256" s="17">
        <f aca="true" t="shared" si="60" ref="F256:G263">F257</f>
        <v>954.1</v>
      </c>
      <c r="G256" s="17">
        <f t="shared" si="60"/>
        <v>95410.20000000001</v>
      </c>
    </row>
    <row r="257" spans="1:7" ht="31.5">
      <c r="A257" s="22" t="s">
        <v>238</v>
      </c>
      <c r="B257" s="139">
        <v>2640000000</v>
      </c>
      <c r="C257" s="137"/>
      <c r="D257" s="140" t="s">
        <v>343</v>
      </c>
      <c r="E257" s="17">
        <f>E258</f>
        <v>0</v>
      </c>
      <c r="F257" s="17">
        <f t="shared" si="60"/>
        <v>954.1</v>
      </c>
      <c r="G257" s="17">
        <f t="shared" si="60"/>
        <v>95410.20000000001</v>
      </c>
    </row>
    <row r="258" spans="1:7" ht="31.5">
      <c r="A258" s="22" t="s">
        <v>238</v>
      </c>
      <c r="B258" s="139">
        <v>2640100000</v>
      </c>
      <c r="C258" s="137"/>
      <c r="D258" s="56" t="s">
        <v>344</v>
      </c>
      <c r="E258" s="17">
        <f>E262+E259</f>
        <v>0</v>
      </c>
      <c r="F258" s="17">
        <f>F262+F259</f>
        <v>954.1</v>
      </c>
      <c r="G258" s="17">
        <f>G262+G259</f>
        <v>95410.20000000001</v>
      </c>
    </row>
    <row r="259" spans="1:7" ht="31.5">
      <c r="A259" s="22" t="s">
        <v>238</v>
      </c>
      <c r="B259" s="139">
        <v>2640111210</v>
      </c>
      <c r="C259" s="137"/>
      <c r="D259" s="56" t="s">
        <v>253</v>
      </c>
      <c r="E259" s="17">
        <f aca="true" t="shared" si="61" ref="E259:G260">E260</f>
        <v>0</v>
      </c>
      <c r="F259" s="17">
        <f t="shared" si="61"/>
        <v>0</v>
      </c>
      <c r="G259" s="17">
        <f t="shared" si="61"/>
        <v>94456.1</v>
      </c>
    </row>
    <row r="260" spans="1:7" ht="31.5">
      <c r="A260" s="22" t="s">
        <v>238</v>
      </c>
      <c r="B260" s="139">
        <v>2640111210</v>
      </c>
      <c r="C260" s="137" t="s">
        <v>72</v>
      </c>
      <c r="D260" s="56" t="s">
        <v>96</v>
      </c>
      <c r="E260" s="17">
        <f t="shared" si="61"/>
        <v>0</v>
      </c>
      <c r="F260" s="17">
        <f t="shared" si="61"/>
        <v>0</v>
      </c>
      <c r="G260" s="17">
        <f t="shared" si="61"/>
        <v>94456.1</v>
      </c>
    </row>
    <row r="261" spans="1:7" ht="12.75">
      <c r="A261" s="22" t="s">
        <v>238</v>
      </c>
      <c r="B261" s="139">
        <v>2640111210</v>
      </c>
      <c r="C261" s="137" t="s">
        <v>119</v>
      </c>
      <c r="D261" s="56" t="s">
        <v>120</v>
      </c>
      <c r="E261" s="17">
        <f>'№ 4 ведом'!F213</f>
        <v>0</v>
      </c>
      <c r="F261" s="17">
        <f>'№ 4 ведом'!G213</f>
        <v>0</v>
      </c>
      <c r="G261" s="17">
        <f>'№ 4 ведом'!H213</f>
        <v>94456.1</v>
      </c>
    </row>
    <row r="262" spans="1:7" ht="31.5">
      <c r="A262" s="22" t="s">
        <v>238</v>
      </c>
      <c r="B262" s="139" t="s">
        <v>345</v>
      </c>
      <c r="C262" s="137"/>
      <c r="D262" s="56" t="s">
        <v>252</v>
      </c>
      <c r="E262" s="17">
        <f>E263</f>
        <v>0</v>
      </c>
      <c r="F262" s="17">
        <f t="shared" si="60"/>
        <v>954.1</v>
      </c>
      <c r="G262" s="17">
        <f t="shared" si="60"/>
        <v>954.1</v>
      </c>
    </row>
    <row r="263" spans="1:7" ht="31.5">
      <c r="A263" s="22" t="s">
        <v>238</v>
      </c>
      <c r="B263" s="139" t="s">
        <v>345</v>
      </c>
      <c r="C263" s="137" t="s">
        <v>72</v>
      </c>
      <c r="D263" s="56" t="s">
        <v>96</v>
      </c>
      <c r="E263" s="17">
        <f>E264</f>
        <v>0</v>
      </c>
      <c r="F263" s="17">
        <f t="shared" si="60"/>
        <v>954.1</v>
      </c>
      <c r="G263" s="17">
        <f t="shared" si="60"/>
        <v>954.1</v>
      </c>
    </row>
    <row r="264" spans="1:7" ht="12.75">
      <c r="A264" s="22" t="s">
        <v>238</v>
      </c>
      <c r="B264" s="139" t="s">
        <v>345</v>
      </c>
      <c r="C264" s="137" t="s">
        <v>119</v>
      </c>
      <c r="D264" s="56" t="s">
        <v>120</v>
      </c>
      <c r="E264" s="17">
        <f>'№ 4 ведом'!F216</f>
        <v>0</v>
      </c>
      <c r="F264" s="17">
        <f>'№ 4 ведом'!G216</f>
        <v>954.1</v>
      </c>
      <c r="G264" s="17">
        <f>'№ 4 ведом'!H216</f>
        <v>954.1</v>
      </c>
    </row>
    <row r="265" spans="1:7" ht="12.75">
      <c r="A265" s="22" t="s">
        <v>238</v>
      </c>
      <c r="B265" s="274">
        <v>9900000000</v>
      </c>
      <c r="C265" s="274"/>
      <c r="D265" s="275" t="s">
        <v>105</v>
      </c>
      <c r="E265" s="17">
        <f>E266</f>
        <v>705.6</v>
      </c>
      <c r="F265" s="17">
        <f aca="true" t="shared" si="62" ref="F265:G268">F266</f>
        <v>0</v>
      </c>
      <c r="G265" s="17">
        <f t="shared" si="62"/>
        <v>0</v>
      </c>
    </row>
    <row r="266" spans="1:7" ht="12.75">
      <c r="A266" s="22" t="s">
        <v>238</v>
      </c>
      <c r="B266" s="274">
        <v>9910000000</v>
      </c>
      <c r="C266" s="274"/>
      <c r="D266" s="275" t="s">
        <v>8</v>
      </c>
      <c r="E266" s="17">
        <f>E267</f>
        <v>705.6</v>
      </c>
      <c r="F266" s="17">
        <f t="shared" si="62"/>
        <v>0</v>
      </c>
      <c r="G266" s="17">
        <f t="shared" si="62"/>
        <v>0</v>
      </c>
    </row>
    <row r="267" spans="1:7" ht="12.75">
      <c r="A267" s="22" t="s">
        <v>238</v>
      </c>
      <c r="B267" s="274">
        <v>9910020000</v>
      </c>
      <c r="C267" s="274"/>
      <c r="D267" s="275" t="s">
        <v>289</v>
      </c>
      <c r="E267" s="17">
        <f>E268</f>
        <v>705.6</v>
      </c>
      <c r="F267" s="17">
        <f t="shared" si="62"/>
        <v>0</v>
      </c>
      <c r="G267" s="17">
        <f t="shared" si="62"/>
        <v>0</v>
      </c>
    </row>
    <row r="268" spans="1:7" ht="31.5">
      <c r="A268" s="22" t="s">
        <v>238</v>
      </c>
      <c r="B268" s="274">
        <v>9910020000</v>
      </c>
      <c r="C268" s="273" t="s">
        <v>69</v>
      </c>
      <c r="D268" s="56" t="s">
        <v>95</v>
      </c>
      <c r="E268" s="17">
        <f>E269</f>
        <v>705.6</v>
      </c>
      <c r="F268" s="17">
        <f t="shared" si="62"/>
        <v>0</v>
      </c>
      <c r="G268" s="17">
        <f t="shared" si="62"/>
        <v>0</v>
      </c>
    </row>
    <row r="269" spans="1:7" ht="31.5">
      <c r="A269" s="22" t="s">
        <v>238</v>
      </c>
      <c r="B269" s="274">
        <v>9910020000</v>
      </c>
      <c r="C269" s="274">
        <v>240</v>
      </c>
      <c r="D269" s="56" t="s">
        <v>224</v>
      </c>
      <c r="E269" s="17">
        <f>'№ 4 ведом'!F221</f>
        <v>705.6</v>
      </c>
      <c r="F269" s="17">
        <f>'№ 4 ведом'!G221</f>
        <v>0</v>
      </c>
      <c r="G269" s="17">
        <f>'№ 4 ведом'!H221</f>
        <v>0</v>
      </c>
    </row>
    <row r="270" spans="1:7" ht="12.75">
      <c r="A270" s="108" t="s">
        <v>49</v>
      </c>
      <c r="B270" s="108" t="s">
        <v>66</v>
      </c>
      <c r="C270" s="108" t="s">
        <v>66</v>
      </c>
      <c r="D270" s="49" t="s">
        <v>28</v>
      </c>
      <c r="E270" s="17">
        <f>E271+E336</f>
        <v>55943</v>
      </c>
      <c r="F270" s="17">
        <f>F271+F336</f>
        <v>41293.50000000001</v>
      </c>
      <c r="G270" s="17">
        <f>G271+G336</f>
        <v>11741.699999999999</v>
      </c>
    </row>
    <row r="271" spans="1:7" ht="47.25">
      <c r="A271" s="108" t="s">
        <v>49</v>
      </c>
      <c r="B271" s="110">
        <v>2300000000</v>
      </c>
      <c r="C271" s="108"/>
      <c r="D271" s="49" t="s">
        <v>335</v>
      </c>
      <c r="E271" s="17">
        <f>E272+E284+E328</f>
        <v>55818</v>
      </c>
      <c r="F271" s="17">
        <f>F272+F284+F328</f>
        <v>41293.50000000001</v>
      </c>
      <c r="G271" s="17">
        <f>G272+G284+G328</f>
        <v>11741.699999999999</v>
      </c>
    </row>
    <row r="272" spans="1:7" ht="47.25">
      <c r="A272" s="108" t="s">
        <v>49</v>
      </c>
      <c r="B272" s="110">
        <v>2310000000</v>
      </c>
      <c r="C272" s="108"/>
      <c r="D272" s="49" t="s">
        <v>213</v>
      </c>
      <c r="E272" s="21">
        <f>E277+E273</f>
        <v>24040.8</v>
      </c>
      <c r="F272" s="21">
        <f aca="true" t="shared" si="63" ref="F272:G272">F277+F273</f>
        <v>17110.9</v>
      </c>
      <c r="G272" s="21">
        <f t="shared" si="63"/>
        <v>0</v>
      </c>
    </row>
    <row r="273" spans="1:7" ht="31.5">
      <c r="A273" s="184" t="s">
        <v>49</v>
      </c>
      <c r="B273" s="183">
        <v>2310100000</v>
      </c>
      <c r="C273" s="184"/>
      <c r="D273" s="185" t="s">
        <v>407</v>
      </c>
      <c r="E273" s="21">
        <f>E274</f>
        <v>0</v>
      </c>
      <c r="F273" s="21">
        <f aca="true" t="shared" si="64" ref="F273:G275">F274</f>
        <v>1000</v>
      </c>
      <c r="G273" s="21">
        <f t="shared" si="64"/>
        <v>0</v>
      </c>
    </row>
    <row r="274" spans="1:7" ht="12.75">
      <c r="A274" s="184" t="s">
        <v>49</v>
      </c>
      <c r="B274" s="183">
        <v>2310111180</v>
      </c>
      <c r="C274" s="184"/>
      <c r="D274" s="185" t="s">
        <v>408</v>
      </c>
      <c r="E274" s="21">
        <f>E275</f>
        <v>0</v>
      </c>
      <c r="F274" s="21">
        <f t="shared" si="64"/>
        <v>1000</v>
      </c>
      <c r="G274" s="21">
        <f t="shared" si="64"/>
        <v>0</v>
      </c>
    </row>
    <row r="275" spans="1:7" ht="31.5">
      <c r="A275" s="184" t="s">
        <v>49</v>
      </c>
      <c r="B275" s="183">
        <v>2310111180</v>
      </c>
      <c r="C275" s="183" t="s">
        <v>69</v>
      </c>
      <c r="D275" s="56" t="s">
        <v>95</v>
      </c>
      <c r="E275" s="21">
        <f>E276</f>
        <v>0</v>
      </c>
      <c r="F275" s="21">
        <f t="shared" si="64"/>
        <v>1000</v>
      </c>
      <c r="G275" s="21">
        <f t="shared" si="64"/>
        <v>0</v>
      </c>
    </row>
    <row r="276" spans="1:7" ht="31.5">
      <c r="A276" s="184" t="s">
        <v>49</v>
      </c>
      <c r="B276" s="183">
        <v>2310111180</v>
      </c>
      <c r="C276" s="184">
        <v>240</v>
      </c>
      <c r="D276" s="56" t="s">
        <v>224</v>
      </c>
      <c r="E276" s="21">
        <f>'№ 4 ведом'!F228</f>
        <v>0</v>
      </c>
      <c r="F276" s="21">
        <f>'№ 4 ведом'!G228</f>
        <v>1000</v>
      </c>
      <c r="G276" s="21">
        <f>'№ 4 ведом'!H228</f>
        <v>0</v>
      </c>
    </row>
    <row r="277" spans="1:7" ht="47.25">
      <c r="A277" s="108" t="s">
        <v>49</v>
      </c>
      <c r="B277" s="110" t="s">
        <v>311</v>
      </c>
      <c r="C277" s="24"/>
      <c r="D277" s="109" t="s">
        <v>230</v>
      </c>
      <c r="E277" s="21">
        <f>E281+E278</f>
        <v>24040.8</v>
      </c>
      <c r="F277" s="21">
        <f>F281+F278</f>
        <v>16110.900000000001</v>
      </c>
      <c r="G277" s="21">
        <f>G281+G278</f>
        <v>0</v>
      </c>
    </row>
    <row r="278" spans="1:7" ht="12.75">
      <c r="A278" s="108" t="s">
        <v>49</v>
      </c>
      <c r="B278" s="108" t="s">
        <v>312</v>
      </c>
      <c r="C278" s="108"/>
      <c r="D278" s="62" t="s">
        <v>232</v>
      </c>
      <c r="E278" s="21">
        <f aca="true" t="shared" si="65" ref="E278:G279">E279</f>
        <v>8535.9</v>
      </c>
      <c r="F278" s="21">
        <f t="shared" si="65"/>
        <v>592</v>
      </c>
      <c r="G278" s="21">
        <f t="shared" si="65"/>
        <v>0</v>
      </c>
    </row>
    <row r="279" spans="1:7" ht="31.5">
      <c r="A279" s="108" t="s">
        <v>49</v>
      </c>
      <c r="B279" s="108" t="s">
        <v>312</v>
      </c>
      <c r="C279" s="110" t="s">
        <v>69</v>
      </c>
      <c r="D279" s="56" t="s">
        <v>95</v>
      </c>
      <c r="E279" s="21">
        <f t="shared" si="65"/>
        <v>8535.9</v>
      </c>
      <c r="F279" s="21">
        <f t="shared" si="65"/>
        <v>592</v>
      </c>
      <c r="G279" s="21">
        <f t="shared" si="65"/>
        <v>0</v>
      </c>
    </row>
    <row r="280" spans="1:7" ht="31.5">
      <c r="A280" s="108" t="s">
        <v>49</v>
      </c>
      <c r="B280" s="108" t="s">
        <v>312</v>
      </c>
      <c r="C280" s="108">
        <v>240</v>
      </c>
      <c r="D280" s="56" t="s">
        <v>224</v>
      </c>
      <c r="E280" s="21">
        <f>'№ 4 ведом'!F232</f>
        <v>8535.9</v>
      </c>
      <c r="F280" s="21">
        <f>'№ 4 ведом'!G232</f>
        <v>592</v>
      </c>
      <c r="G280" s="21">
        <f>'№ 4 ведом'!H232</f>
        <v>0</v>
      </c>
    </row>
    <row r="281" spans="1:7" ht="31.5">
      <c r="A281" s="108" t="s">
        <v>49</v>
      </c>
      <c r="B281" s="110" t="s">
        <v>313</v>
      </c>
      <c r="C281" s="108"/>
      <c r="D281" s="103" t="s">
        <v>222</v>
      </c>
      <c r="E281" s="21">
        <f aca="true" t="shared" si="66" ref="E281:G282">E282</f>
        <v>15504.9</v>
      </c>
      <c r="F281" s="21">
        <f t="shared" si="66"/>
        <v>15518.900000000001</v>
      </c>
      <c r="G281" s="21">
        <f t="shared" si="66"/>
        <v>0</v>
      </c>
    </row>
    <row r="282" spans="1:7" ht="31.5">
      <c r="A282" s="108" t="s">
        <v>49</v>
      </c>
      <c r="B282" s="110" t="s">
        <v>313</v>
      </c>
      <c r="C282" s="110" t="s">
        <v>69</v>
      </c>
      <c r="D282" s="109" t="s">
        <v>95</v>
      </c>
      <c r="E282" s="21">
        <f t="shared" si="66"/>
        <v>15504.9</v>
      </c>
      <c r="F282" s="21">
        <f t="shared" si="66"/>
        <v>15518.900000000001</v>
      </c>
      <c r="G282" s="21">
        <f t="shared" si="66"/>
        <v>0</v>
      </c>
    </row>
    <row r="283" spans="1:7" ht="31.5">
      <c r="A283" s="108" t="s">
        <v>49</v>
      </c>
      <c r="B283" s="110" t="s">
        <v>313</v>
      </c>
      <c r="C283" s="108">
        <v>240</v>
      </c>
      <c r="D283" s="109" t="s">
        <v>224</v>
      </c>
      <c r="E283" s="21">
        <f>'№ 4 ведом'!F235</f>
        <v>15504.9</v>
      </c>
      <c r="F283" s="21">
        <f>'№ 4 ведом'!G235</f>
        <v>15518.900000000001</v>
      </c>
      <c r="G283" s="21">
        <f>'№ 4 ведом'!H235</f>
        <v>0</v>
      </c>
    </row>
    <row r="284" spans="1:7" ht="12.75">
      <c r="A284" s="108" t="s">
        <v>49</v>
      </c>
      <c r="B284" s="110">
        <v>2320000000</v>
      </c>
      <c r="C284" s="108"/>
      <c r="D284" s="49" t="s">
        <v>182</v>
      </c>
      <c r="E284" s="21">
        <f>E298+E320+E285+E324</f>
        <v>29159.600000000002</v>
      </c>
      <c r="F284" s="21">
        <f aca="true" t="shared" si="67" ref="F284:G284">F298+F320+F285+F324</f>
        <v>21526.500000000004</v>
      </c>
      <c r="G284" s="21">
        <f t="shared" si="67"/>
        <v>11741.699999999999</v>
      </c>
    </row>
    <row r="285" spans="1:7" ht="31.5">
      <c r="A285" s="175" t="s">
        <v>49</v>
      </c>
      <c r="B285" s="174">
        <v>2320100000</v>
      </c>
      <c r="C285" s="175"/>
      <c r="D285" s="176" t="s">
        <v>388</v>
      </c>
      <c r="E285" s="21">
        <f>E292+E295+E286+E289</f>
        <v>1581.5</v>
      </c>
      <c r="F285" s="21">
        <f aca="true" t="shared" si="68" ref="F285:G285">F292+F295+F286+F289</f>
        <v>58.400000000000034</v>
      </c>
      <c r="G285" s="21">
        <f t="shared" si="68"/>
        <v>0</v>
      </c>
    </row>
    <row r="286" spans="1:7" ht="12.75">
      <c r="A286" s="178" t="s">
        <v>49</v>
      </c>
      <c r="B286" s="177">
        <v>2320120100</v>
      </c>
      <c r="C286" s="178"/>
      <c r="D286" s="179" t="s">
        <v>232</v>
      </c>
      <c r="E286" s="21">
        <f>E287</f>
        <v>30</v>
      </c>
      <c r="F286" s="21">
        <f aca="true" t="shared" si="69" ref="F286:G287">F287</f>
        <v>0</v>
      </c>
      <c r="G286" s="21">
        <f t="shared" si="69"/>
        <v>0</v>
      </c>
    </row>
    <row r="287" spans="1:7" ht="31.5">
      <c r="A287" s="178" t="s">
        <v>49</v>
      </c>
      <c r="B287" s="177">
        <v>2320120100</v>
      </c>
      <c r="C287" s="177" t="s">
        <v>69</v>
      </c>
      <c r="D287" s="179" t="s">
        <v>95</v>
      </c>
      <c r="E287" s="21">
        <f>E288</f>
        <v>30</v>
      </c>
      <c r="F287" s="21">
        <f t="shared" si="69"/>
        <v>0</v>
      </c>
      <c r="G287" s="21">
        <f t="shared" si="69"/>
        <v>0</v>
      </c>
    </row>
    <row r="288" spans="1:7" ht="31.5">
      <c r="A288" s="178" t="s">
        <v>49</v>
      </c>
      <c r="B288" s="177">
        <v>2320120100</v>
      </c>
      <c r="C288" s="178">
        <v>240</v>
      </c>
      <c r="D288" s="179" t="s">
        <v>224</v>
      </c>
      <c r="E288" s="21">
        <f>'№ 4 ведом'!F240</f>
        <v>30</v>
      </c>
      <c r="F288" s="21">
        <f>'№ 4 ведом'!G240</f>
        <v>0</v>
      </c>
      <c r="G288" s="21">
        <f>'№ 4 ведом'!H240</f>
        <v>0</v>
      </c>
    </row>
    <row r="289" spans="1:7" ht="63">
      <c r="A289" s="184" t="s">
        <v>49</v>
      </c>
      <c r="B289" s="184">
        <v>2320119030</v>
      </c>
      <c r="C289" s="184"/>
      <c r="D289" s="185" t="s">
        <v>406</v>
      </c>
      <c r="E289" s="21">
        <f>E290</f>
        <v>1305.1000000000001</v>
      </c>
      <c r="F289" s="21">
        <f aca="true" t="shared" si="70" ref="F289:G290">F290</f>
        <v>0</v>
      </c>
      <c r="G289" s="21">
        <f t="shared" si="70"/>
        <v>0</v>
      </c>
    </row>
    <row r="290" spans="1:7" ht="31.5">
      <c r="A290" s="184" t="s">
        <v>49</v>
      </c>
      <c r="B290" s="184">
        <v>2320119030</v>
      </c>
      <c r="C290" s="183" t="s">
        <v>69</v>
      </c>
      <c r="D290" s="185" t="s">
        <v>95</v>
      </c>
      <c r="E290" s="21">
        <f>E291</f>
        <v>1305.1000000000001</v>
      </c>
      <c r="F290" s="21">
        <f t="shared" si="70"/>
        <v>0</v>
      </c>
      <c r="G290" s="21">
        <f t="shared" si="70"/>
        <v>0</v>
      </c>
    </row>
    <row r="291" spans="1:7" ht="31.5">
      <c r="A291" s="184" t="s">
        <v>49</v>
      </c>
      <c r="B291" s="184">
        <v>2320119030</v>
      </c>
      <c r="C291" s="184">
        <v>240</v>
      </c>
      <c r="D291" s="185" t="s">
        <v>224</v>
      </c>
      <c r="E291" s="21">
        <f>'№ 4 ведом'!F243</f>
        <v>1305.1000000000001</v>
      </c>
      <c r="F291" s="21">
        <f>'№ 4 ведом'!G243</f>
        <v>0</v>
      </c>
      <c r="G291" s="21">
        <f>'№ 4 ведом'!H243</f>
        <v>0</v>
      </c>
    </row>
    <row r="292" spans="1:7" ht="78.75">
      <c r="A292" s="108" t="s">
        <v>49</v>
      </c>
      <c r="B292" s="139" t="s">
        <v>350</v>
      </c>
      <c r="C292" s="139"/>
      <c r="D292" s="193" t="s">
        <v>427</v>
      </c>
      <c r="E292" s="21">
        <f aca="true" t="shared" si="71" ref="E292:G293">E293</f>
        <v>0</v>
      </c>
      <c r="F292" s="21">
        <f t="shared" si="71"/>
        <v>58.400000000000034</v>
      </c>
      <c r="G292" s="21">
        <f t="shared" si="71"/>
        <v>0</v>
      </c>
    </row>
    <row r="293" spans="1:7" ht="31.5">
      <c r="A293" s="108" t="s">
        <v>49</v>
      </c>
      <c r="B293" s="139" t="s">
        <v>350</v>
      </c>
      <c r="C293" s="137" t="s">
        <v>69</v>
      </c>
      <c r="D293" s="140" t="s">
        <v>95</v>
      </c>
      <c r="E293" s="21">
        <f t="shared" si="71"/>
        <v>0</v>
      </c>
      <c r="F293" s="21">
        <f t="shared" si="71"/>
        <v>58.400000000000034</v>
      </c>
      <c r="G293" s="21">
        <f t="shared" si="71"/>
        <v>0</v>
      </c>
    </row>
    <row r="294" spans="1:7" ht="31.5">
      <c r="A294" s="108" t="s">
        <v>49</v>
      </c>
      <c r="B294" s="139" t="s">
        <v>350</v>
      </c>
      <c r="C294" s="139">
        <v>240</v>
      </c>
      <c r="D294" s="140" t="s">
        <v>224</v>
      </c>
      <c r="E294" s="21">
        <f>'№ 4 ведом'!F246</f>
        <v>0</v>
      </c>
      <c r="F294" s="21">
        <f>'№ 4 ведом'!G246</f>
        <v>58.400000000000034</v>
      </c>
      <c r="G294" s="21">
        <f>'№ 4 ведом'!H246</f>
        <v>0</v>
      </c>
    </row>
    <row r="295" spans="1:7" ht="47.25">
      <c r="A295" s="178" t="s">
        <v>49</v>
      </c>
      <c r="B295" s="178" t="s">
        <v>393</v>
      </c>
      <c r="C295" s="178"/>
      <c r="D295" s="180" t="s">
        <v>394</v>
      </c>
      <c r="E295" s="21">
        <f>E296</f>
        <v>246.39999999999998</v>
      </c>
      <c r="F295" s="21">
        <f aca="true" t="shared" si="72" ref="F295:G296">F296</f>
        <v>0</v>
      </c>
      <c r="G295" s="21">
        <f t="shared" si="72"/>
        <v>0</v>
      </c>
    </row>
    <row r="296" spans="1:7" ht="31.5">
      <c r="A296" s="178" t="s">
        <v>49</v>
      </c>
      <c r="B296" s="178" t="s">
        <v>393</v>
      </c>
      <c r="C296" s="177" t="s">
        <v>69</v>
      </c>
      <c r="D296" s="179" t="s">
        <v>95</v>
      </c>
      <c r="E296" s="21">
        <f>E297</f>
        <v>246.39999999999998</v>
      </c>
      <c r="F296" s="21">
        <f t="shared" si="72"/>
        <v>0</v>
      </c>
      <c r="G296" s="21">
        <f t="shared" si="72"/>
        <v>0</v>
      </c>
    </row>
    <row r="297" spans="1:7" ht="31.5">
      <c r="A297" s="178" t="s">
        <v>49</v>
      </c>
      <c r="B297" s="178" t="s">
        <v>393</v>
      </c>
      <c r="C297" s="178">
        <v>240</v>
      </c>
      <c r="D297" s="179" t="s">
        <v>224</v>
      </c>
      <c r="E297" s="21">
        <f>'№ 4 ведом'!F249</f>
        <v>246.39999999999998</v>
      </c>
      <c r="F297" s="21">
        <f>'№ 4 ведом'!G249</f>
        <v>0</v>
      </c>
      <c r="G297" s="21">
        <f>'№ 4 ведом'!H249</f>
        <v>0</v>
      </c>
    </row>
    <row r="298" spans="1:7" ht="12.75">
      <c r="A298" s="108" t="s">
        <v>49</v>
      </c>
      <c r="B298" s="110">
        <v>2320200000</v>
      </c>
      <c r="C298" s="108"/>
      <c r="D298" s="109" t="s">
        <v>128</v>
      </c>
      <c r="E298" s="17">
        <f>E299+E302+E305+E308+E311+E314+E317</f>
        <v>27022.9</v>
      </c>
      <c r="F298" s="17">
        <f aca="true" t="shared" si="73" ref="F298:G298">F299+F302+F305+F308+F311+F314+F317</f>
        <v>21468.100000000002</v>
      </c>
      <c r="G298" s="17">
        <f t="shared" si="73"/>
        <v>11741.699999999999</v>
      </c>
    </row>
    <row r="299" spans="1:7" ht="12.75">
      <c r="A299" s="108" t="s">
        <v>49</v>
      </c>
      <c r="B299" s="108">
        <v>2320220050</v>
      </c>
      <c r="C299" s="108"/>
      <c r="D299" s="109" t="s">
        <v>129</v>
      </c>
      <c r="E299" s="17">
        <f aca="true" t="shared" si="74" ref="E299:G300">E300</f>
        <v>17991.2</v>
      </c>
      <c r="F299" s="17">
        <f t="shared" si="74"/>
        <v>18215.9</v>
      </c>
      <c r="G299" s="17">
        <f t="shared" si="74"/>
        <v>9527.6</v>
      </c>
    </row>
    <row r="300" spans="1:7" ht="31.5">
      <c r="A300" s="108" t="s">
        <v>49</v>
      </c>
      <c r="B300" s="108">
        <v>2320220050</v>
      </c>
      <c r="C300" s="110" t="s">
        <v>69</v>
      </c>
      <c r="D300" s="109" t="s">
        <v>95</v>
      </c>
      <c r="E300" s="17">
        <f t="shared" si="74"/>
        <v>17991.2</v>
      </c>
      <c r="F300" s="17">
        <f t="shared" si="74"/>
        <v>18215.9</v>
      </c>
      <c r="G300" s="17">
        <f t="shared" si="74"/>
        <v>9527.6</v>
      </c>
    </row>
    <row r="301" spans="1:7" ht="31.5">
      <c r="A301" s="108" t="s">
        <v>49</v>
      </c>
      <c r="B301" s="108">
        <v>2320220050</v>
      </c>
      <c r="C301" s="108">
        <v>240</v>
      </c>
      <c r="D301" s="109" t="s">
        <v>224</v>
      </c>
      <c r="E301" s="17">
        <f>'№ 4 ведом'!F253</f>
        <v>17991.2</v>
      </c>
      <c r="F301" s="17">
        <f>'№ 4 ведом'!G253</f>
        <v>18215.9</v>
      </c>
      <c r="G301" s="17">
        <f>'№ 4 ведом'!H253</f>
        <v>9527.6</v>
      </c>
    </row>
    <row r="302" spans="1:7" ht="12.75">
      <c r="A302" s="108" t="s">
        <v>49</v>
      </c>
      <c r="B302" s="108">
        <v>2320220070</v>
      </c>
      <c r="C302" s="108"/>
      <c r="D302" s="109" t="s">
        <v>130</v>
      </c>
      <c r="E302" s="17">
        <f aca="true" t="shared" si="75" ref="E302:G303">E303</f>
        <v>4883.2</v>
      </c>
      <c r="F302" s="17">
        <f t="shared" si="75"/>
        <v>2852.3999999999996</v>
      </c>
      <c r="G302" s="17">
        <f t="shared" si="75"/>
        <v>2068.2</v>
      </c>
    </row>
    <row r="303" spans="1:7" ht="31.5">
      <c r="A303" s="108" t="s">
        <v>49</v>
      </c>
      <c r="B303" s="108">
        <v>2320220070</v>
      </c>
      <c r="C303" s="110" t="s">
        <v>69</v>
      </c>
      <c r="D303" s="109" t="s">
        <v>95</v>
      </c>
      <c r="E303" s="17">
        <f t="shared" si="75"/>
        <v>4883.2</v>
      </c>
      <c r="F303" s="17">
        <f t="shared" si="75"/>
        <v>2852.3999999999996</v>
      </c>
      <c r="G303" s="17">
        <f t="shared" si="75"/>
        <v>2068.2</v>
      </c>
    </row>
    <row r="304" spans="1:7" ht="31.5">
      <c r="A304" s="108" t="s">
        <v>49</v>
      </c>
      <c r="B304" s="108">
        <v>2320220070</v>
      </c>
      <c r="C304" s="108">
        <v>240</v>
      </c>
      <c r="D304" s="109" t="s">
        <v>224</v>
      </c>
      <c r="E304" s="17">
        <f>'№ 4 ведом'!F256</f>
        <v>4883.2</v>
      </c>
      <c r="F304" s="17">
        <f>'№ 4 ведом'!G256</f>
        <v>2852.3999999999996</v>
      </c>
      <c r="G304" s="17">
        <f>'№ 4 ведом'!H256</f>
        <v>2068.2</v>
      </c>
    </row>
    <row r="305" spans="1:7" ht="12.75">
      <c r="A305" s="108" t="s">
        <v>49</v>
      </c>
      <c r="B305" s="108">
        <v>2320220080</v>
      </c>
      <c r="C305" s="108"/>
      <c r="D305" s="109" t="s">
        <v>131</v>
      </c>
      <c r="E305" s="17">
        <f aca="true" t="shared" si="76" ref="E305:G306">E306</f>
        <v>1279.8</v>
      </c>
      <c r="F305" s="17">
        <f t="shared" si="76"/>
        <v>399.8</v>
      </c>
      <c r="G305" s="17">
        <f t="shared" si="76"/>
        <v>145.9</v>
      </c>
    </row>
    <row r="306" spans="1:7" ht="31.5">
      <c r="A306" s="108" t="s">
        <v>49</v>
      </c>
      <c r="B306" s="108">
        <v>2320220080</v>
      </c>
      <c r="C306" s="110" t="s">
        <v>69</v>
      </c>
      <c r="D306" s="109" t="s">
        <v>95</v>
      </c>
      <c r="E306" s="17">
        <f t="shared" si="76"/>
        <v>1279.8</v>
      </c>
      <c r="F306" s="17">
        <f t="shared" si="76"/>
        <v>399.8</v>
      </c>
      <c r="G306" s="17">
        <f t="shared" si="76"/>
        <v>145.9</v>
      </c>
    </row>
    <row r="307" spans="1:7" ht="31.5">
      <c r="A307" s="108" t="s">
        <v>49</v>
      </c>
      <c r="B307" s="108">
        <v>2320220080</v>
      </c>
      <c r="C307" s="108">
        <v>240</v>
      </c>
      <c r="D307" s="109" t="s">
        <v>224</v>
      </c>
      <c r="E307" s="17">
        <f>'№ 4 ведом'!F259</f>
        <v>1279.8</v>
      </c>
      <c r="F307" s="17">
        <f>'№ 4 ведом'!G259</f>
        <v>399.8</v>
      </c>
      <c r="G307" s="17">
        <f>'№ 4 ведом'!H259</f>
        <v>145.9</v>
      </c>
    </row>
    <row r="308" spans="1:7" ht="12.75">
      <c r="A308" s="178" t="s">
        <v>49</v>
      </c>
      <c r="B308" s="178">
        <v>2320220090</v>
      </c>
      <c r="C308" s="178"/>
      <c r="D308" s="8" t="s">
        <v>395</v>
      </c>
      <c r="E308" s="17">
        <f>E309</f>
        <v>1271.8999999999999</v>
      </c>
      <c r="F308" s="17">
        <f aca="true" t="shared" si="77" ref="F308:G309">F309</f>
        <v>0</v>
      </c>
      <c r="G308" s="17">
        <f t="shared" si="77"/>
        <v>0</v>
      </c>
    </row>
    <row r="309" spans="1:7" ht="31.5">
      <c r="A309" s="178" t="s">
        <v>49</v>
      </c>
      <c r="B309" s="178">
        <v>2320220090</v>
      </c>
      <c r="C309" s="177" t="s">
        <v>69</v>
      </c>
      <c r="D309" s="179" t="s">
        <v>95</v>
      </c>
      <c r="E309" s="17">
        <f>E310</f>
        <v>1271.8999999999999</v>
      </c>
      <c r="F309" s="17">
        <f t="shared" si="77"/>
        <v>0</v>
      </c>
      <c r="G309" s="17">
        <f t="shared" si="77"/>
        <v>0</v>
      </c>
    </row>
    <row r="310" spans="1:7" ht="31.5">
      <c r="A310" s="178" t="s">
        <v>49</v>
      </c>
      <c r="B310" s="178">
        <v>2320220090</v>
      </c>
      <c r="C310" s="178">
        <v>240</v>
      </c>
      <c r="D310" s="179" t="s">
        <v>224</v>
      </c>
      <c r="E310" s="17">
        <f>'№ 4 ведом'!F262</f>
        <v>1271.8999999999999</v>
      </c>
      <c r="F310" s="17">
        <f>'№ 4 ведом'!G262</f>
        <v>0</v>
      </c>
      <c r="G310" s="17">
        <f>'№ 4 ведом'!H262</f>
        <v>0</v>
      </c>
    </row>
    <row r="311" spans="1:7" ht="31.5">
      <c r="A311" s="184" t="s">
        <v>49</v>
      </c>
      <c r="B311" s="184">
        <v>2320220100</v>
      </c>
      <c r="C311" s="184"/>
      <c r="D311" s="8" t="s">
        <v>410</v>
      </c>
      <c r="E311" s="17">
        <f>E312</f>
        <v>32</v>
      </c>
      <c r="F311" s="17">
        <f aca="true" t="shared" si="78" ref="F311:G312">F312</f>
        <v>0</v>
      </c>
      <c r="G311" s="17">
        <f t="shared" si="78"/>
        <v>0</v>
      </c>
    </row>
    <row r="312" spans="1:7" ht="31.5">
      <c r="A312" s="184" t="s">
        <v>49</v>
      </c>
      <c r="B312" s="184">
        <v>2320220100</v>
      </c>
      <c r="C312" s="183" t="s">
        <v>69</v>
      </c>
      <c r="D312" s="185" t="s">
        <v>95</v>
      </c>
      <c r="E312" s="17">
        <f>E313</f>
        <v>32</v>
      </c>
      <c r="F312" s="17">
        <f t="shared" si="78"/>
        <v>0</v>
      </c>
      <c r="G312" s="17">
        <f t="shared" si="78"/>
        <v>0</v>
      </c>
    </row>
    <row r="313" spans="1:7" ht="31.5">
      <c r="A313" s="184" t="s">
        <v>49</v>
      </c>
      <c r="B313" s="184">
        <v>2320220100</v>
      </c>
      <c r="C313" s="184">
        <v>240</v>
      </c>
      <c r="D313" s="185" t="s">
        <v>224</v>
      </c>
      <c r="E313" s="17">
        <f>'№ 4 ведом'!F265</f>
        <v>32</v>
      </c>
      <c r="F313" s="17">
        <f>'№ 4 ведом'!G265</f>
        <v>0</v>
      </c>
      <c r="G313" s="17">
        <f>'№ 4 ведом'!H265</f>
        <v>0</v>
      </c>
    </row>
    <row r="314" spans="1:7" ht="12.75">
      <c r="A314" s="184" t="s">
        <v>49</v>
      </c>
      <c r="B314" s="184">
        <v>2320220110</v>
      </c>
      <c r="C314" s="184"/>
      <c r="D314" s="185" t="s">
        <v>411</v>
      </c>
      <c r="E314" s="17">
        <f>E315</f>
        <v>1558.8</v>
      </c>
      <c r="F314" s="17">
        <f aca="true" t="shared" si="79" ref="F314:G315">F315</f>
        <v>0</v>
      </c>
      <c r="G314" s="17">
        <f t="shared" si="79"/>
        <v>0</v>
      </c>
    </row>
    <row r="315" spans="1:7" ht="31.5">
      <c r="A315" s="184" t="s">
        <v>49</v>
      </c>
      <c r="B315" s="184">
        <v>2320220110</v>
      </c>
      <c r="C315" s="183" t="s">
        <v>69</v>
      </c>
      <c r="D315" s="185" t="s">
        <v>95</v>
      </c>
      <c r="E315" s="17">
        <f>E316</f>
        <v>1558.8</v>
      </c>
      <c r="F315" s="17">
        <f t="shared" si="79"/>
        <v>0</v>
      </c>
      <c r="G315" s="17">
        <f t="shared" si="79"/>
        <v>0</v>
      </c>
    </row>
    <row r="316" spans="1:7" ht="31.5">
      <c r="A316" s="184" t="s">
        <v>49</v>
      </c>
      <c r="B316" s="184">
        <v>2320220110</v>
      </c>
      <c r="C316" s="184">
        <v>240</v>
      </c>
      <c r="D316" s="185" t="s">
        <v>224</v>
      </c>
      <c r="E316" s="17">
        <f>'№ 4 ведом'!F268</f>
        <v>1558.8</v>
      </c>
      <c r="F316" s="17">
        <f>'№ 4 ведом'!G268</f>
        <v>0</v>
      </c>
      <c r="G316" s="17">
        <f>'№ 4 ведом'!H268</f>
        <v>0</v>
      </c>
    </row>
    <row r="317" spans="1:7" ht="12.75">
      <c r="A317" s="184" t="s">
        <v>49</v>
      </c>
      <c r="B317" s="184">
        <v>2320220280</v>
      </c>
      <c r="C317" s="184"/>
      <c r="D317" s="185" t="s">
        <v>412</v>
      </c>
      <c r="E317" s="17">
        <f>E318</f>
        <v>6</v>
      </c>
      <c r="F317" s="17">
        <f aca="true" t="shared" si="80" ref="F317:G318">F318</f>
        <v>0</v>
      </c>
      <c r="G317" s="17">
        <f t="shared" si="80"/>
        <v>0</v>
      </c>
    </row>
    <row r="318" spans="1:7" ht="31.5">
      <c r="A318" s="184" t="s">
        <v>49</v>
      </c>
      <c r="B318" s="184">
        <v>2320220280</v>
      </c>
      <c r="C318" s="183" t="s">
        <v>69</v>
      </c>
      <c r="D318" s="185" t="s">
        <v>95</v>
      </c>
      <c r="E318" s="17">
        <f>E319</f>
        <v>6</v>
      </c>
      <c r="F318" s="17">
        <f t="shared" si="80"/>
        <v>0</v>
      </c>
      <c r="G318" s="17">
        <f t="shared" si="80"/>
        <v>0</v>
      </c>
    </row>
    <row r="319" spans="1:7" ht="31.5">
      <c r="A319" s="184" t="s">
        <v>49</v>
      </c>
      <c r="B319" s="184">
        <v>2320220280</v>
      </c>
      <c r="C319" s="184">
        <v>240</v>
      </c>
      <c r="D319" s="185" t="s">
        <v>224</v>
      </c>
      <c r="E319" s="17">
        <f>'№ 4 ведом'!F271</f>
        <v>6</v>
      </c>
      <c r="F319" s="17">
        <f>'№ 4 ведом'!G271</f>
        <v>0</v>
      </c>
      <c r="G319" s="17">
        <f>'№ 4 ведом'!H271</f>
        <v>0</v>
      </c>
    </row>
    <row r="320" spans="1:7" ht="12.75">
      <c r="A320" s="139" t="s">
        <v>49</v>
      </c>
      <c r="B320" s="137">
        <v>2320300000</v>
      </c>
      <c r="C320" s="139"/>
      <c r="D320" s="140" t="s">
        <v>348</v>
      </c>
      <c r="E320" s="17">
        <f>E321</f>
        <v>495.2</v>
      </c>
      <c r="F320" s="17">
        <f aca="true" t="shared" si="81" ref="F320:G322">F321</f>
        <v>0</v>
      </c>
      <c r="G320" s="17">
        <f t="shared" si="81"/>
        <v>0</v>
      </c>
    </row>
    <row r="321" spans="1:7" ht="12.75">
      <c r="A321" s="139" t="s">
        <v>49</v>
      </c>
      <c r="B321" s="139">
        <v>2320320060</v>
      </c>
      <c r="C321" s="139"/>
      <c r="D321" s="140" t="s">
        <v>349</v>
      </c>
      <c r="E321" s="17">
        <f>E322</f>
        <v>495.2</v>
      </c>
      <c r="F321" s="17">
        <f t="shared" si="81"/>
        <v>0</v>
      </c>
      <c r="G321" s="17">
        <f t="shared" si="81"/>
        <v>0</v>
      </c>
    </row>
    <row r="322" spans="1:7" ht="31.5">
      <c r="A322" s="139" t="s">
        <v>49</v>
      </c>
      <c r="B322" s="139">
        <v>2320320060</v>
      </c>
      <c r="C322" s="155" t="s">
        <v>72</v>
      </c>
      <c r="D322" s="56" t="s">
        <v>96</v>
      </c>
      <c r="E322" s="17">
        <f>E323</f>
        <v>495.2</v>
      </c>
      <c r="F322" s="17">
        <f t="shared" si="81"/>
        <v>0</v>
      </c>
      <c r="G322" s="17">
        <f t="shared" si="81"/>
        <v>0</v>
      </c>
    </row>
    <row r="323" spans="1:7" ht="12.75">
      <c r="A323" s="139" t="s">
        <v>49</v>
      </c>
      <c r="B323" s="139">
        <v>2320320060</v>
      </c>
      <c r="C323" s="155" t="s">
        <v>119</v>
      </c>
      <c r="D323" s="56" t="s">
        <v>120</v>
      </c>
      <c r="E323" s="17">
        <f>'№ 4 ведом'!F275</f>
        <v>495.2</v>
      </c>
      <c r="F323" s="17">
        <f>'№ 4 ведом'!G275</f>
        <v>0</v>
      </c>
      <c r="G323" s="17">
        <f>'№ 4 ведом'!H275</f>
        <v>0</v>
      </c>
    </row>
    <row r="324" spans="1:7" ht="31.5">
      <c r="A324" s="184" t="s">
        <v>49</v>
      </c>
      <c r="B324" s="183">
        <v>2320500000</v>
      </c>
      <c r="C324" s="183"/>
      <c r="D324" s="185" t="s">
        <v>413</v>
      </c>
      <c r="E324" s="17">
        <f>E325</f>
        <v>60</v>
      </c>
      <c r="F324" s="17">
        <f aca="true" t="shared" si="82" ref="F324:G326">F325</f>
        <v>0</v>
      </c>
      <c r="G324" s="17">
        <f t="shared" si="82"/>
        <v>0</v>
      </c>
    </row>
    <row r="325" spans="1:7" ht="12.75">
      <c r="A325" s="184" t="s">
        <v>49</v>
      </c>
      <c r="B325" s="183">
        <v>2320520100</v>
      </c>
      <c r="C325" s="183"/>
      <c r="D325" s="56" t="s">
        <v>232</v>
      </c>
      <c r="E325" s="17">
        <f>E326</f>
        <v>60</v>
      </c>
      <c r="F325" s="17">
        <f t="shared" si="82"/>
        <v>0</v>
      </c>
      <c r="G325" s="17">
        <f t="shared" si="82"/>
        <v>0</v>
      </c>
    </row>
    <row r="326" spans="1:7" ht="31.5">
      <c r="A326" s="184" t="s">
        <v>49</v>
      </c>
      <c r="B326" s="183">
        <v>2320520100</v>
      </c>
      <c r="C326" s="183" t="s">
        <v>69</v>
      </c>
      <c r="D326" s="185" t="s">
        <v>95</v>
      </c>
      <c r="E326" s="17">
        <f>E327</f>
        <v>60</v>
      </c>
      <c r="F326" s="17">
        <f t="shared" si="82"/>
        <v>0</v>
      </c>
      <c r="G326" s="17">
        <f t="shared" si="82"/>
        <v>0</v>
      </c>
    </row>
    <row r="327" spans="1:7" ht="31.5">
      <c r="A327" s="184" t="s">
        <v>49</v>
      </c>
      <c r="B327" s="183">
        <v>2320520100</v>
      </c>
      <c r="C327" s="184">
        <v>240</v>
      </c>
      <c r="D327" s="185" t="s">
        <v>224</v>
      </c>
      <c r="E327" s="17">
        <f>'№ 4 ведом'!F279</f>
        <v>60</v>
      </c>
      <c r="F327" s="17">
        <f>'№ 4 ведом'!G279</f>
        <v>0</v>
      </c>
      <c r="G327" s="17">
        <f>'№ 4 ведом'!H279</f>
        <v>0</v>
      </c>
    </row>
    <row r="328" spans="1:7" ht="31.5">
      <c r="A328" s="108" t="s">
        <v>49</v>
      </c>
      <c r="B328" s="137">
        <v>2330000000</v>
      </c>
      <c r="C328" s="139"/>
      <c r="D328" s="150" t="s">
        <v>366</v>
      </c>
      <c r="E328" s="17">
        <f>E329</f>
        <v>2617.6</v>
      </c>
      <c r="F328" s="17">
        <f aca="true" t="shared" si="83" ref="F328:G331">F329</f>
        <v>2656.1</v>
      </c>
      <c r="G328" s="17">
        <f t="shared" si="83"/>
        <v>0</v>
      </c>
    </row>
    <row r="329" spans="1:7" ht="47.25">
      <c r="A329" s="108" t="s">
        <v>49</v>
      </c>
      <c r="B329" s="137">
        <v>2330100000</v>
      </c>
      <c r="C329" s="139"/>
      <c r="D329" s="140" t="s">
        <v>214</v>
      </c>
      <c r="E329" s="17">
        <f>E330+E333</f>
        <v>2617.6</v>
      </c>
      <c r="F329" s="17">
        <f>F330+F333</f>
        <v>2656.1</v>
      </c>
      <c r="G329" s="17">
        <f>G330+G333</f>
        <v>0</v>
      </c>
    </row>
    <row r="330" spans="1:7" ht="31.5">
      <c r="A330" s="108" t="s">
        <v>49</v>
      </c>
      <c r="B330" s="137">
        <v>2330120090</v>
      </c>
      <c r="C330" s="139"/>
      <c r="D330" s="140" t="s">
        <v>346</v>
      </c>
      <c r="E330" s="17">
        <f>E331</f>
        <v>633.1999999999999</v>
      </c>
      <c r="F330" s="17">
        <f t="shared" si="83"/>
        <v>572</v>
      </c>
      <c r="G330" s="17">
        <f t="shared" si="83"/>
        <v>0</v>
      </c>
    </row>
    <row r="331" spans="1:7" ht="31.5">
      <c r="A331" s="108" t="s">
        <v>49</v>
      </c>
      <c r="B331" s="137">
        <v>2330120090</v>
      </c>
      <c r="C331" s="137" t="s">
        <v>69</v>
      </c>
      <c r="D331" s="140" t="s">
        <v>95</v>
      </c>
      <c r="E331" s="17">
        <f>E332</f>
        <v>633.1999999999999</v>
      </c>
      <c r="F331" s="17">
        <f t="shared" si="83"/>
        <v>572</v>
      </c>
      <c r="G331" s="17">
        <f t="shared" si="83"/>
        <v>0</v>
      </c>
    </row>
    <row r="332" spans="1:7" ht="31.5">
      <c r="A332" s="108" t="s">
        <v>49</v>
      </c>
      <c r="B332" s="137">
        <v>2330120090</v>
      </c>
      <c r="C332" s="139">
        <v>240</v>
      </c>
      <c r="D332" s="140" t="s">
        <v>224</v>
      </c>
      <c r="E332" s="17">
        <f>'№ 4 ведом'!F284</f>
        <v>633.1999999999999</v>
      </c>
      <c r="F332" s="17">
        <f>'№ 4 ведом'!G284</f>
        <v>572</v>
      </c>
      <c r="G332" s="17">
        <f>'№ 4 ведом'!H284</f>
        <v>0</v>
      </c>
    </row>
    <row r="333" spans="1:7" ht="12.75">
      <c r="A333" s="119" t="s">
        <v>49</v>
      </c>
      <c r="B333" s="137">
        <v>2330120100</v>
      </c>
      <c r="C333" s="78"/>
      <c r="D333" s="42" t="s">
        <v>347</v>
      </c>
      <c r="E333" s="17">
        <f aca="true" t="shared" si="84" ref="E333:G334">E334</f>
        <v>1984.4</v>
      </c>
      <c r="F333" s="17">
        <f t="shared" si="84"/>
        <v>2084.1</v>
      </c>
      <c r="G333" s="17">
        <f t="shared" si="84"/>
        <v>0</v>
      </c>
    </row>
    <row r="334" spans="1:7" ht="31.5">
      <c r="A334" s="119" t="s">
        <v>49</v>
      </c>
      <c r="B334" s="137">
        <v>2330120100</v>
      </c>
      <c r="C334" s="122" t="s">
        <v>69</v>
      </c>
      <c r="D334" s="140" t="s">
        <v>95</v>
      </c>
      <c r="E334" s="17">
        <f t="shared" si="84"/>
        <v>1984.4</v>
      </c>
      <c r="F334" s="17">
        <f t="shared" si="84"/>
        <v>2084.1</v>
      </c>
      <c r="G334" s="17">
        <f t="shared" si="84"/>
        <v>0</v>
      </c>
    </row>
    <row r="335" spans="1:7" ht="31.5">
      <c r="A335" s="119" t="s">
        <v>49</v>
      </c>
      <c r="B335" s="137">
        <v>2330120100</v>
      </c>
      <c r="C335" s="78">
        <v>240</v>
      </c>
      <c r="D335" s="140" t="s">
        <v>224</v>
      </c>
      <c r="E335" s="17">
        <f>'№ 4 ведом'!F287</f>
        <v>1984.4</v>
      </c>
      <c r="F335" s="17">
        <f>'№ 4 ведом'!G287</f>
        <v>2084.1</v>
      </c>
      <c r="G335" s="17">
        <f>'№ 4 ведом'!H287</f>
        <v>0</v>
      </c>
    </row>
    <row r="336" spans="1:7" ht="12.75">
      <c r="A336" s="168" t="s">
        <v>49</v>
      </c>
      <c r="B336" s="167" t="s">
        <v>110</v>
      </c>
      <c r="C336" s="167" t="s">
        <v>66</v>
      </c>
      <c r="D336" s="56" t="s">
        <v>105</v>
      </c>
      <c r="E336" s="17">
        <f>E337</f>
        <v>125</v>
      </c>
      <c r="F336" s="17">
        <f aca="true" t="shared" si="85" ref="F336:G339">F337</f>
        <v>0</v>
      </c>
      <c r="G336" s="17">
        <f t="shared" si="85"/>
        <v>0</v>
      </c>
    </row>
    <row r="337" spans="1:7" ht="31.5">
      <c r="A337" s="168" t="s">
        <v>49</v>
      </c>
      <c r="B337" s="168">
        <v>9930000000</v>
      </c>
      <c r="C337" s="168"/>
      <c r="D337" s="56" t="s">
        <v>158</v>
      </c>
      <c r="E337" s="17">
        <f>E338</f>
        <v>125</v>
      </c>
      <c r="F337" s="17">
        <f t="shared" si="85"/>
        <v>0</v>
      </c>
      <c r="G337" s="17">
        <f t="shared" si="85"/>
        <v>0</v>
      </c>
    </row>
    <row r="338" spans="1:7" ht="31.5">
      <c r="A338" s="168" t="s">
        <v>49</v>
      </c>
      <c r="B338" s="168">
        <v>9930020490</v>
      </c>
      <c r="C338" s="168"/>
      <c r="D338" s="56" t="s">
        <v>383</v>
      </c>
      <c r="E338" s="17">
        <f>E339</f>
        <v>125</v>
      </c>
      <c r="F338" s="17">
        <f t="shared" si="85"/>
        <v>0</v>
      </c>
      <c r="G338" s="17">
        <f t="shared" si="85"/>
        <v>0</v>
      </c>
    </row>
    <row r="339" spans="1:7" ht="12.75">
      <c r="A339" s="168" t="s">
        <v>49</v>
      </c>
      <c r="B339" s="168">
        <v>9930020490</v>
      </c>
      <c r="C339" s="11" t="s">
        <v>70</v>
      </c>
      <c r="D339" s="42" t="s">
        <v>71</v>
      </c>
      <c r="E339" s="17">
        <f>E340</f>
        <v>125</v>
      </c>
      <c r="F339" s="17">
        <f t="shared" si="85"/>
        <v>0</v>
      </c>
      <c r="G339" s="17">
        <f t="shared" si="85"/>
        <v>0</v>
      </c>
    </row>
    <row r="340" spans="1:7" ht="12.75">
      <c r="A340" s="168" t="s">
        <v>49</v>
      </c>
      <c r="B340" s="168">
        <v>9930020490</v>
      </c>
      <c r="C340" s="1" t="s">
        <v>384</v>
      </c>
      <c r="D340" s="164" t="s">
        <v>385</v>
      </c>
      <c r="E340" s="17">
        <f>'№ 4 ведом'!F292</f>
        <v>125</v>
      </c>
      <c r="F340" s="17">
        <f>'№ 4 ведом'!G292</f>
        <v>0</v>
      </c>
      <c r="G340" s="17">
        <f>'№ 4 ведом'!H292</f>
        <v>0</v>
      </c>
    </row>
    <row r="341" spans="1:7" ht="12.75">
      <c r="A341" s="4" t="s">
        <v>37</v>
      </c>
      <c r="B341" s="4" t="s">
        <v>66</v>
      </c>
      <c r="C341" s="79" t="s">
        <v>66</v>
      </c>
      <c r="D341" s="53" t="s">
        <v>29</v>
      </c>
      <c r="E341" s="60">
        <f>E342+E396+E536+E572+E484+E529</f>
        <v>624138.2</v>
      </c>
      <c r="F341" s="60">
        <f>F342+F396+F536+F572+F484+F529</f>
        <v>578155.0000000001</v>
      </c>
      <c r="G341" s="60">
        <f>G342+G396+G536+G572+G484+G529</f>
        <v>572075.4</v>
      </c>
    </row>
    <row r="342" spans="1:7" ht="12.75">
      <c r="A342" s="111" t="s">
        <v>50</v>
      </c>
      <c r="B342" s="111" t="s">
        <v>66</v>
      </c>
      <c r="C342" s="106" t="s">
        <v>66</v>
      </c>
      <c r="D342" s="49" t="s">
        <v>10</v>
      </c>
      <c r="E342" s="17">
        <f>E343+E372</f>
        <v>247858.4</v>
      </c>
      <c r="F342" s="17">
        <f>F343+F372</f>
        <v>228585.90000000002</v>
      </c>
      <c r="G342" s="17">
        <f>G343+G372</f>
        <v>226739.80000000002</v>
      </c>
    </row>
    <row r="343" spans="1:7" ht="47.25">
      <c r="A343" s="108" t="s">
        <v>50</v>
      </c>
      <c r="B343" s="110">
        <v>2100000000</v>
      </c>
      <c r="C343" s="108"/>
      <c r="D343" s="109" t="s">
        <v>333</v>
      </c>
      <c r="E343" s="17">
        <f aca="true" t="shared" si="86" ref="E343:G343">E344</f>
        <v>242806.5</v>
      </c>
      <c r="F343" s="17">
        <f t="shared" si="86"/>
        <v>221237.2</v>
      </c>
      <c r="G343" s="17">
        <f t="shared" si="86"/>
        <v>221237.2</v>
      </c>
    </row>
    <row r="344" spans="1:7" ht="12.75">
      <c r="A344" s="108" t="s">
        <v>50</v>
      </c>
      <c r="B344" s="108">
        <v>2110000000</v>
      </c>
      <c r="C344" s="108"/>
      <c r="D344" s="49" t="s">
        <v>167</v>
      </c>
      <c r="E344" s="17">
        <f>E345+E358+E362</f>
        <v>242806.5</v>
      </c>
      <c r="F344" s="17">
        <f>F345+F358+F362</f>
        <v>221237.2</v>
      </c>
      <c r="G344" s="17">
        <f>G345+G358+G362</f>
        <v>221237.2</v>
      </c>
    </row>
    <row r="345" spans="1:7" ht="47.25">
      <c r="A345" s="108" t="s">
        <v>50</v>
      </c>
      <c r="B345" s="108">
        <v>2110100000</v>
      </c>
      <c r="C345" s="24"/>
      <c r="D345" s="49" t="s">
        <v>168</v>
      </c>
      <c r="E345" s="17">
        <f>E355+E346+E349+E352</f>
        <v>235615.4</v>
      </c>
      <c r="F345" s="17">
        <f aca="true" t="shared" si="87" ref="F345:G345">F355+F346+F349+F352</f>
        <v>221237.2</v>
      </c>
      <c r="G345" s="17">
        <f t="shared" si="87"/>
        <v>221237.2</v>
      </c>
    </row>
    <row r="346" spans="1:7" ht="63">
      <c r="A346" s="2" t="s">
        <v>50</v>
      </c>
      <c r="B346" s="10" t="s">
        <v>325</v>
      </c>
      <c r="C346" s="11"/>
      <c r="D346" s="42" t="s">
        <v>103</v>
      </c>
      <c r="E346" s="17">
        <f aca="true" t="shared" si="88" ref="E346:G347">E347</f>
        <v>131228.5</v>
      </c>
      <c r="F346" s="17">
        <f t="shared" si="88"/>
        <v>120984.9</v>
      </c>
      <c r="G346" s="17">
        <f t="shared" si="88"/>
        <v>120984.9</v>
      </c>
    </row>
    <row r="347" spans="1:7" ht="31.5">
      <c r="A347" s="2" t="s">
        <v>50</v>
      </c>
      <c r="B347" s="10" t="s">
        <v>325</v>
      </c>
      <c r="C347" s="110" t="s">
        <v>97</v>
      </c>
      <c r="D347" s="109" t="s">
        <v>98</v>
      </c>
      <c r="E347" s="17">
        <f t="shared" si="88"/>
        <v>131228.5</v>
      </c>
      <c r="F347" s="17">
        <f t="shared" si="88"/>
        <v>120984.9</v>
      </c>
      <c r="G347" s="17">
        <f t="shared" si="88"/>
        <v>120984.9</v>
      </c>
    </row>
    <row r="348" spans="1:7" ht="12.75">
      <c r="A348" s="2" t="s">
        <v>50</v>
      </c>
      <c r="B348" s="10" t="s">
        <v>325</v>
      </c>
      <c r="C348" s="108">
        <v>610</v>
      </c>
      <c r="D348" s="109" t="s">
        <v>104</v>
      </c>
      <c r="E348" s="17">
        <f>'№ 4 ведом'!F645</f>
        <v>131228.5</v>
      </c>
      <c r="F348" s="17">
        <f>'№ 4 ведом'!G645</f>
        <v>120984.9</v>
      </c>
      <c r="G348" s="17">
        <f>'№ 4 ведом'!H645</f>
        <v>120984.9</v>
      </c>
    </row>
    <row r="349" spans="1:7" ht="47.25">
      <c r="A349" s="2" t="s">
        <v>50</v>
      </c>
      <c r="B349" s="10" t="s">
        <v>423</v>
      </c>
      <c r="C349" s="11"/>
      <c r="D349" s="192" t="s">
        <v>422</v>
      </c>
      <c r="E349" s="17">
        <f>E350</f>
        <v>2023.4</v>
      </c>
      <c r="F349" s="17">
        <f aca="true" t="shared" si="89" ref="F349:G350">F350</f>
        <v>0</v>
      </c>
      <c r="G349" s="17">
        <f t="shared" si="89"/>
        <v>0</v>
      </c>
    </row>
    <row r="350" spans="1:7" ht="31.5">
      <c r="A350" s="2" t="s">
        <v>50</v>
      </c>
      <c r="B350" s="10" t="s">
        <v>423</v>
      </c>
      <c r="C350" s="190" t="s">
        <v>97</v>
      </c>
      <c r="D350" s="192" t="s">
        <v>98</v>
      </c>
      <c r="E350" s="17">
        <f>E351</f>
        <v>2023.4</v>
      </c>
      <c r="F350" s="17">
        <f t="shared" si="89"/>
        <v>0</v>
      </c>
      <c r="G350" s="17">
        <f t="shared" si="89"/>
        <v>0</v>
      </c>
    </row>
    <row r="351" spans="1:7" ht="12.75">
      <c r="A351" s="2" t="s">
        <v>50</v>
      </c>
      <c r="B351" s="10" t="s">
        <v>423</v>
      </c>
      <c r="C351" s="191">
        <v>610</v>
      </c>
      <c r="D351" s="192" t="s">
        <v>104</v>
      </c>
      <c r="E351" s="17">
        <f>'№ 4 ведом'!F648</f>
        <v>2023.4</v>
      </c>
      <c r="F351" s="17">
        <f>'№ 4 ведом'!G648</f>
        <v>0</v>
      </c>
      <c r="G351" s="17">
        <f>'№ 4 ведом'!H648</f>
        <v>0</v>
      </c>
    </row>
    <row r="352" spans="1:7" ht="47.25">
      <c r="A352" s="2" t="s">
        <v>50</v>
      </c>
      <c r="B352" s="10" t="s">
        <v>424</v>
      </c>
      <c r="C352" s="11"/>
      <c r="D352" s="192" t="s">
        <v>425</v>
      </c>
      <c r="E352" s="17">
        <f>E353</f>
        <v>20.4</v>
      </c>
      <c r="F352" s="17">
        <f aca="true" t="shared" si="90" ref="F352:G353">F353</f>
        <v>0</v>
      </c>
      <c r="G352" s="17">
        <f t="shared" si="90"/>
        <v>0</v>
      </c>
    </row>
    <row r="353" spans="1:7" ht="31.5">
      <c r="A353" s="2" t="s">
        <v>50</v>
      </c>
      <c r="B353" s="10" t="s">
        <v>424</v>
      </c>
      <c r="C353" s="190" t="s">
        <v>97</v>
      </c>
      <c r="D353" s="192" t="s">
        <v>98</v>
      </c>
      <c r="E353" s="17">
        <f>E354</f>
        <v>20.4</v>
      </c>
      <c r="F353" s="17">
        <f t="shared" si="90"/>
        <v>0</v>
      </c>
      <c r="G353" s="17">
        <f t="shared" si="90"/>
        <v>0</v>
      </c>
    </row>
    <row r="354" spans="1:7" ht="12.75">
      <c r="A354" s="2" t="s">
        <v>50</v>
      </c>
      <c r="B354" s="10" t="s">
        <v>424</v>
      </c>
      <c r="C354" s="191">
        <v>610</v>
      </c>
      <c r="D354" s="192" t="s">
        <v>104</v>
      </c>
      <c r="E354" s="17">
        <f>'№ 4 ведом'!F651</f>
        <v>20.4</v>
      </c>
      <c r="F354" s="17">
        <f>'№ 4 ведом'!G651</f>
        <v>0</v>
      </c>
      <c r="G354" s="17">
        <f>'№ 4 ведом'!H651</f>
        <v>0</v>
      </c>
    </row>
    <row r="355" spans="1:7" ht="31.5">
      <c r="A355" s="2" t="s">
        <v>50</v>
      </c>
      <c r="B355" s="10" t="s">
        <v>326</v>
      </c>
      <c r="C355" s="10"/>
      <c r="D355" s="42" t="s">
        <v>123</v>
      </c>
      <c r="E355" s="17">
        <f aca="true" t="shared" si="91" ref="E355:G356">E356</f>
        <v>102343.1</v>
      </c>
      <c r="F355" s="17">
        <f t="shared" si="91"/>
        <v>100252.3</v>
      </c>
      <c r="G355" s="17">
        <f t="shared" si="91"/>
        <v>100252.3</v>
      </c>
    </row>
    <row r="356" spans="1:7" ht="31.5">
      <c r="A356" s="2" t="s">
        <v>50</v>
      </c>
      <c r="B356" s="10" t="s">
        <v>326</v>
      </c>
      <c r="C356" s="110" t="s">
        <v>97</v>
      </c>
      <c r="D356" s="109" t="s">
        <v>98</v>
      </c>
      <c r="E356" s="17">
        <f t="shared" si="91"/>
        <v>102343.1</v>
      </c>
      <c r="F356" s="17">
        <f t="shared" si="91"/>
        <v>100252.3</v>
      </c>
      <c r="G356" s="17">
        <f t="shared" si="91"/>
        <v>100252.3</v>
      </c>
    </row>
    <row r="357" spans="1:7" ht="12.75">
      <c r="A357" s="2" t="s">
        <v>50</v>
      </c>
      <c r="B357" s="10" t="s">
        <v>326</v>
      </c>
      <c r="C357" s="108">
        <v>610</v>
      </c>
      <c r="D357" s="109" t="s">
        <v>104</v>
      </c>
      <c r="E357" s="17">
        <f>'№ 4 ведом'!F654</f>
        <v>102343.1</v>
      </c>
      <c r="F357" s="17">
        <f>'№ 4 ведом'!G654</f>
        <v>100252.3</v>
      </c>
      <c r="G357" s="17">
        <f>'№ 4 ведом'!H654</f>
        <v>100252.3</v>
      </c>
    </row>
    <row r="358" spans="1:7" ht="78.75">
      <c r="A358" s="116" t="s">
        <v>50</v>
      </c>
      <c r="B358" s="161">
        <v>2110500000</v>
      </c>
      <c r="C358" s="161"/>
      <c r="D358" s="162" t="s">
        <v>254</v>
      </c>
      <c r="E358" s="70">
        <f>E359</f>
        <v>5183.900000000001</v>
      </c>
      <c r="F358" s="70">
        <f aca="true" t="shared" si="92" ref="F358:G358">F359</f>
        <v>0</v>
      </c>
      <c r="G358" s="70">
        <f t="shared" si="92"/>
        <v>0</v>
      </c>
    </row>
    <row r="359" spans="1:7" ht="31.5">
      <c r="A359" s="116" t="s">
        <v>50</v>
      </c>
      <c r="B359" s="10" t="s">
        <v>364</v>
      </c>
      <c r="C359" s="161"/>
      <c r="D359" s="56" t="s">
        <v>299</v>
      </c>
      <c r="E359" s="70">
        <f>E360</f>
        <v>5183.900000000001</v>
      </c>
      <c r="F359" s="70">
        <f aca="true" t="shared" si="93" ref="F359:G360">F360</f>
        <v>0</v>
      </c>
      <c r="G359" s="70">
        <f t="shared" si="93"/>
        <v>0</v>
      </c>
    </row>
    <row r="360" spans="1:7" ht="31.5">
      <c r="A360" s="116" t="s">
        <v>50</v>
      </c>
      <c r="B360" s="10" t="s">
        <v>364</v>
      </c>
      <c r="C360" s="160" t="s">
        <v>97</v>
      </c>
      <c r="D360" s="162" t="s">
        <v>98</v>
      </c>
      <c r="E360" s="70">
        <f>E361</f>
        <v>5183.900000000001</v>
      </c>
      <c r="F360" s="70">
        <f t="shared" si="93"/>
        <v>0</v>
      </c>
      <c r="G360" s="70">
        <f t="shared" si="93"/>
        <v>0</v>
      </c>
    </row>
    <row r="361" spans="1:7" ht="12.75">
      <c r="A361" s="116" t="s">
        <v>50</v>
      </c>
      <c r="B361" s="10" t="s">
        <v>364</v>
      </c>
      <c r="C361" s="161">
        <v>610</v>
      </c>
      <c r="D361" s="162" t="s">
        <v>104</v>
      </c>
      <c r="E361" s="70">
        <f>'№ 4 ведом'!F658</f>
        <v>5183.900000000001</v>
      </c>
      <c r="F361" s="70">
        <f>'№ 4 ведом'!G658</f>
        <v>0</v>
      </c>
      <c r="G361" s="70">
        <f>'№ 4 ведом'!H658</f>
        <v>0</v>
      </c>
    </row>
    <row r="362" spans="1:7" ht="47.25">
      <c r="A362" s="116" t="s">
        <v>50</v>
      </c>
      <c r="B362" s="184">
        <v>2111000000</v>
      </c>
      <c r="C362" s="184"/>
      <c r="D362" s="185" t="s">
        <v>401</v>
      </c>
      <c r="E362" s="165">
        <f>E363+E369+E366</f>
        <v>2007.1999999999998</v>
      </c>
      <c r="F362" s="165">
        <f aca="true" t="shared" si="94" ref="F362:G362">F363+F369+F366</f>
        <v>0</v>
      </c>
      <c r="G362" s="165">
        <f t="shared" si="94"/>
        <v>0</v>
      </c>
    </row>
    <row r="363" spans="1:7" ht="47.25">
      <c r="A363" s="116" t="s">
        <v>50</v>
      </c>
      <c r="B363" s="184">
        <v>2111011350</v>
      </c>
      <c r="C363" s="184"/>
      <c r="D363" s="185" t="s">
        <v>402</v>
      </c>
      <c r="E363" s="165">
        <f>E364</f>
        <v>987.8</v>
      </c>
      <c r="F363" s="165">
        <f aca="true" t="shared" si="95" ref="F363:G364">F364</f>
        <v>0</v>
      </c>
      <c r="G363" s="165">
        <f t="shared" si="95"/>
        <v>0</v>
      </c>
    </row>
    <row r="364" spans="1:7" ht="31.5">
      <c r="A364" s="116" t="s">
        <v>50</v>
      </c>
      <c r="B364" s="184">
        <v>2111011350</v>
      </c>
      <c r="C364" s="183" t="s">
        <v>97</v>
      </c>
      <c r="D364" s="185" t="s">
        <v>98</v>
      </c>
      <c r="E364" s="165">
        <f>E365</f>
        <v>987.8</v>
      </c>
      <c r="F364" s="165">
        <f t="shared" si="95"/>
        <v>0</v>
      </c>
      <c r="G364" s="165">
        <f t="shared" si="95"/>
        <v>0</v>
      </c>
    </row>
    <row r="365" spans="1:7" ht="12.75">
      <c r="A365" s="116" t="s">
        <v>50</v>
      </c>
      <c r="B365" s="184">
        <v>2111011350</v>
      </c>
      <c r="C365" s="184">
        <v>610</v>
      </c>
      <c r="D365" s="185" t="s">
        <v>104</v>
      </c>
      <c r="E365" s="165">
        <f>'№ 4 ведом'!F662</f>
        <v>987.8</v>
      </c>
      <c r="F365" s="165">
        <f>'№ 4 ведом'!G662</f>
        <v>0</v>
      </c>
      <c r="G365" s="165">
        <f>'№ 4 ведом'!H662</f>
        <v>0</v>
      </c>
    </row>
    <row r="366" spans="1:7" ht="12.75">
      <c r="A366" s="116" t="s">
        <v>50</v>
      </c>
      <c r="B366" s="204">
        <v>2111020200</v>
      </c>
      <c r="C366" s="204"/>
      <c r="D366" s="205" t="s">
        <v>430</v>
      </c>
      <c r="E366" s="165">
        <f>E367</f>
        <v>1009.4</v>
      </c>
      <c r="F366" s="165">
        <f aca="true" t="shared" si="96" ref="F366:G367">F367</f>
        <v>0</v>
      </c>
      <c r="G366" s="165">
        <f t="shared" si="96"/>
        <v>0</v>
      </c>
    </row>
    <row r="367" spans="1:7" ht="31.5">
      <c r="A367" s="116" t="s">
        <v>50</v>
      </c>
      <c r="B367" s="204">
        <v>2111020200</v>
      </c>
      <c r="C367" s="203" t="s">
        <v>97</v>
      </c>
      <c r="D367" s="205" t="s">
        <v>98</v>
      </c>
      <c r="E367" s="165">
        <f>E368</f>
        <v>1009.4</v>
      </c>
      <c r="F367" s="165">
        <f t="shared" si="96"/>
        <v>0</v>
      </c>
      <c r="G367" s="165">
        <f t="shared" si="96"/>
        <v>0</v>
      </c>
    </row>
    <row r="368" spans="1:7" ht="12.75">
      <c r="A368" s="116" t="s">
        <v>50</v>
      </c>
      <c r="B368" s="204">
        <v>2111020200</v>
      </c>
      <c r="C368" s="204">
        <v>610</v>
      </c>
      <c r="D368" s="205" t="s">
        <v>104</v>
      </c>
      <c r="E368" s="165">
        <f>'№ 4 ведом'!F665</f>
        <v>1009.4</v>
      </c>
      <c r="F368" s="165">
        <f>'№ 4 ведом'!G665</f>
        <v>0</v>
      </c>
      <c r="G368" s="165">
        <f>'№ 4 ведом'!H665</f>
        <v>0</v>
      </c>
    </row>
    <row r="369" spans="1:7" ht="47.25">
      <c r="A369" s="116" t="s">
        <v>50</v>
      </c>
      <c r="B369" s="184" t="s">
        <v>404</v>
      </c>
      <c r="C369" s="184"/>
      <c r="D369" s="185" t="s">
        <v>403</v>
      </c>
      <c r="E369" s="165">
        <f>E370</f>
        <v>10</v>
      </c>
      <c r="F369" s="165">
        <f aca="true" t="shared" si="97" ref="F369:G370">F370</f>
        <v>0</v>
      </c>
      <c r="G369" s="165">
        <f t="shared" si="97"/>
        <v>0</v>
      </c>
    </row>
    <row r="370" spans="1:7" ht="31.5">
      <c r="A370" s="116" t="s">
        <v>50</v>
      </c>
      <c r="B370" s="184" t="s">
        <v>404</v>
      </c>
      <c r="C370" s="183" t="s">
        <v>97</v>
      </c>
      <c r="D370" s="185" t="s">
        <v>98</v>
      </c>
      <c r="E370" s="165">
        <f>E371</f>
        <v>10</v>
      </c>
      <c r="F370" s="165">
        <f t="shared" si="97"/>
        <v>0</v>
      </c>
      <c r="G370" s="165">
        <f t="shared" si="97"/>
        <v>0</v>
      </c>
    </row>
    <row r="371" spans="1:7" ht="12.75">
      <c r="A371" s="116" t="s">
        <v>50</v>
      </c>
      <c r="B371" s="184" t="s">
        <v>404</v>
      </c>
      <c r="C371" s="184">
        <v>610</v>
      </c>
      <c r="D371" s="185" t="s">
        <v>104</v>
      </c>
      <c r="E371" s="165">
        <f>'№ 4 ведом'!F668</f>
        <v>10</v>
      </c>
      <c r="F371" s="165">
        <f>'№ 4 ведом'!G668</f>
        <v>0</v>
      </c>
      <c r="G371" s="165">
        <f>'№ 4 ведом'!H668</f>
        <v>0</v>
      </c>
    </row>
    <row r="372" spans="1:7" ht="31.5">
      <c r="A372" s="116" t="s">
        <v>50</v>
      </c>
      <c r="B372" s="110">
        <v>2500000000</v>
      </c>
      <c r="C372" s="108"/>
      <c r="D372" s="109" t="s">
        <v>332</v>
      </c>
      <c r="E372" s="117">
        <f>E373</f>
        <v>5051.9</v>
      </c>
      <c r="F372" s="117">
        <f>F373</f>
        <v>7348.7</v>
      </c>
      <c r="G372" s="117">
        <f>G373</f>
        <v>5502.599999999999</v>
      </c>
    </row>
    <row r="373" spans="1:7" ht="31.5">
      <c r="A373" s="116" t="s">
        <v>50</v>
      </c>
      <c r="B373" s="110">
        <v>2520000000</v>
      </c>
      <c r="C373" s="108"/>
      <c r="D373" s="109" t="s">
        <v>251</v>
      </c>
      <c r="E373" s="117">
        <f>E374+E378+E388+E392</f>
        <v>5051.9</v>
      </c>
      <c r="F373" s="117">
        <f>F374+F378+F388+F392</f>
        <v>7348.7</v>
      </c>
      <c r="G373" s="117">
        <f>G374+G378+G388+G392</f>
        <v>5502.599999999999</v>
      </c>
    </row>
    <row r="374" spans="1:7" ht="63">
      <c r="A374" s="116" t="s">
        <v>50</v>
      </c>
      <c r="B374" s="108">
        <v>2520100000</v>
      </c>
      <c r="C374" s="108"/>
      <c r="D374" s="56" t="s">
        <v>301</v>
      </c>
      <c r="E374" s="117">
        <f>E375</f>
        <v>397.7</v>
      </c>
      <c r="F374" s="117">
        <f aca="true" t="shared" si="98" ref="F374:G376">F375</f>
        <v>0</v>
      </c>
      <c r="G374" s="117">
        <f t="shared" si="98"/>
        <v>0</v>
      </c>
    </row>
    <row r="375" spans="1:7" ht="31.5">
      <c r="A375" s="116" t="s">
        <v>50</v>
      </c>
      <c r="B375" s="10" t="s">
        <v>315</v>
      </c>
      <c r="C375" s="108"/>
      <c r="D375" s="56" t="s">
        <v>302</v>
      </c>
      <c r="E375" s="117">
        <f>E376</f>
        <v>397.7</v>
      </c>
      <c r="F375" s="117">
        <f t="shared" si="98"/>
        <v>0</v>
      </c>
      <c r="G375" s="117">
        <f t="shared" si="98"/>
        <v>0</v>
      </c>
    </row>
    <row r="376" spans="1:7" ht="31.5">
      <c r="A376" s="116" t="s">
        <v>50</v>
      </c>
      <c r="B376" s="10" t="s">
        <v>315</v>
      </c>
      <c r="C376" s="110" t="s">
        <v>97</v>
      </c>
      <c r="D376" s="56" t="s">
        <v>98</v>
      </c>
      <c r="E376" s="117">
        <f>E377</f>
        <v>397.7</v>
      </c>
      <c r="F376" s="117">
        <f t="shared" si="98"/>
        <v>0</v>
      </c>
      <c r="G376" s="117">
        <f t="shared" si="98"/>
        <v>0</v>
      </c>
    </row>
    <row r="377" spans="1:7" ht="12.75">
      <c r="A377" s="116" t="s">
        <v>50</v>
      </c>
      <c r="B377" s="10" t="s">
        <v>315</v>
      </c>
      <c r="C377" s="108">
        <v>610</v>
      </c>
      <c r="D377" s="56" t="s">
        <v>104</v>
      </c>
      <c r="E377" s="117">
        <f>'№ 4 ведом'!F674</f>
        <v>397.7</v>
      </c>
      <c r="F377" s="117">
        <f>'№ 4 ведом'!G674</f>
        <v>0</v>
      </c>
      <c r="G377" s="117">
        <f>'№ 4 ведом'!H674</f>
        <v>0</v>
      </c>
    </row>
    <row r="378" spans="1:7" ht="47.25">
      <c r="A378" s="116" t="s">
        <v>50</v>
      </c>
      <c r="B378" s="110">
        <v>2520200000</v>
      </c>
      <c r="C378" s="108"/>
      <c r="D378" s="109" t="s">
        <v>303</v>
      </c>
      <c r="E378" s="117">
        <f>E385+E382+E379</f>
        <v>804.4</v>
      </c>
      <c r="F378" s="117">
        <f aca="true" t="shared" si="99" ref="F378:G378">F385+F382+F379</f>
        <v>3425.1</v>
      </c>
      <c r="G378" s="117">
        <f t="shared" si="99"/>
        <v>0</v>
      </c>
    </row>
    <row r="379" spans="1:7" ht="47.25">
      <c r="A379" s="116" t="s">
        <v>50</v>
      </c>
      <c r="B379" s="190">
        <v>2520211040</v>
      </c>
      <c r="C379" s="191"/>
      <c r="D379" s="100" t="s">
        <v>416</v>
      </c>
      <c r="E379" s="117">
        <f>E380</f>
        <v>0</v>
      </c>
      <c r="F379" s="117">
        <f aca="true" t="shared" si="100" ref="F379:G380">F380</f>
        <v>1579</v>
      </c>
      <c r="G379" s="117">
        <f t="shared" si="100"/>
        <v>0</v>
      </c>
    </row>
    <row r="380" spans="1:7" ht="31.5">
      <c r="A380" s="116" t="s">
        <v>50</v>
      </c>
      <c r="B380" s="190">
        <v>2520211040</v>
      </c>
      <c r="C380" s="101">
        <v>600</v>
      </c>
      <c r="D380" s="100" t="s">
        <v>98</v>
      </c>
      <c r="E380" s="117">
        <f>E381</f>
        <v>0</v>
      </c>
      <c r="F380" s="117">
        <f t="shared" si="100"/>
        <v>1579</v>
      </c>
      <c r="G380" s="117">
        <f t="shared" si="100"/>
        <v>0</v>
      </c>
    </row>
    <row r="381" spans="1:7" ht="12.75">
      <c r="A381" s="116" t="s">
        <v>50</v>
      </c>
      <c r="B381" s="190">
        <v>2520211040</v>
      </c>
      <c r="C381" s="99">
        <v>610</v>
      </c>
      <c r="D381" s="100" t="s">
        <v>104</v>
      </c>
      <c r="E381" s="117">
        <f>'№ 4 ведом'!F678</f>
        <v>0</v>
      </c>
      <c r="F381" s="117">
        <f>'№ 4 ведом'!G678</f>
        <v>1579</v>
      </c>
      <c r="G381" s="117">
        <f>'№ 4 ведом'!H678</f>
        <v>0</v>
      </c>
    </row>
    <row r="382" spans="1:7" ht="12.75">
      <c r="A382" s="2" t="s">
        <v>50</v>
      </c>
      <c r="B382" s="137">
        <v>2520220190</v>
      </c>
      <c r="C382" s="137"/>
      <c r="D382" s="140" t="s">
        <v>358</v>
      </c>
      <c r="E382" s="117">
        <f aca="true" t="shared" si="101" ref="E382:G383">E383</f>
        <v>804.4</v>
      </c>
      <c r="F382" s="117">
        <f t="shared" si="101"/>
        <v>100</v>
      </c>
      <c r="G382" s="117">
        <f t="shared" si="101"/>
        <v>0</v>
      </c>
    </row>
    <row r="383" spans="1:7" ht="31.5">
      <c r="A383" s="2" t="s">
        <v>50</v>
      </c>
      <c r="B383" s="137">
        <v>2520220190</v>
      </c>
      <c r="C383" s="137" t="s">
        <v>97</v>
      </c>
      <c r="D383" s="140" t="s">
        <v>98</v>
      </c>
      <c r="E383" s="117">
        <f t="shared" si="101"/>
        <v>804.4</v>
      </c>
      <c r="F383" s="117">
        <f t="shared" si="101"/>
        <v>100</v>
      </c>
      <c r="G383" s="117">
        <f t="shared" si="101"/>
        <v>0</v>
      </c>
    </row>
    <row r="384" spans="1:7" ht="12.75">
      <c r="A384" s="2" t="s">
        <v>50</v>
      </c>
      <c r="B384" s="137">
        <v>2520220190</v>
      </c>
      <c r="C384" s="137">
        <v>610</v>
      </c>
      <c r="D384" s="140" t="s">
        <v>104</v>
      </c>
      <c r="E384" s="117">
        <f>'№ 4 ведом'!F681</f>
        <v>804.4</v>
      </c>
      <c r="F384" s="117">
        <f>'№ 4 ведом'!G681</f>
        <v>100</v>
      </c>
      <c r="G384" s="117">
        <f>'№ 4 ведом'!H681</f>
        <v>0</v>
      </c>
    </row>
    <row r="385" spans="1:7" ht="47.25">
      <c r="A385" s="116" t="s">
        <v>50</v>
      </c>
      <c r="B385" s="110" t="s">
        <v>327</v>
      </c>
      <c r="C385" s="108"/>
      <c r="D385" s="100" t="s">
        <v>260</v>
      </c>
      <c r="E385" s="117">
        <f aca="true" t="shared" si="102" ref="E385:G386">E386</f>
        <v>0</v>
      </c>
      <c r="F385" s="117">
        <f t="shared" si="102"/>
        <v>1746.1</v>
      </c>
      <c r="G385" s="117">
        <f t="shared" si="102"/>
        <v>0</v>
      </c>
    </row>
    <row r="386" spans="1:7" ht="31.5">
      <c r="A386" s="116" t="s">
        <v>50</v>
      </c>
      <c r="B386" s="110" t="s">
        <v>327</v>
      </c>
      <c r="C386" s="101">
        <v>600</v>
      </c>
      <c r="D386" s="100" t="s">
        <v>98</v>
      </c>
      <c r="E386" s="117">
        <f t="shared" si="102"/>
        <v>0</v>
      </c>
      <c r="F386" s="117">
        <f t="shared" si="102"/>
        <v>1746.1</v>
      </c>
      <c r="G386" s="117">
        <f t="shared" si="102"/>
        <v>0</v>
      </c>
    </row>
    <row r="387" spans="1:7" ht="12.75">
      <c r="A387" s="116" t="s">
        <v>50</v>
      </c>
      <c r="B387" s="110" t="s">
        <v>327</v>
      </c>
      <c r="C387" s="99">
        <v>610</v>
      </c>
      <c r="D387" s="100" t="s">
        <v>104</v>
      </c>
      <c r="E387" s="117">
        <f>'№ 4 ведом'!F684</f>
        <v>0</v>
      </c>
      <c r="F387" s="117">
        <f>'№ 4 ведом'!G684</f>
        <v>1746.1</v>
      </c>
      <c r="G387" s="117">
        <f>'№ 4 ведом'!H684</f>
        <v>0</v>
      </c>
    </row>
    <row r="388" spans="1:7" ht="47.25">
      <c r="A388" s="116" t="s">
        <v>50</v>
      </c>
      <c r="B388" s="110">
        <v>2520300000</v>
      </c>
      <c r="C388" s="108"/>
      <c r="D388" s="109" t="s">
        <v>287</v>
      </c>
      <c r="E388" s="117">
        <f>E389</f>
        <v>2976.2</v>
      </c>
      <c r="F388" s="117">
        <f aca="true" t="shared" si="103" ref="F388:G390">F389</f>
        <v>3031.3999999999996</v>
      </c>
      <c r="G388" s="117">
        <f t="shared" si="103"/>
        <v>4610.4</v>
      </c>
    </row>
    <row r="389" spans="1:7" ht="12.75">
      <c r="A389" s="116" t="s">
        <v>50</v>
      </c>
      <c r="B389" s="110">
        <v>2520320200</v>
      </c>
      <c r="C389" s="108"/>
      <c r="D389" s="56" t="s">
        <v>288</v>
      </c>
      <c r="E389" s="117">
        <f>E390</f>
        <v>2976.2</v>
      </c>
      <c r="F389" s="117">
        <f t="shared" si="103"/>
        <v>3031.3999999999996</v>
      </c>
      <c r="G389" s="117">
        <f t="shared" si="103"/>
        <v>4610.4</v>
      </c>
    </row>
    <row r="390" spans="1:7" ht="31.5">
      <c r="A390" s="116" t="s">
        <v>50</v>
      </c>
      <c r="B390" s="110">
        <v>2520320200</v>
      </c>
      <c r="C390" s="110" t="s">
        <v>97</v>
      </c>
      <c r="D390" s="56" t="s">
        <v>98</v>
      </c>
      <c r="E390" s="117">
        <f>E391</f>
        <v>2976.2</v>
      </c>
      <c r="F390" s="117">
        <f t="shared" si="103"/>
        <v>3031.3999999999996</v>
      </c>
      <c r="G390" s="117">
        <f t="shared" si="103"/>
        <v>4610.4</v>
      </c>
    </row>
    <row r="391" spans="1:7" ht="12.75">
      <c r="A391" s="116" t="s">
        <v>50</v>
      </c>
      <c r="B391" s="110">
        <v>2520320200</v>
      </c>
      <c r="C391" s="108">
        <v>610</v>
      </c>
      <c r="D391" s="56" t="s">
        <v>104</v>
      </c>
      <c r="E391" s="117">
        <f>'№ 4 ведом'!F688</f>
        <v>2976.2</v>
      </c>
      <c r="F391" s="117">
        <f>'№ 4 ведом'!G688</f>
        <v>3031.3999999999996</v>
      </c>
      <c r="G391" s="117">
        <f>'№ 4 ведом'!H688</f>
        <v>4610.4</v>
      </c>
    </row>
    <row r="392" spans="1:7" ht="31.5">
      <c r="A392" s="116" t="s">
        <v>50</v>
      </c>
      <c r="B392" s="137">
        <v>2520400000</v>
      </c>
      <c r="C392" s="139"/>
      <c r="D392" s="56" t="s">
        <v>367</v>
      </c>
      <c r="E392" s="117">
        <f>E393</f>
        <v>873.6</v>
      </c>
      <c r="F392" s="117">
        <f aca="true" t="shared" si="104" ref="F392:G394">F393</f>
        <v>892.2</v>
      </c>
      <c r="G392" s="117">
        <f t="shared" si="104"/>
        <v>892.2</v>
      </c>
    </row>
    <row r="393" spans="1:7" ht="12.75">
      <c r="A393" s="116" t="s">
        <v>50</v>
      </c>
      <c r="B393" s="137">
        <v>2520420300</v>
      </c>
      <c r="C393" s="139"/>
      <c r="D393" s="56" t="s">
        <v>368</v>
      </c>
      <c r="E393" s="117">
        <f>E394</f>
        <v>873.6</v>
      </c>
      <c r="F393" s="117">
        <f t="shared" si="104"/>
        <v>892.2</v>
      </c>
      <c r="G393" s="117">
        <f t="shared" si="104"/>
        <v>892.2</v>
      </c>
    </row>
    <row r="394" spans="1:7" ht="31.5">
      <c r="A394" s="116" t="s">
        <v>50</v>
      </c>
      <c r="B394" s="137">
        <v>2520420300</v>
      </c>
      <c r="C394" s="137" t="s">
        <v>97</v>
      </c>
      <c r="D394" s="56" t="s">
        <v>98</v>
      </c>
      <c r="E394" s="117">
        <f>E395</f>
        <v>873.6</v>
      </c>
      <c r="F394" s="117">
        <f t="shared" si="104"/>
        <v>892.2</v>
      </c>
      <c r="G394" s="117">
        <f t="shared" si="104"/>
        <v>892.2</v>
      </c>
    </row>
    <row r="395" spans="1:7" ht="12.75">
      <c r="A395" s="116" t="s">
        <v>50</v>
      </c>
      <c r="B395" s="137">
        <v>2520420300</v>
      </c>
      <c r="C395" s="139">
        <v>610</v>
      </c>
      <c r="D395" s="56" t="s">
        <v>104</v>
      </c>
      <c r="E395" s="117">
        <f>'№ 4 ведом'!F692</f>
        <v>873.6</v>
      </c>
      <c r="F395" s="117">
        <f>'№ 4 ведом'!G692</f>
        <v>892.2</v>
      </c>
      <c r="G395" s="117">
        <f>'№ 4 ведом'!H692</f>
        <v>892.2</v>
      </c>
    </row>
    <row r="396" spans="1:7" ht="12.75">
      <c r="A396" s="108" t="s">
        <v>51</v>
      </c>
      <c r="B396" s="108" t="s">
        <v>66</v>
      </c>
      <c r="C396" s="108" t="s">
        <v>66</v>
      </c>
      <c r="D396" s="49" t="s">
        <v>11</v>
      </c>
      <c r="E396" s="17">
        <f>E397+E455+E479</f>
        <v>327449.3</v>
      </c>
      <c r="F396" s="17">
        <f>F397+F455+F479</f>
        <v>302856.4</v>
      </c>
      <c r="G396" s="17">
        <f>G397+G455+G479</f>
        <v>298704.8</v>
      </c>
    </row>
    <row r="397" spans="1:7" ht="47.25">
      <c r="A397" s="108" t="s">
        <v>51</v>
      </c>
      <c r="B397" s="110">
        <v>2100000000</v>
      </c>
      <c r="C397" s="108"/>
      <c r="D397" s="109" t="s">
        <v>333</v>
      </c>
      <c r="E397" s="17">
        <f>E398+E447+E442</f>
        <v>320493.2</v>
      </c>
      <c r="F397" s="17">
        <f>F398+F447+F442</f>
        <v>297775.30000000005</v>
      </c>
      <c r="G397" s="17">
        <f>G398+G447+G442</f>
        <v>293623.7</v>
      </c>
    </row>
    <row r="398" spans="1:7" ht="12.75">
      <c r="A398" s="108" t="s">
        <v>51</v>
      </c>
      <c r="B398" s="108">
        <v>2110000000</v>
      </c>
      <c r="C398" s="108"/>
      <c r="D398" s="49" t="s">
        <v>167</v>
      </c>
      <c r="E398" s="17">
        <f>E399+E412+E426+E430+E416+E434+E438</f>
        <v>317734.5</v>
      </c>
      <c r="F398" s="17">
        <f>F399+F412+F426+F430+F416+F434+F438</f>
        <v>295247.20000000007</v>
      </c>
      <c r="G398" s="17">
        <f>G399+G412+G426+G430+G416+G434+G438</f>
        <v>291095.60000000003</v>
      </c>
    </row>
    <row r="399" spans="1:7" ht="47.25">
      <c r="A399" s="108" t="s">
        <v>51</v>
      </c>
      <c r="B399" s="108">
        <v>2110100000</v>
      </c>
      <c r="C399" s="24"/>
      <c r="D399" s="49" t="s">
        <v>168</v>
      </c>
      <c r="E399" s="17">
        <f>E409+E400+E403+E406</f>
        <v>265564.39999999997</v>
      </c>
      <c r="F399" s="17">
        <f aca="true" t="shared" si="105" ref="F399:G399">F409+F400+F403+F406</f>
        <v>249640.7</v>
      </c>
      <c r="G399" s="17">
        <f t="shared" si="105"/>
        <v>249640.7</v>
      </c>
    </row>
    <row r="400" spans="1:7" ht="94.5">
      <c r="A400" s="108" t="s">
        <v>51</v>
      </c>
      <c r="B400" s="108">
        <v>2110110750</v>
      </c>
      <c r="C400" s="108"/>
      <c r="D400" s="49" t="s">
        <v>169</v>
      </c>
      <c r="E400" s="17">
        <f aca="true" t="shared" si="106" ref="E400:G401">E401</f>
        <v>222908.50000000003</v>
      </c>
      <c r="F400" s="17">
        <f t="shared" si="106"/>
        <v>210678.5</v>
      </c>
      <c r="G400" s="17">
        <f t="shared" si="106"/>
        <v>210678.5</v>
      </c>
    </row>
    <row r="401" spans="1:7" ht="31.5">
      <c r="A401" s="108" t="s">
        <v>51</v>
      </c>
      <c r="B401" s="108">
        <v>2110110750</v>
      </c>
      <c r="C401" s="110" t="s">
        <v>97</v>
      </c>
      <c r="D401" s="109" t="s">
        <v>98</v>
      </c>
      <c r="E401" s="17">
        <f t="shared" si="106"/>
        <v>222908.50000000003</v>
      </c>
      <c r="F401" s="17">
        <f t="shared" si="106"/>
        <v>210678.5</v>
      </c>
      <c r="G401" s="17">
        <f t="shared" si="106"/>
        <v>210678.5</v>
      </c>
    </row>
    <row r="402" spans="1:7" ht="12.75">
      <c r="A402" s="108" t="s">
        <v>51</v>
      </c>
      <c r="B402" s="108">
        <v>2110110750</v>
      </c>
      <c r="C402" s="108">
        <v>610</v>
      </c>
      <c r="D402" s="109" t="s">
        <v>104</v>
      </c>
      <c r="E402" s="17">
        <f>'№ 4 ведом'!F699</f>
        <v>222908.50000000003</v>
      </c>
      <c r="F402" s="17">
        <f>'№ 4 ведом'!G699</f>
        <v>210678.5</v>
      </c>
      <c r="G402" s="17">
        <f>'№ 4 ведом'!H699</f>
        <v>210678.5</v>
      </c>
    </row>
    <row r="403" spans="1:7" ht="47.25">
      <c r="A403" s="191" t="s">
        <v>51</v>
      </c>
      <c r="B403" s="10" t="s">
        <v>423</v>
      </c>
      <c r="C403" s="11"/>
      <c r="D403" s="192" t="s">
        <v>422</v>
      </c>
      <c r="E403" s="17">
        <f>E404</f>
        <v>326.1</v>
      </c>
      <c r="F403" s="17">
        <f aca="true" t="shared" si="107" ref="F403:G404">F404</f>
        <v>0</v>
      </c>
      <c r="G403" s="17">
        <f t="shared" si="107"/>
        <v>0</v>
      </c>
    </row>
    <row r="404" spans="1:7" ht="31.5">
      <c r="A404" s="191" t="s">
        <v>51</v>
      </c>
      <c r="B404" s="10" t="s">
        <v>423</v>
      </c>
      <c r="C404" s="190" t="s">
        <v>97</v>
      </c>
      <c r="D404" s="192" t="s">
        <v>98</v>
      </c>
      <c r="E404" s="17">
        <f>E405</f>
        <v>326.1</v>
      </c>
      <c r="F404" s="17">
        <f t="shared" si="107"/>
        <v>0</v>
      </c>
      <c r="G404" s="17">
        <f t="shared" si="107"/>
        <v>0</v>
      </c>
    </row>
    <row r="405" spans="1:7" ht="12.75">
      <c r="A405" s="191" t="s">
        <v>51</v>
      </c>
      <c r="B405" s="10" t="s">
        <v>423</v>
      </c>
      <c r="C405" s="191">
        <v>610</v>
      </c>
      <c r="D405" s="192" t="s">
        <v>104</v>
      </c>
      <c r="E405" s="17">
        <f>'№ 4 ведом'!F702</f>
        <v>326.1</v>
      </c>
      <c r="F405" s="17">
        <f>'№ 4 ведом'!G702</f>
        <v>0</v>
      </c>
      <c r="G405" s="17">
        <f>'№ 4 ведом'!H702</f>
        <v>0</v>
      </c>
    </row>
    <row r="406" spans="1:7" ht="47.25">
      <c r="A406" s="191" t="s">
        <v>51</v>
      </c>
      <c r="B406" s="10" t="s">
        <v>424</v>
      </c>
      <c r="C406" s="11"/>
      <c r="D406" s="192" t="s">
        <v>425</v>
      </c>
      <c r="E406" s="17">
        <f>E407</f>
        <v>3.3</v>
      </c>
      <c r="F406" s="17">
        <f aca="true" t="shared" si="108" ref="F406:G407">F407</f>
        <v>0</v>
      </c>
      <c r="G406" s="17">
        <f t="shared" si="108"/>
        <v>0</v>
      </c>
    </row>
    <row r="407" spans="1:7" ht="31.5">
      <c r="A407" s="191" t="s">
        <v>51</v>
      </c>
      <c r="B407" s="10" t="s">
        <v>424</v>
      </c>
      <c r="C407" s="190" t="s">
        <v>97</v>
      </c>
      <c r="D407" s="192" t="s">
        <v>98</v>
      </c>
      <c r="E407" s="17">
        <f>E408</f>
        <v>3.3</v>
      </c>
      <c r="F407" s="17">
        <f t="shared" si="108"/>
        <v>0</v>
      </c>
      <c r="G407" s="17">
        <f t="shared" si="108"/>
        <v>0</v>
      </c>
    </row>
    <row r="408" spans="1:7" ht="12.75">
      <c r="A408" s="191" t="s">
        <v>51</v>
      </c>
      <c r="B408" s="10" t="s">
        <v>424</v>
      </c>
      <c r="C408" s="191">
        <v>610</v>
      </c>
      <c r="D408" s="192" t="s">
        <v>104</v>
      </c>
      <c r="E408" s="17">
        <f>'№ 4 ведом'!F705</f>
        <v>3.3</v>
      </c>
      <c r="F408" s="17">
        <f>'№ 4 ведом'!G705</f>
        <v>0</v>
      </c>
      <c r="G408" s="17">
        <f>'№ 4 ведом'!H705</f>
        <v>0</v>
      </c>
    </row>
    <row r="409" spans="1:7" ht="31.5">
      <c r="A409" s="108" t="s">
        <v>51</v>
      </c>
      <c r="B409" s="10" t="s">
        <v>326</v>
      </c>
      <c r="C409" s="10"/>
      <c r="D409" s="42" t="s">
        <v>123</v>
      </c>
      <c r="E409" s="17">
        <f aca="true" t="shared" si="109" ref="E409:G410">E410</f>
        <v>42326.49999999999</v>
      </c>
      <c r="F409" s="17">
        <f t="shared" si="109"/>
        <v>38962.2</v>
      </c>
      <c r="G409" s="17">
        <f t="shared" si="109"/>
        <v>38962.2</v>
      </c>
    </row>
    <row r="410" spans="1:7" ht="31.5">
      <c r="A410" s="108" t="s">
        <v>51</v>
      </c>
      <c r="B410" s="10" t="s">
        <v>326</v>
      </c>
      <c r="C410" s="110" t="s">
        <v>97</v>
      </c>
      <c r="D410" s="109" t="s">
        <v>98</v>
      </c>
      <c r="E410" s="17">
        <f t="shared" si="109"/>
        <v>42326.49999999999</v>
      </c>
      <c r="F410" s="17">
        <f t="shared" si="109"/>
        <v>38962.2</v>
      </c>
      <c r="G410" s="17">
        <f t="shared" si="109"/>
        <v>38962.2</v>
      </c>
    </row>
    <row r="411" spans="1:7" ht="12.75">
      <c r="A411" s="108" t="s">
        <v>51</v>
      </c>
      <c r="B411" s="10" t="s">
        <v>326</v>
      </c>
      <c r="C411" s="108">
        <v>610</v>
      </c>
      <c r="D411" s="109" t="s">
        <v>104</v>
      </c>
      <c r="E411" s="17">
        <f>'№ 4 ведом'!F708</f>
        <v>42326.49999999999</v>
      </c>
      <c r="F411" s="17">
        <f>'№ 4 ведом'!G708</f>
        <v>38962.2</v>
      </c>
      <c r="G411" s="17">
        <f>'№ 4 ведом'!H708</f>
        <v>38962.2</v>
      </c>
    </row>
    <row r="412" spans="1:7" ht="31.5">
      <c r="A412" s="108" t="s">
        <v>51</v>
      </c>
      <c r="B412" s="108">
        <v>2110300000</v>
      </c>
      <c r="C412" s="108"/>
      <c r="D412" s="49" t="s">
        <v>170</v>
      </c>
      <c r="E412" s="17">
        <f aca="true" t="shared" si="110" ref="E412:G414">E413</f>
        <v>24798.399999999998</v>
      </c>
      <c r="F412" s="17">
        <f t="shared" si="110"/>
        <v>24376.399999999998</v>
      </c>
      <c r="G412" s="17">
        <f t="shared" si="110"/>
        <v>25066.2</v>
      </c>
    </row>
    <row r="413" spans="1:7" ht="47.25">
      <c r="A413" s="108" t="s">
        <v>51</v>
      </c>
      <c r="B413" s="108" t="s">
        <v>328</v>
      </c>
      <c r="C413" s="108"/>
      <c r="D413" s="109" t="s">
        <v>278</v>
      </c>
      <c r="E413" s="17">
        <f t="shared" si="110"/>
        <v>24798.399999999998</v>
      </c>
      <c r="F413" s="17">
        <f t="shared" si="110"/>
        <v>24376.399999999998</v>
      </c>
      <c r="G413" s="17">
        <f t="shared" si="110"/>
        <v>25066.2</v>
      </c>
    </row>
    <row r="414" spans="1:7" ht="31.5">
      <c r="A414" s="108" t="s">
        <v>51</v>
      </c>
      <c r="B414" s="108" t="s">
        <v>328</v>
      </c>
      <c r="C414" s="110" t="s">
        <v>97</v>
      </c>
      <c r="D414" s="109" t="s">
        <v>98</v>
      </c>
      <c r="E414" s="17">
        <f t="shared" si="110"/>
        <v>24798.399999999998</v>
      </c>
      <c r="F414" s="17">
        <f t="shared" si="110"/>
        <v>24376.399999999998</v>
      </c>
      <c r="G414" s="17">
        <f t="shared" si="110"/>
        <v>25066.2</v>
      </c>
    </row>
    <row r="415" spans="1:7" ht="12.75">
      <c r="A415" s="108" t="s">
        <v>51</v>
      </c>
      <c r="B415" s="108" t="s">
        <v>328</v>
      </c>
      <c r="C415" s="108">
        <v>610</v>
      </c>
      <c r="D415" s="109" t="s">
        <v>104</v>
      </c>
      <c r="E415" s="17">
        <f>'№ 4 ведом'!F712</f>
        <v>24798.399999999998</v>
      </c>
      <c r="F415" s="17">
        <f>'№ 4 ведом'!G712</f>
        <v>24376.399999999998</v>
      </c>
      <c r="G415" s="17">
        <f>'№ 4 ведом'!H712</f>
        <v>25066.2</v>
      </c>
    </row>
    <row r="416" spans="1:7" ht="78.75">
      <c r="A416" s="108" t="s">
        <v>51</v>
      </c>
      <c r="B416" s="108">
        <v>2110500000</v>
      </c>
      <c r="C416" s="108"/>
      <c r="D416" s="109" t="s">
        <v>254</v>
      </c>
      <c r="E416" s="17">
        <f>E420+E423+E417</f>
        <v>9536.6</v>
      </c>
      <c r="F416" s="17">
        <f aca="true" t="shared" si="111" ref="F416:G416">F420+F423+F417</f>
        <v>4841.4</v>
      </c>
      <c r="G416" s="17">
        <f t="shared" si="111"/>
        <v>0</v>
      </c>
    </row>
    <row r="417" spans="1:7" ht="47.25">
      <c r="A417" s="190" t="s">
        <v>51</v>
      </c>
      <c r="B417" s="190">
        <v>2110510440</v>
      </c>
      <c r="C417" s="190"/>
      <c r="D417" s="276" t="s">
        <v>797</v>
      </c>
      <c r="E417" s="17">
        <f>E418</f>
        <v>0</v>
      </c>
      <c r="F417" s="17">
        <f aca="true" t="shared" si="112" ref="F417:G418">F418</f>
        <v>2727.5</v>
      </c>
      <c r="G417" s="17">
        <f t="shared" si="112"/>
        <v>0</v>
      </c>
    </row>
    <row r="418" spans="1:7" ht="31.5">
      <c r="A418" s="190" t="s">
        <v>51</v>
      </c>
      <c r="B418" s="190">
        <v>2110510440</v>
      </c>
      <c r="C418" s="190" t="s">
        <v>97</v>
      </c>
      <c r="D418" s="192" t="s">
        <v>98</v>
      </c>
      <c r="E418" s="17">
        <f>E419</f>
        <v>0</v>
      </c>
      <c r="F418" s="17">
        <f t="shared" si="112"/>
        <v>2727.5</v>
      </c>
      <c r="G418" s="17">
        <f t="shared" si="112"/>
        <v>0</v>
      </c>
    </row>
    <row r="419" spans="1:7" ht="12.75">
      <c r="A419" s="190" t="s">
        <v>51</v>
      </c>
      <c r="B419" s="190">
        <v>2110510440</v>
      </c>
      <c r="C419" s="190">
        <v>610</v>
      </c>
      <c r="D419" s="192" t="s">
        <v>104</v>
      </c>
      <c r="E419" s="17">
        <f>'№ 4 ведом'!F716</f>
        <v>0</v>
      </c>
      <c r="F419" s="17">
        <f>'№ 4 ведом'!G716</f>
        <v>2727.5</v>
      </c>
      <c r="G419" s="17">
        <f>'№ 4 ведом'!H716</f>
        <v>0</v>
      </c>
    </row>
    <row r="420" spans="1:7" ht="31.5">
      <c r="A420" s="108" t="s">
        <v>51</v>
      </c>
      <c r="B420" s="10" t="s">
        <v>364</v>
      </c>
      <c r="C420" s="108"/>
      <c r="D420" s="56" t="s">
        <v>299</v>
      </c>
      <c r="E420" s="17">
        <f aca="true" t="shared" si="113" ref="E420:G421">E421</f>
        <v>9536.6</v>
      </c>
      <c r="F420" s="17">
        <f t="shared" si="113"/>
        <v>0</v>
      </c>
      <c r="G420" s="17">
        <f t="shared" si="113"/>
        <v>0</v>
      </c>
    </row>
    <row r="421" spans="1:7" ht="31.5">
      <c r="A421" s="108" t="s">
        <v>51</v>
      </c>
      <c r="B421" s="10" t="s">
        <v>364</v>
      </c>
      <c r="C421" s="110" t="s">
        <v>97</v>
      </c>
      <c r="D421" s="109" t="s">
        <v>98</v>
      </c>
      <c r="E421" s="17">
        <f t="shared" si="113"/>
        <v>9536.6</v>
      </c>
      <c r="F421" s="17">
        <f t="shared" si="113"/>
        <v>0</v>
      </c>
      <c r="G421" s="17">
        <f t="shared" si="113"/>
        <v>0</v>
      </c>
    </row>
    <row r="422" spans="1:7" ht="12.75">
      <c r="A422" s="108" t="s">
        <v>51</v>
      </c>
      <c r="B422" s="10" t="s">
        <v>364</v>
      </c>
      <c r="C422" s="108">
        <v>610</v>
      </c>
      <c r="D422" s="109" t="s">
        <v>104</v>
      </c>
      <c r="E422" s="17">
        <f>'№ 4 ведом'!F719</f>
        <v>9536.6</v>
      </c>
      <c r="F422" s="17">
        <f>'№ 4 ведом'!G719</f>
        <v>0</v>
      </c>
      <c r="G422" s="17">
        <f>'№ 4 ведом'!H719</f>
        <v>0</v>
      </c>
    </row>
    <row r="423" spans="1:7" ht="31.5">
      <c r="A423" s="137" t="s">
        <v>51</v>
      </c>
      <c r="B423" s="137" t="s">
        <v>365</v>
      </c>
      <c r="C423" s="137"/>
      <c r="D423" s="140" t="s">
        <v>359</v>
      </c>
      <c r="E423" s="17">
        <f aca="true" t="shared" si="114" ref="E423:G424">E424</f>
        <v>0</v>
      </c>
      <c r="F423" s="17">
        <f t="shared" si="114"/>
        <v>2113.9</v>
      </c>
      <c r="G423" s="17">
        <f t="shared" si="114"/>
        <v>0</v>
      </c>
    </row>
    <row r="424" spans="1:7" ht="31.5">
      <c r="A424" s="137" t="s">
        <v>51</v>
      </c>
      <c r="B424" s="137" t="s">
        <v>365</v>
      </c>
      <c r="C424" s="137" t="s">
        <v>97</v>
      </c>
      <c r="D424" s="140" t="s">
        <v>98</v>
      </c>
      <c r="E424" s="17">
        <f t="shared" si="114"/>
        <v>0</v>
      </c>
      <c r="F424" s="17">
        <f t="shared" si="114"/>
        <v>2113.9</v>
      </c>
      <c r="G424" s="17">
        <f t="shared" si="114"/>
        <v>0</v>
      </c>
    </row>
    <row r="425" spans="1:7" ht="12.75">
      <c r="A425" s="137" t="s">
        <v>51</v>
      </c>
      <c r="B425" s="137" t="s">
        <v>365</v>
      </c>
      <c r="C425" s="137">
        <v>610</v>
      </c>
      <c r="D425" s="140" t="s">
        <v>104</v>
      </c>
      <c r="E425" s="17">
        <f>'№ 4 ведом'!F722</f>
        <v>0</v>
      </c>
      <c r="F425" s="17">
        <f>'№ 4 ведом'!G722</f>
        <v>2113.9</v>
      </c>
      <c r="G425" s="17">
        <f>'№ 4 ведом'!H722</f>
        <v>0</v>
      </c>
    </row>
    <row r="426" spans="1:7" ht="47.25">
      <c r="A426" s="108" t="s">
        <v>51</v>
      </c>
      <c r="B426" s="144">
        <v>2110600000</v>
      </c>
      <c r="C426" s="108"/>
      <c r="D426" s="109" t="s">
        <v>279</v>
      </c>
      <c r="E426" s="17">
        <f>E427</f>
        <v>14530.3</v>
      </c>
      <c r="F426" s="17">
        <f aca="true" t="shared" si="115" ref="F426:G428">F427</f>
        <v>14530.3</v>
      </c>
      <c r="G426" s="17">
        <f t="shared" si="115"/>
        <v>14530.3</v>
      </c>
    </row>
    <row r="427" spans="1:7" ht="47.25">
      <c r="A427" s="108" t="s">
        <v>51</v>
      </c>
      <c r="B427" s="144">
        <v>2110653031</v>
      </c>
      <c r="C427" s="108"/>
      <c r="D427" s="62" t="s">
        <v>280</v>
      </c>
      <c r="E427" s="17">
        <f>E428</f>
        <v>14530.3</v>
      </c>
      <c r="F427" s="17">
        <f t="shared" si="115"/>
        <v>14530.3</v>
      </c>
      <c r="G427" s="17">
        <f t="shared" si="115"/>
        <v>14530.3</v>
      </c>
    </row>
    <row r="428" spans="1:7" ht="31.5">
      <c r="A428" s="108" t="s">
        <v>51</v>
      </c>
      <c r="B428" s="144">
        <v>2110653031</v>
      </c>
      <c r="C428" s="110" t="s">
        <v>97</v>
      </c>
      <c r="D428" s="109" t="s">
        <v>98</v>
      </c>
      <c r="E428" s="17">
        <f>E429</f>
        <v>14530.3</v>
      </c>
      <c r="F428" s="17">
        <f t="shared" si="115"/>
        <v>14530.3</v>
      </c>
      <c r="G428" s="17">
        <f t="shared" si="115"/>
        <v>14530.3</v>
      </c>
    </row>
    <row r="429" spans="1:7" ht="12.75">
      <c r="A429" s="108" t="s">
        <v>51</v>
      </c>
      <c r="B429" s="144">
        <v>2110653031</v>
      </c>
      <c r="C429" s="108">
        <v>610</v>
      </c>
      <c r="D429" s="109" t="s">
        <v>104</v>
      </c>
      <c r="E429" s="17">
        <f>'№ 4 ведом'!F726</f>
        <v>14530.3</v>
      </c>
      <c r="F429" s="17">
        <f>'№ 4 ведом'!G726</f>
        <v>14530.3</v>
      </c>
      <c r="G429" s="17">
        <f>'№ 4 ведом'!H726</f>
        <v>14530.3</v>
      </c>
    </row>
    <row r="430" spans="1:7" ht="47.25">
      <c r="A430" s="108" t="s">
        <v>51</v>
      </c>
      <c r="B430" s="144">
        <v>2110700000</v>
      </c>
      <c r="C430" s="108"/>
      <c r="D430" s="109" t="s">
        <v>290</v>
      </c>
      <c r="E430" s="17">
        <f>E431</f>
        <v>2689.9</v>
      </c>
      <c r="F430" s="17">
        <f>F431</f>
        <v>1858.4</v>
      </c>
      <c r="G430" s="17">
        <f>G431</f>
        <v>1858.4</v>
      </c>
    </row>
    <row r="431" spans="1:7" ht="47.25">
      <c r="A431" s="108" t="s">
        <v>51</v>
      </c>
      <c r="B431" s="144">
        <v>2110720020</v>
      </c>
      <c r="C431" s="108"/>
      <c r="D431" s="109" t="s">
        <v>297</v>
      </c>
      <c r="E431" s="17">
        <f>E432</f>
        <v>2689.9</v>
      </c>
      <c r="F431" s="17">
        <f aca="true" t="shared" si="116" ref="F431:G432">F432</f>
        <v>1858.4</v>
      </c>
      <c r="G431" s="17">
        <f t="shared" si="116"/>
        <v>1858.4</v>
      </c>
    </row>
    <row r="432" spans="1:7" ht="31.5">
      <c r="A432" s="108" t="s">
        <v>51</v>
      </c>
      <c r="B432" s="144">
        <v>2110720020</v>
      </c>
      <c r="C432" s="110" t="s">
        <v>97</v>
      </c>
      <c r="D432" s="109" t="s">
        <v>98</v>
      </c>
      <c r="E432" s="17">
        <f>E433</f>
        <v>2689.9</v>
      </c>
      <c r="F432" s="17">
        <f t="shared" si="116"/>
        <v>1858.4</v>
      </c>
      <c r="G432" s="17">
        <f t="shared" si="116"/>
        <v>1858.4</v>
      </c>
    </row>
    <row r="433" spans="1:7" ht="12.75">
      <c r="A433" s="108" t="s">
        <v>51</v>
      </c>
      <c r="B433" s="144">
        <v>2110720020</v>
      </c>
      <c r="C433" s="108">
        <v>610</v>
      </c>
      <c r="D433" s="109" t="s">
        <v>104</v>
      </c>
      <c r="E433" s="17">
        <f>'№ 4 ведом'!F730</f>
        <v>2689.9</v>
      </c>
      <c r="F433" s="17">
        <f>'№ 4 ведом'!G730</f>
        <v>1858.4</v>
      </c>
      <c r="G433" s="17">
        <f>'№ 4 ведом'!H730</f>
        <v>1858.4</v>
      </c>
    </row>
    <row r="434" spans="1:7" ht="63">
      <c r="A434" s="161" t="s">
        <v>51</v>
      </c>
      <c r="B434" s="161">
        <v>2110800000</v>
      </c>
      <c r="C434" s="161"/>
      <c r="D434" s="85" t="s">
        <v>386</v>
      </c>
      <c r="E434" s="17">
        <f>E435</f>
        <v>119.9</v>
      </c>
      <c r="F434" s="17">
        <f aca="true" t="shared" si="117" ref="F434:G436">F435</f>
        <v>0</v>
      </c>
      <c r="G434" s="17">
        <f t="shared" si="117"/>
        <v>0</v>
      </c>
    </row>
    <row r="435" spans="1:7" ht="31.5">
      <c r="A435" s="161" t="s">
        <v>51</v>
      </c>
      <c r="B435" s="161">
        <v>2110820030</v>
      </c>
      <c r="C435" s="161"/>
      <c r="D435" s="166" t="s">
        <v>387</v>
      </c>
      <c r="E435" s="17">
        <f>E436</f>
        <v>119.9</v>
      </c>
      <c r="F435" s="17">
        <f t="shared" si="117"/>
        <v>0</v>
      </c>
      <c r="G435" s="17">
        <f t="shared" si="117"/>
        <v>0</v>
      </c>
    </row>
    <row r="436" spans="1:7" ht="31.5">
      <c r="A436" s="161" t="s">
        <v>51</v>
      </c>
      <c r="B436" s="161">
        <v>2110820030</v>
      </c>
      <c r="C436" s="160" t="s">
        <v>97</v>
      </c>
      <c r="D436" s="166" t="s">
        <v>98</v>
      </c>
      <c r="E436" s="17">
        <f>E437</f>
        <v>119.9</v>
      </c>
      <c r="F436" s="17">
        <f t="shared" si="117"/>
        <v>0</v>
      </c>
      <c r="G436" s="17">
        <f t="shared" si="117"/>
        <v>0</v>
      </c>
    </row>
    <row r="437" spans="1:7" ht="12.75">
      <c r="A437" s="161" t="s">
        <v>51</v>
      </c>
      <c r="B437" s="161">
        <v>2110820030</v>
      </c>
      <c r="C437" s="161">
        <v>610</v>
      </c>
      <c r="D437" s="162" t="s">
        <v>104</v>
      </c>
      <c r="E437" s="17">
        <f>'№ 4 ведом'!F734</f>
        <v>119.9</v>
      </c>
      <c r="F437" s="17">
        <f>'№ 4 ведом'!G734</f>
        <v>0</v>
      </c>
      <c r="G437" s="17">
        <f>'№ 4 ведом'!H734</f>
        <v>0</v>
      </c>
    </row>
    <row r="438" spans="1:7" ht="31.5">
      <c r="A438" s="178" t="s">
        <v>51</v>
      </c>
      <c r="B438" s="178">
        <v>2110900000</v>
      </c>
      <c r="C438" s="178"/>
      <c r="D438" s="85" t="s">
        <v>396</v>
      </c>
      <c r="E438" s="17">
        <f>E439</f>
        <v>495</v>
      </c>
      <c r="F438" s="17">
        <f aca="true" t="shared" si="118" ref="F438:G440">F439</f>
        <v>0</v>
      </c>
      <c r="G438" s="17">
        <f t="shared" si="118"/>
        <v>0</v>
      </c>
    </row>
    <row r="439" spans="1:7" ht="31.5">
      <c r="A439" s="178" t="s">
        <v>51</v>
      </c>
      <c r="B439" s="178">
        <v>2110918010</v>
      </c>
      <c r="C439" s="178"/>
      <c r="D439" s="179" t="s">
        <v>397</v>
      </c>
      <c r="E439" s="17">
        <f>E440</f>
        <v>495</v>
      </c>
      <c r="F439" s="17">
        <f t="shared" si="118"/>
        <v>0</v>
      </c>
      <c r="G439" s="17">
        <f t="shared" si="118"/>
        <v>0</v>
      </c>
    </row>
    <row r="440" spans="1:7" ht="31.5">
      <c r="A440" s="178" t="s">
        <v>51</v>
      </c>
      <c r="B440" s="178">
        <v>2110918010</v>
      </c>
      <c r="C440" s="177" t="s">
        <v>97</v>
      </c>
      <c r="D440" s="166" t="s">
        <v>98</v>
      </c>
      <c r="E440" s="17">
        <f>E441</f>
        <v>495</v>
      </c>
      <c r="F440" s="17">
        <f t="shared" si="118"/>
        <v>0</v>
      </c>
      <c r="G440" s="17">
        <f t="shared" si="118"/>
        <v>0</v>
      </c>
    </row>
    <row r="441" spans="1:7" ht="12.75">
      <c r="A441" s="178" t="s">
        <v>51</v>
      </c>
      <c r="B441" s="178">
        <v>2110918010</v>
      </c>
      <c r="C441" s="178">
        <v>610</v>
      </c>
      <c r="D441" s="179" t="s">
        <v>104</v>
      </c>
      <c r="E441" s="17">
        <f>'№ 4 ведом'!F738</f>
        <v>495</v>
      </c>
      <c r="F441" s="17">
        <f>'№ 4 ведом'!G738</f>
        <v>0</v>
      </c>
      <c r="G441" s="17">
        <f>'№ 4 ведом'!H738</f>
        <v>0</v>
      </c>
    </row>
    <row r="442" spans="1:7" ht="12.75">
      <c r="A442" s="137" t="s">
        <v>51</v>
      </c>
      <c r="B442" s="137">
        <v>2120000000</v>
      </c>
      <c r="C442" s="137"/>
      <c r="D442" s="140" t="s">
        <v>121</v>
      </c>
      <c r="E442" s="17">
        <f>E443</f>
        <v>2609.7</v>
      </c>
      <c r="F442" s="17">
        <f aca="true" t="shared" si="119" ref="F442:G445">F443</f>
        <v>2379.1</v>
      </c>
      <c r="G442" s="17">
        <f t="shared" si="119"/>
        <v>2379.1</v>
      </c>
    </row>
    <row r="443" spans="1:7" ht="47.25">
      <c r="A443" s="137" t="s">
        <v>51</v>
      </c>
      <c r="B443" s="137">
        <v>2120100000</v>
      </c>
      <c r="C443" s="137"/>
      <c r="D443" s="140" t="s">
        <v>122</v>
      </c>
      <c r="E443" s="17">
        <f>E444</f>
        <v>2609.7</v>
      </c>
      <c r="F443" s="17">
        <f t="shared" si="119"/>
        <v>2379.1</v>
      </c>
      <c r="G443" s="17">
        <f t="shared" si="119"/>
        <v>2379.1</v>
      </c>
    </row>
    <row r="444" spans="1:7" ht="31.5">
      <c r="A444" s="137" t="s">
        <v>51</v>
      </c>
      <c r="B444" s="137">
        <v>2120120010</v>
      </c>
      <c r="C444" s="137"/>
      <c r="D444" s="140" t="s">
        <v>123</v>
      </c>
      <c r="E444" s="17">
        <f>E445</f>
        <v>2609.7</v>
      </c>
      <c r="F444" s="17">
        <f t="shared" si="119"/>
        <v>2379.1</v>
      </c>
      <c r="G444" s="17">
        <f t="shared" si="119"/>
        <v>2379.1</v>
      </c>
    </row>
    <row r="445" spans="1:7" ht="31.5">
      <c r="A445" s="137" t="s">
        <v>51</v>
      </c>
      <c r="B445" s="137">
        <v>2120120010</v>
      </c>
      <c r="C445" s="137" t="s">
        <v>97</v>
      </c>
      <c r="D445" s="140" t="s">
        <v>98</v>
      </c>
      <c r="E445" s="17">
        <f>E446</f>
        <v>2609.7</v>
      </c>
      <c r="F445" s="17">
        <f t="shared" si="119"/>
        <v>2379.1</v>
      </c>
      <c r="G445" s="17">
        <f t="shared" si="119"/>
        <v>2379.1</v>
      </c>
    </row>
    <row r="446" spans="1:7" ht="12.75">
      <c r="A446" s="137" t="s">
        <v>51</v>
      </c>
      <c r="B446" s="137">
        <v>2120120010</v>
      </c>
      <c r="C446" s="137">
        <v>610</v>
      </c>
      <c r="D446" s="140" t="s">
        <v>104</v>
      </c>
      <c r="E446" s="17">
        <f>'№ 4 ведом'!F743</f>
        <v>2609.7</v>
      </c>
      <c r="F446" s="17">
        <f>'№ 4 ведом'!G743</f>
        <v>2379.1</v>
      </c>
      <c r="G446" s="17">
        <f>'№ 4 ведом'!H743</f>
        <v>2379.1</v>
      </c>
    </row>
    <row r="447" spans="1:7" ht="31.5">
      <c r="A447" s="108" t="s">
        <v>51</v>
      </c>
      <c r="B447" s="108">
        <v>2130000000</v>
      </c>
      <c r="C447" s="108"/>
      <c r="D447" s="109" t="s">
        <v>114</v>
      </c>
      <c r="E447" s="17">
        <f>E448</f>
        <v>149</v>
      </c>
      <c r="F447" s="17">
        <f>F448</f>
        <v>149</v>
      </c>
      <c r="G447" s="17">
        <f>G448</f>
        <v>149</v>
      </c>
    </row>
    <row r="448" spans="1:7" ht="31.5">
      <c r="A448" s="108" t="s">
        <v>51</v>
      </c>
      <c r="B448" s="108">
        <v>2130100000</v>
      </c>
      <c r="C448" s="108"/>
      <c r="D448" s="109" t="s">
        <v>210</v>
      </c>
      <c r="E448" s="17">
        <f>E452+E449</f>
        <v>149</v>
      </c>
      <c r="F448" s="17">
        <f>F452+F449</f>
        <v>149</v>
      </c>
      <c r="G448" s="17">
        <f>G452+G449</f>
        <v>149</v>
      </c>
    </row>
    <row r="449" spans="1:7" ht="31.5">
      <c r="A449" s="108" t="s">
        <v>51</v>
      </c>
      <c r="B449" s="110">
        <v>2130111080</v>
      </c>
      <c r="C449" s="108"/>
      <c r="D449" s="109" t="s">
        <v>245</v>
      </c>
      <c r="E449" s="17">
        <f aca="true" t="shared" si="120" ref="E449:G450">E450</f>
        <v>123.9</v>
      </c>
      <c r="F449" s="17">
        <f t="shared" si="120"/>
        <v>123.9</v>
      </c>
      <c r="G449" s="17">
        <f t="shared" si="120"/>
        <v>123.9</v>
      </c>
    </row>
    <row r="450" spans="1:7" ht="31.5">
      <c r="A450" s="108" t="s">
        <v>51</v>
      </c>
      <c r="B450" s="110">
        <v>2130111080</v>
      </c>
      <c r="C450" s="110" t="s">
        <v>97</v>
      </c>
      <c r="D450" s="109" t="s">
        <v>98</v>
      </c>
      <c r="E450" s="17">
        <f t="shared" si="120"/>
        <v>123.9</v>
      </c>
      <c r="F450" s="17">
        <f t="shared" si="120"/>
        <v>123.9</v>
      </c>
      <c r="G450" s="17">
        <f t="shared" si="120"/>
        <v>123.9</v>
      </c>
    </row>
    <row r="451" spans="1:7" ht="12.75">
      <c r="A451" s="108" t="s">
        <v>51</v>
      </c>
      <c r="B451" s="110">
        <v>2130111080</v>
      </c>
      <c r="C451" s="108">
        <v>610</v>
      </c>
      <c r="D451" s="109" t="s">
        <v>104</v>
      </c>
      <c r="E451" s="17">
        <f>'№ 4 ведом'!F748</f>
        <v>123.9</v>
      </c>
      <c r="F451" s="17">
        <f>'№ 4 ведом'!G748</f>
        <v>123.9</v>
      </c>
      <c r="G451" s="17">
        <f>'№ 4 ведом'!H748</f>
        <v>123.9</v>
      </c>
    </row>
    <row r="452" spans="1:7" ht="31.5">
      <c r="A452" s="108" t="s">
        <v>51</v>
      </c>
      <c r="B452" s="110" t="s">
        <v>329</v>
      </c>
      <c r="C452" s="108"/>
      <c r="D452" s="109" t="s">
        <v>229</v>
      </c>
      <c r="E452" s="17">
        <f aca="true" t="shared" si="121" ref="E452:G453">E453</f>
        <v>25.1</v>
      </c>
      <c r="F452" s="17">
        <f t="shared" si="121"/>
        <v>25.1</v>
      </c>
      <c r="G452" s="17">
        <f t="shared" si="121"/>
        <v>25.1</v>
      </c>
    </row>
    <row r="453" spans="1:7" ht="31.5">
      <c r="A453" s="108" t="s">
        <v>51</v>
      </c>
      <c r="B453" s="110" t="s">
        <v>329</v>
      </c>
      <c r="C453" s="110" t="s">
        <v>97</v>
      </c>
      <c r="D453" s="109" t="s">
        <v>98</v>
      </c>
      <c r="E453" s="17">
        <f t="shared" si="121"/>
        <v>25.1</v>
      </c>
      <c r="F453" s="17">
        <f t="shared" si="121"/>
        <v>25.1</v>
      </c>
      <c r="G453" s="17">
        <f t="shared" si="121"/>
        <v>25.1</v>
      </c>
    </row>
    <row r="454" spans="1:7" ht="12.75">
      <c r="A454" s="108" t="s">
        <v>51</v>
      </c>
      <c r="B454" s="110" t="s">
        <v>329</v>
      </c>
      <c r="C454" s="108">
        <v>610</v>
      </c>
      <c r="D454" s="109" t="s">
        <v>104</v>
      </c>
      <c r="E454" s="17">
        <f>'№ 4 ведом'!F751</f>
        <v>25.1</v>
      </c>
      <c r="F454" s="17">
        <f>'№ 4 ведом'!G751</f>
        <v>25.1</v>
      </c>
      <c r="G454" s="17">
        <f>'№ 4 ведом'!H751</f>
        <v>25.1</v>
      </c>
    </row>
    <row r="455" spans="1:7" ht="31.5">
      <c r="A455" s="108" t="s">
        <v>51</v>
      </c>
      <c r="B455" s="110">
        <v>2500000000</v>
      </c>
      <c r="C455" s="108"/>
      <c r="D455" s="56" t="s">
        <v>332</v>
      </c>
      <c r="E455" s="17">
        <f>E456</f>
        <v>6811.099999999999</v>
      </c>
      <c r="F455" s="17">
        <f aca="true" t="shared" si="122" ref="F455:G473">F456</f>
        <v>5081.1</v>
      </c>
      <c r="G455" s="17">
        <f t="shared" si="122"/>
        <v>5081.1</v>
      </c>
    </row>
    <row r="456" spans="1:7" ht="31.5">
      <c r="A456" s="108" t="s">
        <v>51</v>
      </c>
      <c r="B456" s="110">
        <v>2520000000</v>
      </c>
      <c r="C456" s="108"/>
      <c r="D456" s="56" t="s">
        <v>236</v>
      </c>
      <c r="E456" s="17">
        <f>E471+E475+E457+E467</f>
        <v>6811.099999999999</v>
      </c>
      <c r="F456" s="17">
        <f>F471+F475+F457+F467</f>
        <v>5081.1</v>
      </c>
      <c r="G456" s="17">
        <f>G471+G475+G457+G467</f>
        <v>5081.1</v>
      </c>
    </row>
    <row r="457" spans="1:7" ht="63">
      <c r="A457" s="161" t="s">
        <v>51</v>
      </c>
      <c r="B457" s="160">
        <v>2520100000</v>
      </c>
      <c r="C457" s="161"/>
      <c r="D457" s="56" t="s">
        <v>301</v>
      </c>
      <c r="E457" s="17">
        <f>E461+E464+E458</f>
        <v>738.2</v>
      </c>
      <c r="F457" s="17">
        <f aca="true" t="shared" si="123" ref="F457:G457">F461+F464+F458</f>
        <v>0</v>
      </c>
      <c r="G457" s="17">
        <f t="shared" si="123"/>
        <v>0</v>
      </c>
    </row>
    <row r="458" spans="1:7" ht="47.25">
      <c r="A458" s="280" t="s">
        <v>51</v>
      </c>
      <c r="B458" s="10" t="s">
        <v>799</v>
      </c>
      <c r="C458" s="280"/>
      <c r="D458" s="56" t="s">
        <v>800</v>
      </c>
      <c r="E458" s="17">
        <f>E459</f>
        <v>116.2</v>
      </c>
      <c r="F458" s="17">
        <f aca="true" t="shared" si="124" ref="F458:G459">F459</f>
        <v>0</v>
      </c>
      <c r="G458" s="17">
        <f t="shared" si="124"/>
        <v>0</v>
      </c>
    </row>
    <row r="459" spans="1:7" ht="31.5">
      <c r="A459" s="280">
        <v>702</v>
      </c>
      <c r="B459" s="10" t="s">
        <v>799</v>
      </c>
      <c r="C459" s="279" t="s">
        <v>97</v>
      </c>
      <c r="D459" s="56" t="s">
        <v>98</v>
      </c>
      <c r="E459" s="17">
        <f>E460</f>
        <v>116.2</v>
      </c>
      <c r="F459" s="17">
        <f t="shared" si="124"/>
        <v>0</v>
      </c>
      <c r="G459" s="17">
        <f t="shared" si="124"/>
        <v>0</v>
      </c>
    </row>
    <row r="460" spans="1:7" ht="12.75">
      <c r="A460" s="280" t="s">
        <v>51</v>
      </c>
      <c r="B460" s="10" t="s">
        <v>799</v>
      </c>
      <c r="C460" s="280">
        <v>610</v>
      </c>
      <c r="D460" s="56" t="s">
        <v>104</v>
      </c>
      <c r="E460" s="17">
        <f>'№ 4 ведом'!F757</f>
        <v>116.2</v>
      </c>
      <c r="F460" s="17">
        <f>'№ 4 ведом'!G757</f>
        <v>0</v>
      </c>
      <c r="G460" s="17">
        <f>'№ 4 ведом'!H757</f>
        <v>0</v>
      </c>
    </row>
    <row r="461" spans="1:7" ht="31.5">
      <c r="A461" s="161" t="s">
        <v>51</v>
      </c>
      <c r="B461" s="10" t="s">
        <v>315</v>
      </c>
      <c r="C461" s="161"/>
      <c r="D461" s="56" t="s">
        <v>302</v>
      </c>
      <c r="E461" s="17">
        <f>E462</f>
        <v>505.8</v>
      </c>
      <c r="F461" s="17">
        <f aca="true" t="shared" si="125" ref="F461:G462">F462</f>
        <v>0</v>
      </c>
      <c r="G461" s="17">
        <f t="shared" si="125"/>
        <v>0</v>
      </c>
    </row>
    <row r="462" spans="1:7" ht="31.5">
      <c r="A462" s="161" t="s">
        <v>51</v>
      </c>
      <c r="B462" s="10" t="s">
        <v>315</v>
      </c>
      <c r="C462" s="160" t="s">
        <v>97</v>
      </c>
      <c r="D462" s="56" t="s">
        <v>98</v>
      </c>
      <c r="E462" s="17">
        <f>E463</f>
        <v>505.8</v>
      </c>
      <c r="F462" s="17">
        <f t="shared" si="125"/>
        <v>0</v>
      </c>
      <c r="G462" s="17">
        <f t="shared" si="125"/>
        <v>0</v>
      </c>
    </row>
    <row r="463" spans="1:7" ht="12.75">
      <c r="A463" s="161" t="s">
        <v>51</v>
      </c>
      <c r="B463" s="10" t="s">
        <v>315</v>
      </c>
      <c r="C463" s="161">
        <v>610</v>
      </c>
      <c r="D463" s="56" t="s">
        <v>104</v>
      </c>
      <c r="E463" s="17">
        <f>'№ 4 ведом'!F760</f>
        <v>505.8</v>
      </c>
      <c r="F463" s="17">
        <f>'№ 4 ведом'!G760</f>
        <v>0</v>
      </c>
      <c r="G463" s="17">
        <f>'№ 4 ведом'!H760</f>
        <v>0</v>
      </c>
    </row>
    <row r="464" spans="1:7" ht="31.5">
      <c r="A464" s="278" t="s">
        <v>51</v>
      </c>
      <c r="B464" s="10" t="s">
        <v>798</v>
      </c>
      <c r="C464" s="278"/>
      <c r="D464" s="56" t="s">
        <v>359</v>
      </c>
      <c r="E464" s="21">
        <f>E465</f>
        <v>116.2</v>
      </c>
      <c r="F464" s="21">
        <f aca="true" t="shared" si="126" ref="F464:G465">F465</f>
        <v>0</v>
      </c>
      <c r="G464" s="21">
        <f t="shared" si="126"/>
        <v>0</v>
      </c>
    </row>
    <row r="465" spans="1:7" ht="31.5">
      <c r="A465" s="278" t="s">
        <v>51</v>
      </c>
      <c r="B465" s="10" t="s">
        <v>798</v>
      </c>
      <c r="C465" s="277" t="s">
        <v>97</v>
      </c>
      <c r="D465" s="56" t="s">
        <v>98</v>
      </c>
      <c r="E465" s="21">
        <f>E466</f>
        <v>116.2</v>
      </c>
      <c r="F465" s="21">
        <f t="shared" si="126"/>
        <v>0</v>
      </c>
      <c r="G465" s="21">
        <f t="shared" si="126"/>
        <v>0</v>
      </c>
    </row>
    <row r="466" spans="1:7" ht="12.75">
      <c r="A466" s="278" t="s">
        <v>51</v>
      </c>
      <c r="B466" s="10" t="s">
        <v>798</v>
      </c>
      <c r="C466" s="278">
        <v>610</v>
      </c>
      <c r="D466" s="56" t="s">
        <v>104</v>
      </c>
      <c r="E466" s="21">
        <f>'№ 4 ведом'!F763</f>
        <v>116.2</v>
      </c>
      <c r="F466" s="21">
        <f>'№ 4 ведом'!G763</f>
        <v>0</v>
      </c>
      <c r="G466" s="21">
        <f>'№ 4 ведом'!H763</f>
        <v>0</v>
      </c>
    </row>
    <row r="467" spans="1:7" ht="47.25">
      <c r="A467" s="187" t="s">
        <v>51</v>
      </c>
      <c r="B467" s="186">
        <v>2520200000</v>
      </c>
      <c r="C467" s="187"/>
      <c r="D467" s="188" t="s">
        <v>303</v>
      </c>
      <c r="E467" s="17">
        <f>E468</f>
        <v>1927</v>
      </c>
      <c r="F467" s="17">
        <f aca="true" t="shared" si="127" ref="F467:G469">F468</f>
        <v>0</v>
      </c>
      <c r="G467" s="17">
        <f t="shared" si="127"/>
        <v>0</v>
      </c>
    </row>
    <row r="468" spans="1:7" ht="12.75">
      <c r="A468" s="187" t="s">
        <v>51</v>
      </c>
      <c r="B468" s="186">
        <v>2520220190</v>
      </c>
      <c r="C468" s="186"/>
      <c r="D468" s="188" t="s">
        <v>358</v>
      </c>
      <c r="E468" s="17">
        <f>E469</f>
        <v>1927</v>
      </c>
      <c r="F468" s="17">
        <f t="shared" si="127"/>
        <v>0</v>
      </c>
      <c r="G468" s="17">
        <f t="shared" si="127"/>
        <v>0</v>
      </c>
    </row>
    <row r="469" spans="1:7" ht="31.5">
      <c r="A469" s="187" t="s">
        <v>51</v>
      </c>
      <c r="B469" s="186">
        <v>2520220190</v>
      </c>
      <c r="C469" s="186" t="s">
        <v>97</v>
      </c>
      <c r="D469" s="188" t="s">
        <v>98</v>
      </c>
      <c r="E469" s="17">
        <f>E470</f>
        <v>1927</v>
      </c>
      <c r="F469" s="17">
        <f t="shared" si="127"/>
        <v>0</v>
      </c>
      <c r="G469" s="17">
        <f t="shared" si="127"/>
        <v>0</v>
      </c>
    </row>
    <row r="470" spans="1:7" ht="12.75">
      <c r="A470" s="187" t="s">
        <v>51</v>
      </c>
      <c r="B470" s="186">
        <v>2520220190</v>
      </c>
      <c r="C470" s="186">
        <v>610</v>
      </c>
      <c r="D470" s="188" t="s">
        <v>104</v>
      </c>
      <c r="E470" s="17">
        <f>'№ 4 ведом'!F767</f>
        <v>1927</v>
      </c>
      <c r="F470" s="17">
        <f>'№ 4 ведом'!G767</f>
        <v>0</v>
      </c>
      <c r="G470" s="17">
        <f>'№ 4 ведом'!H767</f>
        <v>0</v>
      </c>
    </row>
    <row r="471" spans="1:7" ht="47.25">
      <c r="A471" s="108" t="s">
        <v>51</v>
      </c>
      <c r="B471" s="110">
        <v>2520300000</v>
      </c>
      <c r="C471" s="108"/>
      <c r="D471" s="109" t="s">
        <v>287</v>
      </c>
      <c r="E471" s="17">
        <f>E472</f>
        <v>2950.2000000000003</v>
      </c>
      <c r="F471" s="17">
        <f t="shared" si="122"/>
        <v>3904</v>
      </c>
      <c r="G471" s="17">
        <f t="shared" si="122"/>
        <v>3904</v>
      </c>
    </row>
    <row r="472" spans="1:7" ht="12.75">
      <c r="A472" s="108" t="s">
        <v>51</v>
      </c>
      <c r="B472" s="110">
        <v>2520320200</v>
      </c>
      <c r="C472" s="108"/>
      <c r="D472" s="56" t="s">
        <v>288</v>
      </c>
      <c r="E472" s="17">
        <f>E473</f>
        <v>2950.2000000000003</v>
      </c>
      <c r="F472" s="17">
        <f t="shared" si="122"/>
        <v>3904</v>
      </c>
      <c r="G472" s="17">
        <f t="shared" si="122"/>
        <v>3904</v>
      </c>
    </row>
    <row r="473" spans="1:7" ht="31.5">
      <c r="A473" s="108" t="s">
        <v>51</v>
      </c>
      <c r="B473" s="110">
        <v>2520320200</v>
      </c>
      <c r="C473" s="110" t="s">
        <v>97</v>
      </c>
      <c r="D473" s="56" t="s">
        <v>98</v>
      </c>
      <c r="E473" s="17">
        <f>E474</f>
        <v>2950.2000000000003</v>
      </c>
      <c r="F473" s="17">
        <f t="shared" si="122"/>
        <v>3904</v>
      </c>
      <c r="G473" s="17">
        <f t="shared" si="122"/>
        <v>3904</v>
      </c>
    </row>
    <row r="474" spans="1:7" ht="12.75">
      <c r="A474" s="108" t="s">
        <v>51</v>
      </c>
      <c r="B474" s="110">
        <v>2520320200</v>
      </c>
      <c r="C474" s="108">
        <v>610</v>
      </c>
      <c r="D474" s="56" t="s">
        <v>104</v>
      </c>
      <c r="E474" s="17">
        <f>'№ 4 ведом'!F771</f>
        <v>2950.2000000000003</v>
      </c>
      <c r="F474" s="17">
        <f>'№ 4 ведом'!G771</f>
        <v>3904</v>
      </c>
      <c r="G474" s="17">
        <f>'№ 4 ведом'!H771</f>
        <v>3904</v>
      </c>
    </row>
    <row r="475" spans="1:7" ht="31.5">
      <c r="A475" s="139" t="s">
        <v>51</v>
      </c>
      <c r="B475" s="137">
        <v>2520400000</v>
      </c>
      <c r="C475" s="139"/>
      <c r="D475" s="56" t="s">
        <v>367</v>
      </c>
      <c r="E475" s="17">
        <f>E476</f>
        <v>1195.6999999999998</v>
      </c>
      <c r="F475" s="17">
        <f aca="true" t="shared" si="128" ref="F475:G477">F476</f>
        <v>1177.1</v>
      </c>
      <c r="G475" s="17">
        <f t="shared" si="128"/>
        <v>1177.1</v>
      </c>
    </row>
    <row r="476" spans="1:7" ht="12.75">
      <c r="A476" s="139" t="s">
        <v>51</v>
      </c>
      <c r="B476" s="137">
        <v>2520420300</v>
      </c>
      <c r="C476" s="139"/>
      <c r="D476" s="56" t="s">
        <v>368</v>
      </c>
      <c r="E476" s="17">
        <f>E477</f>
        <v>1195.6999999999998</v>
      </c>
      <c r="F476" s="17">
        <f t="shared" si="128"/>
        <v>1177.1</v>
      </c>
      <c r="G476" s="17">
        <f t="shared" si="128"/>
        <v>1177.1</v>
      </c>
    </row>
    <row r="477" spans="1:7" ht="31.5">
      <c r="A477" s="139" t="s">
        <v>51</v>
      </c>
      <c r="B477" s="137">
        <v>2520420300</v>
      </c>
      <c r="C477" s="137" t="s">
        <v>97</v>
      </c>
      <c r="D477" s="56" t="s">
        <v>98</v>
      </c>
      <c r="E477" s="17">
        <f>E478</f>
        <v>1195.6999999999998</v>
      </c>
      <c r="F477" s="17">
        <f t="shared" si="128"/>
        <v>1177.1</v>
      </c>
      <c r="G477" s="17">
        <f t="shared" si="128"/>
        <v>1177.1</v>
      </c>
    </row>
    <row r="478" spans="1:7" ht="12.75">
      <c r="A478" s="139" t="s">
        <v>51</v>
      </c>
      <c r="B478" s="137">
        <v>2520420300</v>
      </c>
      <c r="C478" s="139">
        <v>610</v>
      </c>
      <c r="D478" s="56" t="s">
        <v>104</v>
      </c>
      <c r="E478" s="17">
        <f>'№ 4 ведом'!F775</f>
        <v>1195.6999999999998</v>
      </c>
      <c r="F478" s="17">
        <f>'№ 4 ведом'!G775</f>
        <v>1177.1</v>
      </c>
      <c r="G478" s="17">
        <f>'№ 4 ведом'!H775</f>
        <v>1177.1</v>
      </c>
    </row>
    <row r="479" spans="1:7" ht="12.75">
      <c r="A479" s="182" t="s">
        <v>51</v>
      </c>
      <c r="B479" s="181">
        <v>9900000000</v>
      </c>
      <c r="C479" s="181"/>
      <c r="D479" s="56" t="s">
        <v>105</v>
      </c>
      <c r="E479" s="17">
        <f>E480</f>
        <v>145</v>
      </c>
      <c r="F479" s="17">
        <f aca="true" t="shared" si="129" ref="F479:G482">F480</f>
        <v>0</v>
      </c>
      <c r="G479" s="17">
        <f t="shared" si="129"/>
        <v>0</v>
      </c>
    </row>
    <row r="480" spans="1:7" ht="47.25">
      <c r="A480" s="182" t="s">
        <v>51</v>
      </c>
      <c r="B480" s="181">
        <v>9920000000</v>
      </c>
      <c r="C480" s="181"/>
      <c r="D480" s="56" t="s">
        <v>398</v>
      </c>
      <c r="E480" s="17">
        <f>E481</f>
        <v>145</v>
      </c>
      <c r="F480" s="17">
        <f t="shared" si="129"/>
        <v>0</v>
      </c>
      <c r="G480" s="17">
        <f t="shared" si="129"/>
        <v>0</v>
      </c>
    </row>
    <row r="481" spans="1:7" ht="47.25">
      <c r="A481" s="182" t="s">
        <v>51</v>
      </c>
      <c r="B481" s="181">
        <v>9920010920</v>
      </c>
      <c r="C481" s="181"/>
      <c r="D481" s="56" t="s">
        <v>399</v>
      </c>
      <c r="E481" s="17">
        <f>E482</f>
        <v>145</v>
      </c>
      <c r="F481" s="17">
        <f t="shared" si="129"/>
        <v>0</v>
      </c>
      <c r="G481" s="17">
        <f t="shared" si="129"/>
        <v>0</v>
      </c>
    </row>
    <row r="482" spans="1:7" ht="31.5">
      <c r="A482" s="182" t="s">
        <v>51</v>
      </c>
      <c r="B482" s="181">
        <v>9920010920</v>
      </c>
      <c r="C482" s="181" t="s">
        <v>97</v>
      </c>
      <c r="D482" s="56" t="s">
        <v>98</v>
      </c>
      <c r="E482" s="17">
        <f>E483</f>
        <v>145</v>
      </c>
      <c r="F482" s="17">
        <f t="shared" si="129"/>
        <v>0</v>
      </c>
      <c r="G482" s="17">
        <f t="shared" si="129"/>
        <v>0</v>
      </c>
    </row>
    <row r="483" spans="1:7" ht="12.75">
      <c r="A483" s="182" t="s">
        <v>51</v>
      </c>
      <c r="B483" s="181">
        <v>9920010920</v>
      </c>
      <c r="C483" s="181">
        <v>610</v>
      </c>
      <c r="D483" s="56" t="s">
        <v>104</v>
      </c>
      <c r="E483" s="17">
        <f>'№ 4 ведом'!F780</f>
        <v>145</v>
      </c>
      <c r="F483" s="17">
        <f>'№ 4 ведом'!G780</f>
        <v>0</v>
      </c>
      <c r="G483" s="17">
        <f>'№ 4 ведом'!H780</f>
        <v>0</v>
      </c>
    </row>
    <row r="484" spans="1:7" ht="12.75">
      <c r="A484" s="108" t="s">
        <v>90</v>
      </c>
      <c r="B484" s="108" t="s">
        <v>66</v>
      </c>
      <c r="C484" s="108" t="s">
        <v>66</v>
      </c>
      <c r="D484" s="49" t="s">
        <v>91</v>
      </c>
      <c r="E484" s="17">
        <f>E485+E514+E524</f>
        <v>38049.19999999999</v>
      </c>
      <c r="F484" s="17">
        <f>F485+F514+F524</f>
        <v>36268.299999999996</v>
      </c>
      <c r="G484" s="17">
        <f>G485+G514+G524</f>
        <v>36186.399999999994</v>
      </c>
    </row>
    <row r="485" spans="1:7" ht="47.25">
      <c r="A485" s="108" t="s">
        <v>90</v>
      </c>
      <c r="B485" s="110">
        <v>2100000000</v>
      </c>
      <c r="C485" s="108"/>
      <c r="D485" s="109" t="s">
        <v>333</v>
      </c>
      <c r="E485" s="17">
        <f>E486</f>
        <v>37211.99999999999</v>
      </c>
      <c r="F485" s="17">
        <f>F486</f>
        <v>35661.7</v>
      </c>
      <c r="G485" s="17">
        <f>G486</f>
        <v>35661.7</v>
      </c>
    </row>
    <row r="486" spans="1:7" ht="12.75">
      <c r="A486" s="108" t="s">
        <v>90</v>
      </c>
      <c r="B486" s="108">
        <v>2120000000</v>
      </c>
      <c r="C486" s="108"/>
      <c r="D486" s="109" t="s">
        <v>121</v>
      </c>
      <c r="E486" s="17">
        <f>E487+E510+E506</f>
        <v>37211.99999999999</v>
      </c>
      <c r="F486" s="17">
        <f>F487+F510+F506+F491</f>
        <v>35661.7</v>
      </c>
      <c r="G486" s="17">
        <f>G487+G510+G506+G491</f>
        <v>35661.7</v>
      </c>
    </row>
    <row r="487" spans="1:7" ht="47.25">
      <c r="A487" s="108" t="s">
        <v>90</v>
      </c>
      <c r="B487" s="108">
        <v>2120100000</v>
      </c>
      <c r="C487" s="108"/>
      <c r="D487" s="109" t="s">
        <v>122</v>
      </c>
      <c r="E487" s="17">
        <f>E494+E488+E500+E503+E491+E497</f>
        <v>35438.49999999999</v>
      </c>
      <c r="F487" s="17">
        <f aca="true" t="shared" si="130" ref="F487:G487">F494+F488+F500+F503+F491+F497</f>
        <v>35661.7</v>
      </c>
      <c r="G487" s="17">
        <f t="shared" si="130"/>
        <v>35661.7</v>
      </c>
    </row>
    <row r="488" spans="1:7" ht="47.25">
      <c r="A488" s="108" t="s">
        <v>90</v>
      </c>
      <c r="B488" s="108">
        <v>2120110690</v>
      </c>
      <c r="C488" s="108"/>
      <c r="D488" s="56" t="s">
        <v>240</v>
      </c>
      <c r="E488" s="17">
        <f aca="true" t="shared" si="131" ref="E488:G489">E489</f>
        <v>11796.099999999999</v>
      </c>
      <c r="F488" s="17">
        <f t="shared" si="131"/>
        <v>8315.8</v>
      </c>
      <c r="G488" s="17">
        <f t="shared" si="131"/>
        <v>8315.8</v>
      </c>
    </row>
    <row r="489" spans="1:7" ht="31.5">
      <c r="A489" s="108" t="s">
        <v>90</v>
      </c>
      <c r="B489" s="108">
        <v>2120110690</v>
      </c>
      <c r="C489" s="110" t="s">
        <v>97</v>
      </c>
      <c r="D489" s="56" t="s">
        <v>98</v>
      </c>
      <c r="E489" s="17">
        <f t="shared" si="131"/>
        <v>11796.099999999999</v>
      </c>
      <c r="F489" s="17">
        <f t="shared" si="131"/>
        <v>8315.8</v>
      </c>
      <c r="G489" s="17">
        <f t="shared" si="131"/>
        <v>8315.8</v>
      </c>
    </row>
    <row r="490" spans="1:7" ht="12.75">
      <c r="A490" s="108" t="s">
        <v>90</v>
      </c>
      <c r="B490" s="108">
        <v>2120110690</v>
      </c>
      <c r="C490" s="108">
        <v>610</v>
      </c>
      <c r="D490" s="56" t="s">
        <v>104</v>
      </c>
      <c r="E490" s="17">
        <f>'№ 4 ведом'!F300+'№ 4 ведом'!F787</f>
        <v>11796.099999999999</v>
      </c>
      <c r="F490" s="17">
        <f>'№ 4 ведом'!G300+'№ 4 ведом'!G787</f>
        <v>8315.8</v>
      </c>
      <c r="G490" s="17">
        <f>'№ 4 ведом'!H300+'№ 4 ведом'!H787</f>
        <v>8315.8</v>
      </c>
    </row>
    <row r="491" spans="1:7" ht="47.25">
      <c r="A491" s="191" t="s">
        <v>90</v>
      </c>
      <c r="B491" s="191">
        <v>2120111390</v>
      </c>
      <c r="C491" s="191"/>
      <c r="D491" s="56" t="s">
        <v>422</v>
      </c>
      <c r="E491" s="17">
        <f>E492</f>
        <v>140.9</v>
      </c>
      <c r="F491" s="17">
        <f aca="true" t="shared" si="132" ref="F491:G492">F492</f>
        <v>0</v>
      </c>
      <c r="G491" s="17">
        <f t="shared" si="132"/>
        <v>0</v>
      </c>
    </row>
    <row r="492" spans="1:7" ht="31.5">
      <c r="A492" s="191" t="s">
        <v>90</v>
      </c>
      <c r="B492" s="191">
        <v>2120111390</v>
      </c>
      <c r="C492" s="190" t="s">
        <v>97</v>
      </c>
      <c r="D492" s="56" t="s">
        <v>98</v>
      </c>
      <c r="E492" s="17">
        <f>E493</f>
        <v>140.9</v>
      </c>
      <c r="F492" s="17">
        <f t="shared" si="132"/>
        <v>0</v>
      </c>
      <c r="G492" s="17">
        <f t="shared" si="132"/>
        <v>0</v>
      </c>
    </row>
    <row r="493" spans="1:7" ht="12.75">
      <c r="A493" s="191" t="s">
        <v>90</v>
      </c>
      <c r="B493" s="191">
        <v>2120111390</v>
      </c>
      <c r="C493" s="191">
        <v>610</v>
      </c>
      <c r="D493" s="56" t="s">
        <v>104</v>
      </c>
      <c r="E493" s="17">
        <f>'№ 4 ведом'!F303+'№ 4 ведом'!F790</f>
        <v>140.9</v>
      </c>
      <c r="F493" s="17">
        <f>'№ 4 ведом'!G303+'№ 4 ведом'!G790</f>
        <v>0</v>
      </c>
      <c r="G493" s="17">
        <f>'№ 4 ведом'!H303+'№ 4 ведом'!H790</f>
        <v>0</v>
      </c>
    </row>
    <row r="494" spans="1:7" ht="31.5">
      <c r="A494" s="108" t="s">
        <v>90</v>
      </c>
      <c r="B494" s="108">
        <v>2120120010</v>
      </c>
      <c r="C494" s="108"/>
      <c r="D494" s="109" t="s">
        <v>123</v>
      </c>
      <c r="E494" s="17">
        <f aca="true" t="shared" si="133" ref="E494:G495">E495</f>
        <v>23185.799999999996</v>
      </c>
      <c r="F494" s="17">
        <f t="shared" si="133"/>
        <v>27261.9</v>
      </c>
      <c r="G494" s="17">
        <f t="shared" si="133"/>
        <v>27261.9</v>
      </c>
    </row>
    <row r="495" spans="1:7" ht="31.5">
      <c r="A495" s="108" t="s">
        <v>90</v>
      </c>
      <c r="B495" s="108">
        <v>2120120010</v>
      </c>
      <c r="C495" s="110" t="s">
        <v>97</v>
      </c>
      <c r="D495" s="109" t="s">
        <v>98</v>
      </c>
      <c r="E495" s="17">
        <f t="shared" si="133"/>
        <v>23185.799999999996</v>
      </c>
      <c r="F495" s="17">
        <f t="shared" si="133"/>
        <v>27261.9</v>
      </c>
      <c r="G495" s="17">
        <f t="shared" si="133"/>
        <v>27261.9</v>
      </c>
    </row>
    <row r="496" spans="1:7" ht="12.75">
      <c r="A496" s="108" t="s">
        <v>90</v>
      </c>
      <c r="B496" s="108">
        <v>2120120010</v>
      </c>
      <c r="C496" s="108">
        <v>610</v>
      </c>
      <c r="D496" s="109" t="s">
        <v>104</v>
      </c>
      <c r="E496" s="17">
        <f>'№ 4 ведом'!F793+'№ 4 ведом'!F306</f>
        <v>23185.799999999996</v>
      </c>
      <c r="F496" s="17">
        <f>'№ 4 ведом'!G793+'№ 4 ведом'!G306</f>
        <v>27261.9</v>
      </c>
      <c r="G496" s="17">
        <f>'№ 4 ведом'!H793+'№ 4 ведом'!H306</f>
        <v>27261.9</v>
      </c>
    </row>
    <row r="497" spans="1:7" ht="31.5">
      <c r="A497" s="283" t="s">
        <v>90</v>
      </c>
      <c r="B497" s="283">
        <v>2120120020</v>
      </c>
      <c r="C497" s="283"/>
      <c r="D497" s="284" t="s">
        <v>803</v>
      </c>
      <c r="E497" s="21">
        <f>E498</f>
        <v>195.1</v>
      </c>
      <c r="F497" s="21">
        <f aca="true" t="shared" si="134" ref="F497:G498">F498</f>
        <v>0</v>
      </c>
      <c r="G497" s="21">
        <f t="shared" si="134"/>
        <v>0</v>
      </c>
    </row>
    <row r="498" spans="1:7" ht="31.5">
      <c r="A498" s="283" t="s">
        <v>90</v>
      </c>
      <c r="B498" s="283">
        <v>2120120020</v>
      </c>
      <c r="C498" s="282" t="s">
        <v>97</v>
      </c>
      <c r="D498" s="284" t="s">
        <v>98</v>
      </c>
      <c r="E498" s="21">
        <f>E499</f>
        <v>195.1</v>
      </c>
      <c r="F498" s="21">
        <f t="shared" si="134"/>
        <v>0</v>
      </c>
      <c r="G498" s="21">
        <f t="shared" si="134"/>
        <v>0</v>
      </c>
    </row>
    <row r="499" spans="1:7" ht="12.75">
      <c r="A499" s="283" t="s">
        <v>90</v>
      </c>
      <c r="B499" s="283">
        <v>2120120020</v>
      </c>
      <c r="C499" s="283">
        <v>610</v>
      </c>
      <c r="D499" s="284" t="s">
        <v>104</v>
      </c>
      <c r="E499" s="21">
        <f>'№ 4 ведом'!F796</f>
        <v>195.1</v>
      </c>
      <c r="F499" s="21">
        <f>'№ 4 ведом'!G796</f>
        <v>0</v>
      </c>
      <c r="G499" s="21">
        <f>'№ 4 ведом'!H796</f>
        <v>0</v>
      </c>
    </row>
    <row r="500" spans="1:7" ht="47.25">
      <c r="A500" s="108" t="s">
        <v>90</v>
      </c>
      <c r="B500" s="108" t="s">
        <v>314</v>
      </c>
      <c r="C500" s="108"/>
      <c r="D500" s="56" t="s">
        <v>249</v>
      </c>
      <c r="E500" s="17">
        <f aca="true" t="shared" si="135" ref="E500:G501">E501</f>
        <v>119.19999999999999</v>
      </c>
      <c r="F500" s="17">
        <f t="shared" si="135"/>
        <v>84</v>
      </c>
      <c r="G500" s="17">
        <f t="shared" si="135"/>
        <v>84</v>
      </c>
    </row>
    <row r="501" spans="1:7" ht="31.5">
      <c r="A501" s="108" t="s">
        <v>90</v>
      </c>
      <c r="B501" s="108" t="s">
        <v>314</v>
      </c>
      <c r="C501" s="110" t="s">
        <v>97</v>
      </c>
      <c r="D501" s="56" t="s">
        <v>98</v>
      </c>
      <c r="E501" s="17">
        <f t="shared" si="135"/>
        <v>119.19999999999999</v>
      </c>
      <c r="F501" s="17">
        <f t="shared" si="135"/>
        <v>84</v>
      </c>
      <c r="G501" s="17">
        <f t="shared" si="135"/>
        <v>84</v>
      </c>
    </row>
    <row r="502" spans="1:7" ht="12.75">
      <c r="A502" s="108" t="s">
        <v>90</v>
      </c>
      <c r="B502" s="108" t="s">
        <v>314</v>
      </c>
      <c r="C502" s="108">
        <v>610</v>
      </c>
      <c r="D502" s="56" t="s">
        <v>104</v>
      </c>
      <c r="E502" s="17">
        <f>'№ 4 ведом'!F799+'№ 4 ведом'!F309</f>
        <v>119.19999999999999</v>
      </c>
      <c r="F502" s="17">
        <f>'№ 4 ведом'!G799+'№ 4 ведом'!G309</f>
        <v>84</v>
      </c>
      <c r="G502" s="17">
        <f>'№ 4 ведом'!H799+'№ 4 ведом'!H309</f>
        <v>84</v>
      </c>
    </row>
    <row r="503" spans="1:7" ht="47.25">
      <c r="A503" s="191" t="s">
        <v>90</v>
      </c>
      <c r="B503" s="10" t="s">
        <v>426</v>
      </c>
      <c r="C503" s="11"/>
      <c r="D503" s="192" t="s">
        <v>425</v>
      </c>
      <c r="E503" s="67">
        <f>E504</f>
        <v>1.4</v>
      </c>
      <c r="F503" s="67">
        <f aca="true" t="shared" si="136" ref="F503:G504">F504</f>
        <v>0</v>
      </c>
      <c r="G503" s="67">
        <f t="shared" si="136"/>
        <v>0</v>
      </c>
    </row>
    <row r="504" spans="1:7" ht="31.5">
      <c r="A504" s="191" t="s">
        <v>90</v>
      </c>
      <c r="B504" s="10" t="s">
        <v>426</v>
      </c>
      <c r="C504" s="190" t="s">
        <v>97</v>
      </c>
      <c r="D504" s="192" t="s">
        <v>98</v>
      </c>
      <c r="E504" s="67">
        <f>E505</f>
        <v>1.4</v>
      </c>
      <c r="F504" s="67">
        <f t="shared" si="136"/>
        <v>0</v>
      </c>
      <c r="G504" s="67">
        <f t="shared" si="136"/>
        <v>0</v>
      </c>
    </row>
    <row r="505" spans="1:7" ht="12.75">
      <c r="A505" s="191" t="s">
        <v>90</v>
      </c>
      <c r="B505" s="10" t="s">
        <v>426</v>
      </c>
      <c r="C505" s="191">
        <v>610</v>
      </c>
      <c r="D505" s="192" t="s">
        <v>104</v>
      </c>
      <c r="E505" s="67">
        <f>'№ 4 ведом'!F802+'№ 4 ведом'!F310</f>
        <v>1.4</v>
      </c>
      <c r="F505" s="67">
        <f>'№ 4 ведом'!G802</f>
        <v>0</v>
      </c>
      <c r="G505" s="67">
        <f>'№ 4 ведом'!H802</f>
        <v>0</v>
      </c>
    </row>
    <row r="506" spans="1:7" ht="63">
      <c r="A506" s="189" t="s">
        <v>90</v>
      </c>
      <c r="B506" s="189">
        <v>2120200000</v>
      </c>
      <c r="C506" s="189"/>
      <c r="D506" s="56" t="s">
        <v>415</v>
      </c>
      <c r="E506" s="67">
        <f>E507</f>
        <v>19.4</v>
      </c>
      <c r="F506" s="67">
        <f aca="true" t="shared" si="137" ref="F506:G508">F507</f>
        <v>0</v>
      </c>
      <c r="G506" s="67">
        <f t="shared" si="137"/>
        <v>0</v>
      </c>
    </row>
    <row r="507" spans="1:7" ht="31.5">
      <c r="A507" s="189" t="s">
        <v>90</v>
      </c>
      <c r="B507" s="189">
        <v>2120220020</v>
      </c>
      <c r="C507" s="189"/>
      <c r="D507" s="56" t="s">
        <v>414</v>
      </c>
      <c r="E507" s="67">
        <f>E508</f>
        <v>19.4</v>
      </c>
      <c r="F507" s="67">
        <f t="shared" si="137"/>
        <v>0</v>
      </c>
      <c r="G507" s="67">
        <f t="shared" si="137"/>
        <v>0</v>
      </c>
    </row>
    <row r="508" spans="1:7" ht="31.5">
      <c r="A508" s="189" t="s">
        <v>90</v>
      </c>
      <c r="B508" s="189">
        <v>2120220020</v>
      </c>
      <c r="C508" s="189">
        <v>600</v>
      </c>
      <c r="D508" s="56" t="s">
        <v>98</v>
      </c>
      <c r="E508" s="67">
        <f>E509</f>
        <v>19.4</v>
      </c>
      <c r="F508" s="67">
        <f t="shared" si="137"/>
        <v>0</v>
      </c>
      <c r="G508" s="67">
        <f t="shared" si="137"/>
        <v>0</v>
      </c>
    </row>
    <row r="509" spans="1:7" ht="12.75">
      <c r="A509" s="189" t="s">
        <v>90</v>
      </c>
      <c r="B509" s="189">
        <v>2120220020</v>
      </c>
      <c r="C509" s="189">
        <v>610</v>
      </c>
      <c r="D509" s="56" t="s">
        <v>104</v>
      </c>
      <c r="E509" s="67">
        <f>'№ 4 ведом'!F316</f>
        <v>19.4</v>
      </c>
      <c r="F509" s="67">
        <f>'№ 4 ведом'!G316</f>
        <v>0</v>
      </c>
      <c r="G509" s="67">
        <f>'№ 4 ведом'!H316</f>
        <v>0</v>
      </c>
    </row>
    <row r="510" spans="1:7" ht="31.5">
      <c r="A510" s="139" t="s">
        <v>90</v>
      </c>
      <c r="B510" s="139" t="s">
        <v>352</v>
      </c>
      <c r="C510" s="139"/>
      <c r="D510" s="56" t="s">
        <v>353</v>
      </c>
      <c r="E510" s="67">
        <f>E511</f>
        <v>1754.1</v>
      </c>
      <c r="F510" s="67">
        <f aca="true" t="shared" si="138" ref="F510:G512">F511</f>
        <v>0</v>
      </c>
      <c r="G510" s="67">
        <f t="shared" si="138"/>
        <v>0</v>
      </c>
    </row>
    <row r="511" spans="1:7" ht="63">
      <c r="A511" s="139" t="s">
        <v>90</v>
      </c>
      <c r="B511" s="139" t="s">
        <v>351</v>
      </c>
      <c r="C511" s="139"/>
      <c r="D511" s="56" t="s">
        <v>354</v>
      </c>
      <c r="E511" s="67">
        <f>E512</f>
        <v>1754.1</v>
      </c>
      <c r="F511" s="67">
        <f t="shared" si="138"/>
        <v>0</v>
      </c>
      <c r="G511" s="67">
        <f t="shared" si="138"/>
        <v>0</v>
      </c>
    </row>
    <row r="512" spans="1:7" ht="31.5">
      <c r="A512" s="139" t="s">
        <v>90</v>
      </c>
      <c r="B512" s="139" t="s">
        <v>351</v>
      </c>
      <c r="C512" s="137" t="s">
        <v>97</v>
      </c>
      <c r="D512" s="56" t="s">
        <v>98</v>
      </c>
      <c r="E512" s="67">
        <f>E513</f>
        <v>1754.1</v>
      </c>
      <c r="F512" s="67">
        <f t="shared" si="138"/>
        <v>0</v>
      </c>
      <c r="G512" s="67">
        <f t="shared" si="138"/>
        <v>0</v>
      </c>
    </row>
    <row r="513" spans="1:7" ht="12.75">
      <c r="A513" s="139" t="s">
        <v>90</v>
      </c>
      <c r="B513" s="139" t="s">
        <v>351</v>
      </c>
      <c r="C513" s="139">
        <v>610</v>
      </c>
      <c r="D513" s="56" t="s">
        <v>104</v>
      </c>
      <c r="E513" s="67">
        <f>'№ 4 ведом'!F320</f>
        <v>1754.1</v>
      </c>
      <c r="F513" s="67">
        <f>'№ 4 ведом'!G320</f>
        <v>0</v>
      </c>
      <c r="G513" s="67">
        <f>'№ 4 ведом'!H320</f>
        <v>0</v>
      </c>
    </row>
    <row r="514" spans="1:7" ht="31.5">
      <c r="A514" s="108" t="s">
        <v>90</v>
      </c>
      <c r="B514" s="110">
        <v>2500000000</v>
      </c>
      <c r="C514" s="108"/>
      <c r="D514" s="109" t="s">
        <v>332</v>
      </c>
      <c r="E514" s="67">
        <f>E515</f>
        <v>737.2</v>
      </c>
      <c r="F514" s="67">
        <f aca="true" t="shared" si="139" ref="F514:G518">F515</f>
        <v>606.6</v>
      </c>
      <c r="G514" s="67">
        <f t="shared" si="139"/>
        <v>524.7</v>
      </c>
    </row>
    <row r="515" spans="1:7" ht="31.5">
      <c r="A515" s="108" t="s">
        <v>90</v>
      </c>
      <c r="B515" s="110">
        <v>2520000000</v>
      </c>
      <c r="C515" s="108"/>
      <c r="D515" s="109" t="s">
        <v>251</v>
      </c>
      <c r="E515" s="67">
        <f>E516+E520</f>
        <v>737.2</v>
      </c>
      <c r="F515" s="67">
        <f>F516+F520</f>
        <v>606.6</v>
      </c>
      <c r="G515" s="67">
        <f>G516+G520</f>
        <v>524.7</v>
      </c>
    </row>
    <row r="516" spans="1:7" ht="47.25">
      <c r="A516" s="108" t="s">
        <v>90</v>
      </c>
      <c r="B516" s="110">
        <v>2520300000</v>
      </c>
      <c r="C516" s="108"/>
      <c r="D516" s="109" t="s">
        <v>287</v>
      </c>
      <c r="E516" s="67">
        <f>E517</f>
        <v>523.1</v>
      </c>
      <c r="F516" s="67">
        <f t="shared" si="139"/>
        <v>523.1</v>
      </c>
      <c r="G516" s="67">
        <f t="shared" si="139"/>
        <v>441.2</v>
      </c>
    </row>
    <row r="517" spans="1:7" ht="12.75">
      <c r="A517" s="108" t="s">
        <v>90</v>
      </c>
      <c r="B517" s="110">
        <v>2520320200</v>
      </c>
      <c r="C517" s="108"/>
      <c r="D517" s="56" t="s">
        <v>288</v>
      </c>
      <c r="E517" s="67">
        <f>E518</f>
        <v>523.1</v>
      </c>
      <c r="F517" s="67">
        <f t="shared" si="139"/>
        <v>523.1</v>
      </c>
      <c r="G517" s="67">
        <f t="shared" si="139"/>
        <v>441.2</v>
      </c>
    </row>
    <row r="518" spans="1:7" ht="31.5">
      <c r="A518" s="108" t="s">
        <v>90</v>
      </c>
      <c r="B518" s="110">
        <v>2520320200</v>
      </c>
      <c r="C518" s="110" t="s">
        <v>97</v>
      </c>
      <c r="D518" s="56" t="s">
        <v>98</v>
      </c>
      <c r="E518" s="67">
        <f>E519</f>
        <v>523.1</v>
      </c>
      <c r="F518" s="67">
        <f t="shared" si="139"/>
        <v>523.1</v>
      </c>
      <c r="G518" s="67">
        <f t="shared" si="139"/>
        <v>441.2</v>
      </c>
    </row>
    <row r="519" spans="1:7" ht="12.75">
      <c r="A519" s="108" t="s">
        <v>90</v>
      </c>
      <c r="B519" s="110">
        <v>2520320200</v>
      </c>
      <c r="C519" s="108">
        <v>610</v>
      </c>
      <c r="D519" s="56" t="s">
        <v>104</v>
      </c>
      <c r="E519" s="67">
        <f>'№ 4 ведом'!F326</f>
        <v>523.1</v>
      </c>
      <c r="F519" s="67">
        <f>'№ 4 ведом'!G326</f>
        <v>523.1</v>
      </c>
      <c r="G519" s="67">
        <f>'№ 4 ведом'!H326</f>
        <v>441.2</v>
      </c>
    </row>
    <row r="520" spans="1:7" ht="31.5">
      <c r="A520" s="139" t="s">
        <v>90</v>
      </c>
      <c r="B520" s="137">
        <v>2520400000</v>
      </c>
      <c r="C520" s="139"/>
      <c r="D520" s="56" t="s">
        <v>367</v>
      </c>
      <c r="E520" s="67">
        <f>E521</f>
        <v>214.1</v>
      </c>
      <c r="F520" s="67">
        <f aca="true" t="shared" si="140" ref="F520:G522">F521</f>
        <v>83.5</v>
      </c>
      <c r="G520" s="67">
        <f t="shared" si="140"/>
        <v>83.5</v>
      </c>
    </row>
    <row r="521" spans="1:7" ht="12.75">
      <c r="A521" s="139" t="s">
        <v>90</v>
      </c>
      <c r="B521" s="137">
        <v>2520420300</v>
      </c>
      <c r="C521" s="139"/>
      <c r="D521" s="56" t="s">
        <v>368</v>
      </c>
      <c r="E521" s="67">
        <f>E522</f>
        <v>214.1</v>
      </c>
      <c r="F521" s="67">
        <f t="shared" si="140"/>
        <v>83.5</v>
      </c>
      <c r="G521" s="67">
        <f t="shared" si="140"/>
        <v>83.5</v>
      </c>
    </row>
    <row r="522" spans="1:7" ht="31.5">
      <c r="A522" s="139" t="s">
        <v>90</v>
      </c>
      <c r="B522" s="137">
        <v>2520420300</v>
      </c>
      <c r="C522" s="137" t="s">
        <v>97</v>
      </c>
      <c r="D522" s="56" t="s">
        <v>98</v>
      </c>
      <c r="E522" s="67">
        <f>E523</f>
        <v>214.1</v>
      </c>
      <c r="F522" s="67">
        <f t="shared" si="140"/>
        <v>83.5</v>
      </c>
      <c r="G522" s="67">
        <f t="shared" si="140"/>
        <v>83.5</v>
      </c>
    </row>
    <row r="523" spans="1:7" ht="12.75">
      <c r="A523" s="139" t="s">
        <v>90</v>
      </c>
      <c r="B523" s="137">
        <v>2520420300</v>
      </c>
      <c r="C523" s="139">
        <v>610</v>
      </c>
      <c r="D523" s="56" t="s">
        <v>104</v>
      </c>
      <c r="E523" s="67">
        <f>'№ 4 ведом'!F330+'№ 4 ведом'!F808</f>
        <v>214.1</v>
      </c>
      <c r="F523" s="67">
        <f>'№ 4 ведом'!G330+'№ 4 ведом'!G808</f>
        <v>83.5</v>
      </c>
      <c r="G523" s="67">
        <f>'№ 4 ведом'!H330+'№ 4 ведом'!H808</f>
        <v>83.5</v>
      </c>
    </row>
    <row r="524" spans="1:7" ht="12.75">
      <c r="A524" s="182" t="s">
        <v>90</v>
      </c>
      <c r="B524" s="181">
        <v>9900000000</v>
      </c>
      <c r="C524" s="181"/>
      <c r="D524" s="56" t="s">
        <v>105</v>
      </c>
      <c r="E524" s="67">
        <f>E525</f>
        <v>100</v>
      </c>
      <c r="F524" s="67">
        <f aca="true" t="shared" si="141" ref="F524:G527">F525</f>
        <v>0</v>
      </c>
      <c r="G524" s="67">
        <f t="shared" si="141"/>
        <v>0</v>
      </c>
    </row>
    <row r="525" spans="1:7" ht="47.25">
      <c r="A525" s="182" t="s">
        <v>90</v>
      </c>
      <c r="B525" s="181">
        <v>9920000000</v>
      </c>
      <c r="C525" s="181"/>
      <c r="D525" s="56" t="s">
        <v>398</v>
      </c>
      <c r="E525" s="67">
        <f>E526</f>
        <v>100</v>
      </c>
      <c r="F525" s="67">
        <f t="shared" si="141"/>
        <v>0</v>
      </c>
      <c r="G525" s="67">
        <f t="shared" si="141"/>
        <v>0</v>
      </c>
    </row>
    <row r="526" spans="1:7" ht="47.25">
      <c r="A526" s="182" t="s">
        <v>90</v>
      </c>
      <c r="B526" s="181">
        <v>9920010920</v>
      </c>
      <c r="C526" s="181"/>
      <c r="D526" s="56" t="s">
        <v>399</v>
      </c>
      <c r="E526" s="67">
        <f>E527</f>
        <v>100</v>
      </c>
      <c r="F526" s="67">
        <f t="shared" si="141"/>
        <v>0</v>
      </c>
      <c r="G526" s="67">
        <f t="shared" si="141"/>
        <v>0</v>
      </c>
    </row>
    <row r="527" spans="1:7" ht="31.5">
      <c r="A527" s="182" t="s">
        <v>90</v>
      </c>
      <c r="B527" s="181">
        <v>9920010920</v>
      </c>
      <c r="C527" s="181" t="s">
        <v>97</v>
      </c>
      <c r="D527" s="56" t="s">
        <v>98</v>
      </c>
      <c r="E527" s="67">
        <f>E528</f>
        <v>100</v>
      </c>
      <c r="F527" s="67">
        <f t="shared" si="141"/>
        <v>0</v>
      </c>
      <c r="G527" s="67">
        <f t="shared" si="141"/>
        <v>0</v>
      </c>
    </row>
    <row r="528" spans="1:7" ht="12.75">
      <c r="A528" s="182" t="s">
        <v>90</v>
      </c>
      <c r="B528" s="181">
        <v>9920010920</v>
      </c>
      <c r="C528" s="181">
        <v>610</v>
      </c>
      <c r="D528" s="56" t="s">
        <v>104</v>
      </c>
      <c r="E528" s="67">
        <f>'№ 4 ведом'!F335</f>
        <v>100</v>
      </c>
      <c r="F528" s="67">
        <f>'№ 4 ведом'!G335</f>
        <v>0</v>
      </c>
      <c r="G528" s="67">
        <f>'№ 4 ведом'!H335</f>
        <v>0</v>
      </c>
    </row>
    <row r="529" spans="1:7" ht="31.5">
      <c r="A529" s="22" t="s">
        <v>198</v>
      </c>
      <c r="B529" s="63"/>
      <c r="C529" s="63"/>
      <c r="D529" s="65" t="s">
        <v>226</v>
      </c>
      <c r="E529" s="67">
        <f aca="true" t="shared" si="142" ref="E529:G534">E530</f>
        <v>150</v>
      </c>
      <c r="F529" s="17">
        <f t="shared" si="142"/>
        <v>150</v>
      </c>
      <c r="G529" s="17">
        <f t="shared" si="142"/>
        <v>150</v>
      </c>
    </row>
    <row r="530" spans="1:7" ht="47.25">
      <c r="A530" s="22" t="s">
        <v>198</v>
      </c>
      <c r="B530" s="137">
        <v>2600000000</v>
      </c>
      <c r="C530" s="137"/>
      <c r="D530" s="140" t="s">
        <v>342</v>
      </c>
      <c r="E530" s="17">
        <f t="shared" si="142"/>
        <v>150</v>
      </c>
      <c r="F530" s="17">
        <f t="shared" si="142"/>
        <v>150</v>
      </c>
      <c r="G530" s="17">
        <f t="shared" si="142"/>
        <v>150</v>
      </c>
    </row>
    <row r="531" spans="1:7" ht="47.25">
      <c r="A531" s="22" t="s">
        <v>198</v>
      </c>
      <c r="B531" s="137">
        <v>2630000000</v>
      </c>
      <c r="C531" s="1"/>
      <c r="D531" s="47" t="s">
        <v>199</v>
      </c>
      <c r="E531" s="17">
        <f t="shared" si="142"/>
        <v>150</v>
      </c>
      <c r="F531" s="17">
        <f t="shared" si="142"/>
        <v>150</v>
      </c>
      <c r="G531" s="17">
        <f t="shared" si="142"/>
        <v>150</v>
      </c>
    </row>
    <row r="532" spans="1:7" ht="31.5">
      <c r="A532" s="22" t="s">
        <v>198</v>
      </c>
      <c r="B532" s="137">
        <v>2630100000</v>
      </c>
      <c r="C532" s="139"/>
      <c r="D532" s="140" t="s">
        <v>201</v>
      </c>
      <c r="E532" s="17">
        <f t="shared" si="142"/>
        <v>150</v>
      </c>
      <c r="F532" s="17">
        <f t="shared" si="142"/>
        <v>150</v>
      </c>
      <c r="G532" s="17">
        <f t="shared" si="142"/>
        <v>150</v>
      </c>
    </row>
    <row r="533" spans="1:7" ht="12.75">
      <c r="A533" s="22" t="s">
        <v>198</v>
      </c>
      <c r="B533" s="137">
        <v>2630120510</v>
      </c>
      <c r="C533" s="139"/>
      <c r="D533" s="140" t="s">
        <v>203</v>
      </c>
      <c r="E533" s="17">
        <f t="shared" si="142"/>
        <v>150</v>
      </c>
      <c r="F533" s="17">
        <f t="shared" si="142"/>
        <v>150</v>
      </c>
      <c r="G533" s="17">
        <f t="shared" si="142"/>
        <v>150</v>
      </c>
    </row>
    <row r="534" spans="1:7" ht="31.5">
      <c r="A534" s="22" t="s">
        <v>198</v>
      </c>
      <c r="B534" s="137">
        <v>2630120510</v>
      </c>
      <c r="C534" s="137" t="s">
        <v>69</v>
      </c>
      <c r="D534" s="140" t="s">
        <v>95</v>
      </c>
      <c r="E534" s="17">
        <f t="shared" si="142"/>
        <v>150</v>
      </c>
      <c r="F534" s="17">
        <f t="shared" si="142"/>
        <v>150</v>
      </c>
      <c r="G534" s="17">
        <f t="shared" si="142"/>
        <v>150</v>
      </c>
    </row>
    <row r="535" spans="1:7" ht="31.5">
      <c r="A535" s="22" t="s">
        <v>198</v>
      </c>
      <c r="B535" s="137">
        <v>2630120510</v>
      </c>
      <c r="C535" s="139">
        <v>240</v>
      </c>
      <c r="D535" s="140" t="s">
        <v>224</v>
      </c>
      <c r="E535" s="17">
        <f>'№ 4 ведом'!F342</f>
        <v>150</v>
      </c>
      <c r="F535" s="17">
        <f>'№ 4 ведом'!G342</f>
        <v>150</v>
      </c>
      <c r="G535" s="17">
        <f>'№ 4 ведом'!H342</f>
        <v>150</v>
      </c>
    </row>
    <row r="536" spans="1:7" ht="12.75">
      <c r="A536" s="108" t="s">
        <v>38</v>
      </c>
      <c r="B536" s="108" t="s">
        <v>66</v>
      </c>
      <c r="C536" s="108" t="s">
        <v>66</v>
      </c>
      <c r="D536" s="49" t="s">
        <v>99</v>
      </c>
      <c r="E536" s="21">
        <f>E537+E557</f>
        <v>4078.3</v>
      </c>
      <c r="F536" s="21">
        <f>F537+F557</f>
        <v>4078.3</v>
      </c>
      <c r="G536" s="21">
        <f>G537+G557</f>
        <v>4078.3</v>
      </c>
    </row>
    <row r="537" spans="1:7" ht="47.25">
      <c r="A537" s="108" t="s">
        <v>38</v>
      </c>
      <c r="B537" s="110">
        <v>2100000000</v>
      </c>
      <c r="C537" s="108"/>
      <c r="D537" s="109" t="s">
        <v>333</v>
      </c>
      <c r="E537" s="17">
        <f>E548+E538</f>
        <v>3951.5</v>
      </c>
      <c r="F537" s="17">
        <f>F548+F538</f>
        <v>3951.5</v>
      </c>
      <c r="G537" s="17">
        <f>G548+G538</f>
        <v>3951.5</v>
      </c>
    </row>
    <row r="538" spans="1:7" ht="12.75">
      <c r="A538" s="108" t="s">
        <v>38</v>
      </c>
      <c r="B538" s="108">
        <v>2110000000</v>
      </c>
      <c r="C538" s="108"/>
      <c r="D538" s="49" t="s">
        <v>167</v>
      </c>
      <c r="E538" s="17">
        <f>E539</f>
        <v>3866</v>
      </c>
      <c r="F538" s="17">
        <f>F539</f>
        <v>3866</v>
      </c>
      <c r="G538" s="17">
        <f>G539</f>
        <v>3866</v>
      </c>
    </row>
    <row r="539" spans="1:7" ht="12.75">
      <c r="A539" s="108" t="s">
        <v>38</v>
      </c>
      <c r="B539" s="108">
        <v>2110400000</v>
      </c>
      <c r="C539" s="108"/>
      <c r="D539" s="49" t="s">
        <v>171</v>
      </c>
      <c r="E539" s="17">
        <f>E545+E540</f>
        <v>3866</v>
      </c>
      <c r="F539" s="17">
        <f>F545+F540</f>
        <v>3866</v>
      </c>
      <c r="G539" s="17">
        <f>G545+G540</f>
        <v>3866</v>
      </c>
    </row>
    <row r="540" spans="1:7" ht="31.5">
      <c r="A540" s="108" t="s">
        <v>38</v>
      </c>
      <c r="B540" s="108">
        <v>2110410240</v>
      </c>
      <c r="C540" s="108"/>
      <c r="D540" s="56" t="s">
        <v>246</v>
      </c>
      <c r="E540" s="17">
        <f>E541+E543</f>
        <v>3479.4</v>
      </c>
      <c r="F540" s="17">
        <f>F541+F543</f>
        <v>3479.4</v>
      </c>
      <c r="G540" s="17">
        <f>G541+G543</f>
        <v>3479.4</v>
      </c>
    </row>
    <row r="541" spans="1:7" ht="12.75">
      <c r="A541" s="108" t="s">
        <v>38</v>
      </c>
      <c r="B541" s="108">
        <v>2110410240</v>
      </c>
      <c r="C541" s="1" t="s">
        <v>73</v>
      </c>
      <c r="D541" s="47" t="s">
        <v>74</v>
      </c>
      <c r="E541" s="17">
        <f>E542</f>
        <v>75.4</v>
      </c>
      <c r="F541" s="17">
        <f>F542</f>
        <v>75.4</v>
      </c>
      <c r="G541" s="17">
        <f>G542</f>
        <v>75.4</v>
      </c>
    </row>
    <row r="542" spans="1:7" ht="31.5">
      <c r="A542" s="108" t="s">
        <v>38</v>
      </c>
      <c r="B542" s="108">
        <v>2110410240</v>
      </c>
      <c r="C542" s="108">
        <v>320</v>
      </c>
      <c r="D542" s="109" t="s">
        <v>102</v>
      </c>
      <c r="E542" s="17">
        <f>'№ 4 ведом'!F815</f>
        <v>75.4</v>
      </c>
      <c r="F542" s="17">
        <f>'№ 4 ведом'!G815</f>
        <v>75.4</v>
      </c>
      <c r="G542" s="17">
        <f>'№ 4 ведом'!H815</f>
        <v>75.4</v>
      </c>
    </row>
    <row r="543" spans="1:7" ht="31.5">
      <c r="A543" s="108" t="s">
        <v>38</v>
      </c>
      <c r="B543" s="108">
        <v>2110410240</v>
      </c>
      <c r="C543" s="110" t="s">
        <v>97</v>
      </c>
      <c r="D543" s="109" t="s">
        <v>98</v>
      </c>
      <c r="E543" s="17">
        <f>E544</f>
        <v>3404</v>
      </c>
      <c r="F543" s="17">
        <f>F544</f>
        <v>3404</v>
      </c>
      <c r="G543" s="17">
        <f>G544</f>
        <v>3404</v>
      </c>
    </row>
    <row r="544" spans="1:7" ht="12.75">
      <c r="A544" s="108" t="s">
        <v>38</v>
      </c>
      <c r="B544" s="108">
        <v>2110410240</v>
      </c>
      <c r="C544" s="108">
        <v>610</v>
      </c>
      <c r="D544" s="109" t="s">
        <v>104</v>
      </c>
      <c r="E544" s="17">
        <f>'№ 4 ведом'!F817</f>
        <v>3404</v>
      </c>
      <c r="F544" s="17">
        <f>'№ 4 ведом'!G817</f>
        <v>3404</v>
      </c>
      <c r="G544" s="17">
        <f>'№ 4 ведом'!H817</f>
        <v>3404</v>
      </c>
    </row>
    <row r="545" spans="1:7" ht="31.5">
      <c r="A545" s="108" t="s">
        <v>38</v>
      </c>
      <c r="B545" s="108" t="s">
        <v>330</v>
      </c>
      <c r="C545" s="108"/>
      <c r="D545" s="49" t="s">
        <v>172</v>
      </c>
      <c r="E545" s="17">
        <f aca="true" t="shared" si="143" ref="E545:G546">E546</f>
        <v>386.6</v>
      </c>
      <c r="F545" s="17">
        <f t="shared" si="143"/>
        <v>386.6</v>
      </c>
      <c r="G545" s="17">
        <f t="shared" si="143"/>
        <v>386.6</v>
      </c>
    </row>
    <row r="546" spans="1:7" ht="12.75">
      <c r="A546" s="108" t="s">
        <v>38</v>
      </c>
      <c r="B546" s="108" t="s">
        <v>330</v>
      </c>
      <c r="C546" s="1" t="s">
        <v>73</v>
      </c>
      <c r="D546" s="50" t="s">
        <v>74</v>
      </c>
      <c r="E546" s="17">
        <f t="shared" si="143"/>
        <v>386.6</v>
      </c>
      <c r="F546" s="17">
        <f t="shared" si="143"/>
        <v>386.6</v>
      </c>
      <c r="G546" s="17">
        <f t="shared" si="143"/>
        <v>386.6</v>
      </c>
    </row>
    <row r="547" spans="1:7" ht="31.5">
      <c r="A547" s="108" t="s">
        <v>38</v>
      </c>
      <c r="B547" s="108" t="s">
        <v>330</v>
      </c>
      <c r="C547" s="108">
        <v>320</v>
      </c>
      <c r="D547" s="109" t="s">
        <v>102</v>
      </c>
      <c r="E547" s="17">
        <f>'№ 4 ведом'!F820</f>
        <v>386.6</v>
      </c>
      <c r="F547" s="17">
        <f>'№ 4 ведом'!G820</f>
        <v>386.6</v>
      </c>
      <c r="G547" s="17">
        <f>'№ 4 ведом'!H820</f>
        <v>386.6</v>
      </c>
    </row>
    <row r="548" spans="1:7" ht="31.5">
      <c r="A548" s="108" t="s">
        <v>38</v>
      </c>
      <c r="B548" s="110">
        <v>2130000000</v>
      </c>
      <c r="C548" s="108"/>
      <c r="D548" s="49" t="s">
        <v>114</v>
      </c>
      <c r="E548" s="17">
        <f>E549+E553</f>
        <v>85.5</v>
      </c>
      <c r="F548" s="17">
        <f>F549+F553</f>
        <v>85.5</v>
      </c>
      <c r="G548" s="17">
        <f>G549+G553</f>
        <v>85.5</v>
      </c>
    </row>
    <row r="549" spans="1:7" ht="31.5">
      <c r="A549" s="108" t="s">
        <v>38</v>
      </c>
      <c r="B549" s="108">
        <v>2130200000</v>
      </c>
      <c r="C549" s="108"/>
      <c r="D549" s="49" t="s">
        <v>173</v>
      </c>
      <c r="E549" s="17">
        <f>E550</f>
        <v>15.7</v>
      </c>
      <c r="F549" s="17">
        <f aca="true" t="shared" si="144" ref="F549:G551">F550</f>
        <v>15.7</v>
      </c>
      <c r="G549" s="17">
        <f t="shared" si="144"/>
        <v>15.7</v>
      </c>
    </row>
    <row r="550" spans="1:7" ht="31.5">
      <c r="A550" s="108" t="s">
        <v>38</v>
      </c>
      <c r="B550" s="108">
        <v>2130220270</v>
      </c>
      <c r="C550" s="108"/>
      <c r="D550" s="49" t="s">
        <v>174</v>
      </c>
      <c r="E550" s="17">
        <f>E551</f>
        <v>15.7</v>
      </c>
      <c r="F550" s="17">
        <f t="shared" si="144"/>
        <v>15.7</v>
      </c>
      <c r="G550" s="17">
        <f t="shared" si="144"/>
        <v>15.7</v>
      </c>
    </row>
    <row r="551" spans="1:7" ht="12.75">
      <c r="A551" s="108" t="s">
        <v>38</v>
      </c>
      <c r="B551" s="108">
        <v>2130220270</v>
      </c>
      <c r="C551" s="110" t="s">
        <v>73</v>
      </c>
      <c r="D551" s="109" t="s">
        <v>74</v>
      </c>
      <c r="E551" s="17">
        <f>E552</f>
        <v>15.7</v>
      </c>
      <c r="F551" s="17">
        <f t="shared" si="144"/>
        <v>15.7</v>
      </c>
      <c r="G551" s="17">
        <f t="shared" si="144"/>
        <v>15.7</v>
      </c>
    </row>
    <row r="552" spans="1:7" ht="12.75">
      <c r="A552" s="108" t="s">
        <v>38</v>
      </c>
      <c r="B552" s="108">
        <v>2130220270</v>
      </c>
      <c r="C552" s="108">
        <v>350</v>
      </c>
      <c r="D552" s="49" t="s">
        <v>152</v>
      </c>
      <c r="E552" s="17">
        <f>'№ 4 ведом'!F349</f>
        <v>15.7</v>
      </c>
      <c r="F552" s="17">
        <f>'№ 4 ведом'!G349</f>
        <v>15.7</v>
      </c>
      <c r="G552" s="17">
        <f>'№ 4 ведом'!H349</f>
        <v>15.7</v>
      </c>
    </row>
    <row r="553" spans="1:7" ht="31.5">
      <c r="A553" s="108" t="s">
        <v>38</v>
      </c>
      <c r="B553" s="108">
        <v>2130400000</v>
      </c>
      <c r="C553" s="108"/>
      <c r="D553" s="49" t="s">
        <v>137</v>
      </c>
      <c r="E553" s="17">
        <f>E554</f>
        <v>69.8</v>
      </c>
      <c r="F553" s="17">
        <f aca="true" t="shared" si="145" ref="F553:G555">F554</f>
        <v>69.8</v>
      </c>
      <c r="G553" s="17">
        <f t="shared" si="145"/>
        <v>69.8</v>
      </c>
    </row>
    <row r="554" spans="1:7" ht="31.5">
      <c r="A554" s="108" t="s">
        <v>38</v>
      </c>
      <c r="B554" s="108">
        <v>2130420290</v>
      </c>
      <c r="C554" s="108"/>
      <c r="D554" s="49" t="s">
        <v>138</v>
      </c>
      <c r="E554" s="17">
        <f>E555</f>
        <v>69.8</v>
      </c>
      <c r="F554" s="17">
        <f t="shared" si="145"/>
        <v>69.8</v>
      </c>
      <c r="G554" s="17">
        <f t="shared" si="145"/>
        <v>69.8</v>
      </c>
    </row>
    <row r="555" spans="1:7" ht="31.5">
      <c r="A555" s="108" t="s">
        <v>38</v>
      </c>
      <c r="B555" s="108">
        <v>2130420290</v>
      </c>
      <c r="C555" s="110" t="s">
        <v>69</v>
      </c>
      <c r="D555" s="109" t="s">
        <v>95</v>
      </c>
      <c r="E555" s="17">
        <f>E556</f>
        <v>69.8</v>
      </c>
      <c r="F555" s="17">
        <f t="shared" si="145"/>
        <v>69.8</v>
      </c>
      <c r="G555" s="17">
        <f t="shared" si="145"/>
        <v>69.8</v>
      </c>
    </row>
    <row r="556" spans="1:7" ht="31.5">
      <c r="A556" s="108" t="s">
        <v>38</v>
      </c>
      <c r="B556" s="108">
        <v>2130420290</v>
      </c>
      <c r="C556" s="108">
        <v>240</v>
      </c>
      <c r="D556" s="109" t="s">
        <v>224</v>
      </c>
      <c r="E556" s="17">
        <f>'№ 4 ведом'!F353</f>
        <v>69.8</v>
      </c>
      <c r="F556" s="17">
        <f>'№ 4 ведом'!G353</f>
        <v>69.8</v>
      </c>
      <c r="G556" s="17">
        <f>'№ 4 ведом'!H353</f>
        <v>69.8</v>
      </c>
    </row>
    <row r="557" spans="1:7" ht="47.25">
      <c r="A557" s="108" t="s">
        <v>38</v>
      </c>
      <c r="B557" s="110">
        <v>2200000000</v>
      </c>
      <c r="C557" s="108"/>
      <c r="D557" s="49" t="s">
        <v>331</v>
      </c>
      <c r="E557" s="17">
        <f aca="true" t="shared" si="146" ref="E557:G558">E558</f>
        <v>126.8</v>
      </c>
      <c r="F557" s="17">
        <f t="shared" si="146"/>
        <v>126.8</v>
      </c>
      <c r="G557" s="17">
        <f t="shared" si="146"/>
        <v>126.8</v>
      </c>
    </row>
    <row r="558" spans="1:7" ht="31.5">
      <c r="A558" s="108" t="s">
        <v>38</v>
      </c>
      <c r="B558" s="110">
        <v>2240000000</v>
      </c>
      <c r="C558" s="10"/>
      <c r="D558" s="49" t="s">
        <v>132</v>
      </c>
      <c r="E558" s="17">
        <f t="shared" si="146"/>
        <v>126.8</v>
      </c>
      <c r="F558" s="17">
        <f t="shared" si="146"/>
        <v>126.8</v>
      </c>
      <c r="G558" s="17">
        <f t="shared" si="146"/>
        <v>126.8</v>
      </c>
    </row>
    <row r="559" spans="1:7" ht="31.5">
      <c r="A559" s="108" t="s">
        <v>38</v>
      </c>
      <c r="B559" s="10" t="s">
        <v>316</v>
      </c>
      <c r="C559" s="10"/>
      <c r="D559" s="49" t="s">
        <v>137</v>
      </c>
      <c r="E559" s="17">
        <f>E563+E566+E569+E560</f>
        <v>126.8</v>
      </c>
      <c r="F559" s="17">
        <f>F563+F566+F569+F560</f>
        <v>126.8</v>
      </c>
      <c r="G559" s="17">
        <f>G563+G566+G569+G560</f>
        <v>126.8</v>
      </c>
    </row>
    <row r="560" spans="1:7" ht="12.75">
      <c r="A560" s="2" t="s">
        <v>38</v>
      </c>
      <c r="B560" s="10" t="s">
        <v>317</v>
      </c>
      <c r="C560" s="11"/>
      <c r="D560" s="49" t="s">
        <v>140</v>
      </c>
      <c r="E560" s="17">
        <f aca="true" t="shared" si="147" ref="E560:G561">E561</f>
        <v>54</v>
      </c>
      <c r="F560" s="17">
        <f t="shared" si="147"/>
        <v>54</v>
      </c>
      <c r="G560" s="17">
        <f t="shared" si="147"/>
        <v>54</v>
      </c>
    </row>
    <row r="561" spans="1:7" ht="31.5">
      <c r="A561" s="2" t="s">
        <v>38</v>
      </c>
      <c r="B561" s="10" t="s">
        <v>317</v>
      </c>
      <c r="C561" s="110" t="s">
        <v>69</v>
      </c>
      <c r="D561" s="109" t="s">
        <v>95</v>
      </c>
      <c r="E561" s="17">
        <f t="shared" si="147"/>
        <v>54</v>
      </c>
      <c r="F561" s="17">
        <f t="shared" si="147"/>
        <v>54</v>
      </c>
      <c r="G561" s="17">
        <f t="shared" si="147"/>
        <v>54</v>
      </c>
    </row>
    <row r="562" spans="1:7" ht="31.5">
      <c r="A562" s="2" t="s">
        <v>38</v>
      </c>
      <c r="B562" s="10" t="s">
        <v>317</v>
      </c>
      <c r="C562" s="108">
        <v>240</v>
      </c>
      <c r="D562" s="109" t="s">
        <v>224</v>
      </c>
      <c r="E562" s="17">
        <f>'№ 4 ведом'!F359</f>
        <v>54</v>
      </c>
      <c r="F562" s="17">
        <f>'№ 4 ведом'!G359</f>
        <v>54</v>
      </c>
      <c r="G562" s="17">
        <f>'№ 4 ведом'!H359</f>
        <v>54</v>
      </c>
    </row>
    <row r="563" spans="1:7" ht="31.5">
      <c r="A563" s="108" t="s">
        <v>38</v>
      </c>
      <c r="B563" s="10" t="s">
        <v>318</v>
      </c>
      <c r="C563" s="10"/>
      <c r="D563" s="49" t="s">
        <v>134</v>
      </c>
      <c r="E563" s="17">
        <f aca="true" t="shared" si="148" ref="E563:G564">E564</f>
        <v>22.8</v>
      </c>
      <c r="F563" s="17">
        <f t="shared" si="148"/>
        <v>22.8</v>
      </c>
      <c r="G563" s="17">
        <f t="shared" si="148"/>
        <v>22.8</v>
      </c>
    </row>
    <row r="564" spans="1:7" ht="31.5">
      <c r="A564" s="108" t="s">
        <v>38</v>
      </c>
      <c r="B564" s="10" t="s">
        <v>318</v>
      </c>
      <c r="C564" s="110" t="s">
        <v>69</v>
      </c>
      <c r="D564" s="109" t="s">
        <v>95</v>
      </c>
      <c r="E564" s="17">
        <f t="shared" si="148"/>
        <v>22.8</v>
      </c>
      <c r="F564" s="17">
        <f t="shared" si="148"/>
        <v>22.8</v>
      </c>
      <c r="G564" s="17">
        <f t="shared" si="148"/>
        <v>22.8</v>
      </c>
    </row>
    <row r="565" spans="1:7" ht="31.5">
      <c r="A565" s="108" t="s">
        <v>38</v>
      </c>
      <c r="B565" s="10" t="s">
        <v>318</v>
      </c>
      <c r="C565" s="108">
        <v>240</v>
      </c>
      <c r="D565" s="109" t="s">
        <v>224</v>
      </c>
      <c r="E565" s="17">
        <f>'№ 4 ведом'!F362</f>
        <v>22.8</v>
      </c>
      <c r="F565" s="17">
        <f>'№ 4 ведом'!G362</f>
        <v>22.8</v>
      </c>
      <c r="G565" s="17">
        <f>'№ 4 ведом'!H362</f>
        <v>22.8</v>
      </c>
    </row>
    <row r="566" spans="1:7" ht="31.5">
      <c r="A566" s="108" t="s">
        <v>38</v>
      </c>
      <c r="B566" s="10" t="s">
        <v>319</v>
      </c>
      <c r="C566" s="10"/>
      <c r="D566" s="49" t="s">
        <v>135</v>
      </c>
      <c r="E566" s="17">
        <f aca="true" t="shared" si="149" ref="E566:G567">E567</f>
        <v>14</v>
      </c>
      <c r="F566" s="17">
        <f t="shared" si="149"/>
        <v>14</v>
      </c>
      <c r="G566" s="17">
        <f t="shared" si="149"/>
        <v>14</v>
      </c>
    </row>
    <row r="567" spans="1:7" ht="31.5">
      <c r="A567" s="108" t="s">
        <v>38</v>
      </c>
      <c r="B567" s="10" t="s">
        <v>319</v>
      </c>
      <c r="C567" s="110" t="s">
        <v>69</v>
      </c>
      <c r="D567" s="109" t="s">
        <v>95</v>
      </c>
      <c r="E567" s="17">
        <f t="shared" si="149"/>
        <v>14</v>
      </c>
      <c r="F567" s="17">
        <f t="shared" si="149"/>
        <v>14</v>
      </c>
      <c r="G567" s="17">
        <f t="shared" si="149"/>
        <v>14</v>
      </c>
    </row>
    <row r="568" spans="1:7" ht="31.5">
      <c r="A568" s="108" t="s">
        <v>38</v>
      </c>
      <c r="B568" s="10" t="s">
        <v>319</v>
      </c>
      <c r="C568" s="108">
        <v>240</v>
      </c>
      <c r="D568" s="109" t="s">
        <v>224</v>
      </c>
      <c r="E568" s="17">
        <f>'№ 4 ведом'!F365</f>
        <v>14</v>
      </c>
      <c r="F568" s="17">
        <f>'№ 4 ведом'!G365</f>
        <v>14</v>
      </c>
      <c r="G568" s="17">
        <f>'№ 4 ведом'!H365</f>
        <v>14</v>
      </c>
    </row>
    <row r="569" spans="1:7" ht="12.75">
      <c r="A569" s="108" t="s">
        <v>38</v>
      </c>
      <c r="B569" s="10" t="s">
        <v>320</v>
      </c>
      <c r="C569" s="10"/>
      <c r="D569" s="49" t="s">
        <v>136</v>
      </c>
      <c r="E569" s="17">
        <f aca="true" t="shared" si="150" ref="E569:G570">E570</f>
        <v>36</v>
      </c>
      <c r="F569" s="17">
        <f t="shared" si="150"/>
        <v>36</v>
      </c>
      <c r="G569" s="17">
        <f t="shared" si="150"/>
        <v>36</v>
      </c>
    </row>
    <row r="570" spans="1:7" ht="12.75">
      <c r="A570" s="108" t="s">
        <v>38</v>
      </c>
      <c r="B570" s="10" t="s">
        <v>320</v>
      </c>
      <c r="C570" s="110" t="s">
        <v>73</v>
      </c>
      <c r="D570" s="109" t="s">
        <v>74</v>
      </c>
      <c r="E570" s="17">
        <f t="shared" si="150"/>
        <v>36</v>
      </c>
      <c r="F570" s="17">
        <f t="shared" si="150"/>
        <v>36</v>
      </c>
      <c r="G570" s="17">
        <f t="shared" si="150"/>
        <v>36</v>
      </c>
    </row>
    <row r="571" spans="1:7" ht="31.5">
      <c r="A571" s="108" t="s">
        <v>38</v>
      </c>
      <c r="B571" s="10" t="s">
        <v>320</v>
      </c>
      <c r="C571" s="10" t="s">
        <v>372</v>
      </c>
      <c r="D571" s="151" t="s">
        <v>373</v>
      </c>
      <c r="E571" s="17">
        <f>'№ 4 ведом'!F368</f>
        <v>36</v>
      </c>
      <c r="F571" s="17">
        <f>'№ 4 ведом'!G368</f>
        <v>36</v>
      </c>
      <c r="G571" s="17">
        <f>'№ 4 ведом'!H368</f>
        <v>36</v>
      </c>
    </row>
    <row r="572" spans="1:7" ht="12.75">
      <c r="A572" s="108" t="s">
        <v>52</v>
      </c>
      <c r="B572" s="108" t="s">
        <v>66</v>
      </c>
      <c r="C572" s="108" t="s">
        <v>66</v>
      </c>
      <c r="D572" s="49" t="s">
        <v>12</v>
      </c>
      <c r="E572" s="17">
        <f>E573+E583</f>
        <v>6553.000000000001</v>
      </c>
      <c r="F572" s="17">
        <f>F573+F583</f>
        <v>6216.1</v>
      </c>
      <c r="G572" s="17">
        <f>G573+G583</f>
        <v>6216.1</v>
      </c>
    </row>
    <row r="573" spans="1:7" ht="47.25">
      <c r="A573" s="108" t="s">
        <v>52</v>
      </c>
      <c r="B573" s="110">
        <v>2100000000</v>
      </c>
      <c r="C573" s="108"/>
      <c r="D573" s="109" t="s">
        <v>333</v>
      </c>
      <c r="E573" s="17">
        <f>E574</f>
        <v>224.3</v>
      </c>
      <c r="F573" s="17">
        <f>F574</f>
        <v>224.3</v>
      </c>
      <c r="G573" s="17">
        <f>G574</f>
        <v>224.3</v>
      </c>
    </row>
    <row r="574" spans="1:7" ht="31.5">
      <c r="A574" s="108" t="s">
        <v>52</v>
      </c>
      <c r="B574" s="110">
        <v>2130000000</v>
      </c>
      <c r="C574" s="24"/>
      <c r="D574" s="49" t="s">
        <v>114</v>
      </c>
      <c r="E574" s="17">
        <f>E579+E575</f>
        <v>224.3</v>
      </c>
      <c r="F574" s="17">
        <f>F579+F575</f>
        <v>224.3</v>
      </c>
      <c r="G574" s="17">
        <f>G579+G575</f>
        <v>224.3</v>
      </c>
    </row>
    <row r="575" spans="1:7" ht="31.5">
      <c r="A575" s="108" t="s">
        <v>52</v>
      </c>
      <c r="B575" s="108">
        <v>2130100000</v>
      </c>
      <c r="C575" s="24"/>
      <c r="D575" s="49" t="s">
        <v>210</v>
      </c>
      <c r="E575" s="17">
        <f>E576</f>
        <v>125.8</v>
      </c>
      <c r="F575" s="17">
        <f aca="true" t="shared" si="151" ref="F575:G577">F576</f>
        <v>125.8</v>
      </c>
      <c r="G575" s="17">
        <f t="shared" si="151"/>
        <v>125.8</v>
      </c>
    </row>
    <row r="576" spans="1:7" ht="31.5">
      <c r="A576" s="108" t="s">
        <v>52</v>
      </c>
      <c r="B576" s="110">
        <v>2130120260</v>
      </c>
      <c r="C576" s="24"/>
      <c r="D576" s="49" t="s">
        <v>211</v>
      </c>
      <c r="E576" s="17">
        <f>E577</f>
        <v>125.8</v>
      </c>
      <c r="F576" s="17">
        <f t="shared" si="151"/>
        <v>125.8</v>
      </c>
      <c r="G576" s="17">
        <f t="shared" si="151"/>
        <v>125.8</v>
      </c>
    </row>
    <row r="577" spans="1:7" ht="31.5">
      <c r="A577" s="108" t="s">
        <v>52</v>
      </c>
      <c r="B577" s="110">
        <v>2130120260</v>
      </c>
      <c r="C577" s="108" t="s">
        <v>69</v>
      </c>
      <c r="D577" s="49" t="s">
        <v>95</v>
      </c>
      <c r="E577" s="17">
        <f>E578</f>
        <v>125.8</v>
      </c>
      <c r="F577" s="17">
        <f t="shared" si="151"/>
        <v>125.8</v>
      </c>
      <c r="G577" s="17">
        <f t="shared" si="151"/>
        <v>125.8</v>
      </c>
    </row>
    <row r="578" spans="1:7" ht="31.5">
      <c r="A578" s="108" t="s">
        <v>52</v>
      </c>
      <c r="B578" s="110">
        <v>2130120260</v>
      </c>
      <c r="C578" s="108">
        <v>240</v>
      </c>
      <c r="D578" s="49" t="s">
        <v>224</v>
      </c>
      <c r="E578" s="17">
        <f>'№ 4 ведом'!F827</f>
        <v>125.8</v>
      </c>
      <c r="F578" s="17">
        <f>'№ 4 ведом'!G827</f>
        <v>125.8</v>
      </c>
      <c r="G578" s="17">
        <f>'№ 4 ведом'!H827</f>
        <v>125.8</v>
      </c>
    </row>
    <row r="579" spans="1:7" ht="31.5">
      <c r="A579" s="108" t="s">
        <v>52</v>
      </c>
      <c r="B579" s="108">
        <v>2130200000</v>
      </c>
      <c r="C579" s="108"/>
      <c r="D579" s="49" t="s">
        <v>173</v>
      </c>
      <c r="E579" s="17">
        <f aca="true" t="shared" si="152" ref="E579:G581">E580</f>
        <v>98.5</v>
      </c>
      <c r="F579" s="17">
        <f t="shared" si="152"/>
        <v>98.5</v>
      </c>
      <c r="G579" s="17">
        <f t="shared" si="152"/>
        <v>98.5</v>
      </c>
    </row>
    <row r="580" spans="1:7" ht="31.5">
      <c r="A580" s="108" t="s">
        <v>52</v>
      </c>
      <c r="B580" s="108">
        <v>2130220270</v>
      </c>
      <c r="C580" s="108"/>
      <c r="D580" s="49" t="s">
        <v>174</v>
      </c>
      <c r="E580" s="17">
        <f t="shared" si="152"/>
        <v>98.5</v>
      </c>
      <c r="F580" s="17">
        <f t="shared" si="152"/>
        <v>98.5</v>
      </c>
      <c r="G580" s="17">
        <f t="shared" si="152"/>
        <v>98.5</v>
      </c>
    </row>
    <row r="581" spans="1:7" ht="31.5">
      <c r="A581" s="108" t="s">
        <v>52</v>
      </c>
      <c r="B581" s="108">
        <v>2130220270</v>
      </c>
      <c r="C581" s="108" t="s">
        <v>69</v>
      </c>
      <c r="D581" s="49" t="s">
        <v>95</v>
      </c>
      <c r="E581" s="17">
        <f t="shared" si="152"/>
        <v>98.5</v>
      </c>
      <c r="F581" s="17">
        <f t="shared" si="152"/>
        <v>98.5</v>
      </c>
      <c r="G581" s="17">
        <f t="shared" si="152"/>
        <v>98.5</v>
      </c>
    </row>
    <row r="582" spans="1:7" ht="31.5">
      <c r="A582" s="108" t="s">
        <v>52</v>
      </c>
      <c r="B582" s="108">
        <v>2130220270</v>
      </c>
      <c r="C582" s="108">
        <v>240</v>
      </c>
      <c r="D582" s="49" t="s">
        <v>224</v>
      </c>
      <c r="E582" s="17">
        <f>'№ 4 ведом'!F831</f>
        <v>98.5</v>
      </c>
      <c r="F582" s="17">
        <f>'№ 4 ведом'!G831</f>
        <v>98.5</v>
      </c>
      <c r="G582" s="17">
        <f>'№ 4 ведом'!H831</f>
        <v>98.5</v>
      </c>
    </row>
    <row r="583" spans="1:7" ht="12.75">
      <c r="A583" s="108" t="s">
        <v>52</v>
      </c>
      <c r="B583" s="108">
        <v>9900000000</v>
      </c>
      <c r="C583" s="108"/>
      <c r="D583" s="49" t="s">
        <v>105</v>
      </c>
      <c r="E583" s="17">
        <f>E588+E584</f>
        <v>6328.700000000001</v>
      </c>
      <c r="F583" s="17">
        <f>F588+F584</f>
        <v>5991.8</v>
      </c>
      <c r="G583" s="17">
        <f>G588+G584</f>
        <v>5991.8</v>
      </c>
    </row>
    <row r="584" spans="1:7" ht="31.5">
      <c r="A584" s="274" t="s">
        <v>52</v>
      </c>
      <c r="B584" s="274">
        <v>9930000000</v>
      </c>
      <c r="C584" s="274"/>
      <c r="D584" s="56" t="s">
        <v>158</v>
      </c>
      <c r="E584" s="17">
        <f>E585</f>
        <v>14.1</v>
      </c>
      <c r="F584" s="17">
        <f aca="true" t="shared" si="153" ref="F584:G586">F585</f>
        <v>0</v>
      </c>
      <c r="G584" s="17">
        <f t="shared" si="153"/>
        <v>0</v>
      </c>
    </row>
    <row r="585" spans="1:7" ht="31.5">
      <c r="A585" s="274" t="s">
        <v>52</v>
      </c>
      <c r="B585" s="274">
        <v>9930020490</v>
      </c>
      <c r="C585" s="274"/>
      <c r="D585" s="56" t="s">
        <v>383</v>
      </c>
      <c r="E585" s="17">
        <f>E586</f>
        <v>14.1</v>
      </c>
      <c r="F585" s="17">
        <f t="shared" si="153"/>
        <v>0</v>
      </c>
      <c r="G585" s="17">
        <f t="shared" si="153"/>
        <v>0</v>
      </c>
    </row>
    <row r="586" spans="1:7" ht="12.75">
      <c r="A586" s="274" t="s">
        <v>52</v>
      </c>
      <c r="B586" s="274">
        <v>9930020490</v>
      </c>
      <c r="C586" s="11" t="s">
        <v>70</v>
      </c>
      <c r="D586" s="42" t="s">
        <v>71</v>
      </c>
      <c r="E586" s="17">
        <f>E587</f>
        <v>14.1</v>
      </c>
      <c r="F586" s="17">
        <f t="shared" si="153"/>
        <v>0</v>
      </c>
      <c r="G586" s="17">
        <f t="shared" si="153"/>
        <v>0</v>
      </c>
    </row>
    <row r="587" spans="1:7" ht="12.75">
      <c r="A587" s="274" t="s">
        <v>52</v>
      </c>
      <c r="B587" s="274">
        <v>9930020490</v>
      </c>
      <c r="C587" s="1" t="s">
        <v>384</v>
      </c>
      <c r="D587" s="164" t="s">
        <v>385</v>
      </c>
      <c r="E587" s="17">
        <f>'№ 4 ведом'!F836</f>
        <v>14.1</v>
      </c>
      <c r="F587" s="17">
        <f>'№ 4 ведом'!G836</f>
        <v>0</v>
      </c>
      <c r="G587" s="17">
        <f>'№ 4 ведом'!H836</f>
        <v>0</v>
      </c>
    </row>
    <row r="588" spans="1:7" ht="31.5">
      <c r="A588" s="108" t="s">
        <v>52</v>
      </c>
      <c r="B588" s="108">
        <v>9990000000</v>
      </c>
      <c r="C588" s="108"/>
      <c r="D588" s="49" t="s">
        <v>148</v>
      </c>
      <c r="E588" s="17">
        <f aca="true" t="shared" si="154" ref="E588:G588">E589</f>
        <v>6314.6</v>
      </c>
      <c r="F588" s="17">
        <f t="shared" si="154"/>
        <v>5991.8</v>
      </c>
      <c r="G588" s="17">
        <f t="shared" si="154"/>
        <v>5991.8</v>
      </c>
    </row>
    <row r="589" spans="1:7" ht="31.5">
      <c r="A589" s="108" t="s">
        <v>52</v>
      </c>
      <c r="B589" s="108">
        <v>9990200000</v>
      </c>
      <c r="C589" s="24"/>
      <c r="D589" s="49" t="s">
        <v>117</v>
      </c>
      <c r="E589" s="17">
        <f>E590</f>
        <v>6314.6</v>
      </c>
      <c r="F589" s="17">
        <f aca="true" t="shared" si="155" ref="F589:G591">F590</f>
        <v>5991.8</v>
      </c>
      <c r="G589" s="17">
        <f t="shared" si="155"/>
        <v>5991.8</v>
      </c>
    </row>
    <row r="590" spans="1:7" ht="47.25">
      <c r="A590" s="108" t="s">
        <v>52</v>
      </c>
      <c r="B590" s="108">
        <v>9990225000</v>
      </c>
      <c r="C590" s="108"/>
      <c r="D590" s="49" t="s">
        <v>118</v>
      </c>
      <c r="E590" s="17">
        <f>E591+E593</f>
        <v>6314.6</v>
      </c>
      <c r="F590" s="17">
        <f>F591+F593</f>
        <v>5991.8</v>
      </c>
      <c r="G590" s="17">
        <f>G591+G593</f>
        <v>5991.8</v>
      </c>
    </row>
    <row r="591" spans="1:7" ht="63">
      <c r="A591" s="108" t="s">
        <v>52</v>
      </c>
      <c r="B591" s="108">
        <v>9990225000</v>
      </c>
      <c r="C591" s="108" t="s">
        <v>68</v>
      </c>
      <c r="D591" s="49" t="s">
        <v>1</v>
      </c>
      <c r="E591" s="17">
        <f>E592</f>
        <v>6290.400000000001</v>
      </c>
      <c r="F591" s="17">
        <f t="shared" si="155"/>
        <v>5967.6</v>
      </c>
      <c r="G591" s="17">
        <f t="shared" si="155"/>
        <v>5967.6</v>
      </c>
    </row>
    <row r="592" spans="1:7" ht="31.5">
      <c r="A592" s="108" t="s">
        <v>52</v>
      </c>
      <c r="B592" s="108">
        <v>9990225000</v>
      </c>
      <c r="C592" s="108">
        <v>120</v>
      </c>
      <c r="D592" s="49" t="s">
        <v>225</v>
      </c>
      <c r="E592" s="17">
        <f>'№ 4 ведом'!F841</f>
        <v>6290.400000000001</v>
      </c>
      <c r="F592" s="17">
        <f>'№ 4 ведом'!G841</f>
        <v>5967.6</v>
      </c>
      <c r="G592" s="17">
        <f>'№ 4 ведом'!H841</f>
        <v>5967.6</v>
      </c>
    </row>
    <row r="593" spans="1:7" ht="12.75">
      <c r="A593" s="108" t="s">
        <v>52</v>
      </c>
      <c r="B593" s="108">
        <v>9990225000</v>
      </c>
      <c r="C593" s="108" t="s">
        <v>70</v>
      </c>
      <c r="D593" s="49" t="s">
        <v>71</v>
      </c>
      <c r="E593" s="17">
        <f>E594</f>
        <v>24.2</v>
      </c>
      <c r="F593" s="17">
        <f>F594</f>
        <v>24.2</v>
      </c>
      <c r="G593" s="17">
        <f>G594</f>
        <v>24.2</v>
      </c>
    </row>
    <row r="594" spans="1:7" ht="12.75">
      <c r="A594" s="108" t="s">
        <v>52</v>
      </c>
      <c r="B594" s="108">
        <v>9990225000</v>
      </c>
      <c r="C594" s="108">
        <v>850</v>
      </c>
      <c r="D594" s="49" t="s">
        <v>100</v>
      </c>
      <c r="E594" s="17">
        <f>'№ 4 ведом'!F843</f>
        <v>24.2</v>
      </c>
      <c r="F594" s="17">
        <f>'№ 4 ведом'!G843</f>
        <v>24.2</v>
      </c>
      <c r="G594" s="17">
        <f>'№ 4 ведом'!H843</f>
        <v>24.2</v>
      </c>
    </row>
    <row r="595" spans="1:7" ht="12.75">
      <c r="A595" s="4" t="s">
        <v>41</v>
      </c>
      <c r="B595" s="4" t="s">
        <v>66</v>
      </c>
      <c r="C595" s="4" t="s">
        <v>66</v>
      </c>
      <c r="D595" s="19" t="s">
        <v>82</v>
      </c>
      <c r="E595" s="6">
        <f>E596</f>
        <v>53461.1</v>
      </c>
      <c r="F595" s="6">
        <f>F596</f>
        <v>42247.899999999994</v>
      </c>
      <c r="G595" s="6">
        <f>G596</f>
        <v>40985.49999999999</v>
      </c>
    </row>
    <row r="596" spans="1:7" ht="12.75">
      <c r="A596" s="138" t="s">
        <v>42</v>
      </c>
      <c r="B596" s="138" t="s">
        <v>66</v>
      </c>
      <c r="C596" s="138" t="s">
        <v>66</v>
      </c>
      <c r="D596" s="58" t="s">
        <v>13</v>
      </c>
      <c r="E596" s="59">
        <f>E603+E659+E597</f>
        <v>53461.1</v>
      </c>
      <c r="F596" s="59">
        <f>F603+F659+F597</f>
        <v>42247.899999999994</v>
      </c>
      <c r="G596" s="59">
        <f>G603+G659+G597</f>
        <v>40985.49999999999</v>
      </c>
    </row>
    <row r="597" spans="1:7" ht="47.25">
      <c r="A597" s="139" t="s">
        <v>42</v>
      </c>
      <c r="B597" s="137">
        <v>2100000000</v>
      </c>
      <c r="C597" s="24"/>
      <c r="D597" s="140" t="s">
        <v>333</v>
      </c>
      <c r="E597" s="17">
        <f>E598</f>
        <v>599.5</v>
      </c>
      <c r="F597" s="17">
        <f aca="true" t="shared" si="156" ref="F597:G601">F598</f>
        <v>599.5</v>
      </c>
      <c r="G597" s="17">
        <f t="shared" si="156"/>
        <v>277.40000000000003</v>
      </c>
    </row>
    <row r="598" spans="1:7" ht="31.5">
      <c r="A598" s="139" t="s">
        <v>42</v>
      </c>
      <c r="B598" s="137">
        <v>2130000000</v>
      </c>
      <c r="C598" s="24"/>
      <c r="D598" s="140" t="s">
        <v>114</v>
      </c>
      <c r="E598" s="17">
        <f>E599</f>
        <v>599.5</v>
      </c>
      <c r="F598" s="17">
        <f t="shared" si="156"/>
        <v>599.5</v>
      </c>
      <c r="G598" s="17">
        <f t="shared" si="156"/>
        <v>277.40000000000003</v>
      </c>
    </row>
    <row r="599" spans="1:7" ht="47.25">
      <c r="A599" s="139" t="s">
        <v>42</v>
      </c>
      <c r="B599" s="137">
        <v>2130300000</v>
      </c>
      <c r="C599" s="24"/>
      <c r="D599" s="140" t="s">
        <v>115</v>
      </c>
      <c r="E599" s="17">
        <f>E600</f>
        <v>599.5</v>
      </c>
      <c r="F599" s="17">
        <f t="shared" si="156"/>
        <v>599.5</v>
      </c>
      <c r="G599" s="17">
        <f t="shared" si="156"/>
        <v>277.40000000000003</v>
      </c>
    </row>
    <row r="600" spans="1:7" ht="31.5">
      <c r="A600" s="139" t="s">
        <v>42</v>
      </c>
      <c r="B600" s="137">
        <v>2130320280</v>
      </c>
      <c r="C600" s="24"/>
      <c r="D600" s="140" t="s">
        <v>116</v>
      </c>
      <c r="E600" s="17">
        <f>E601</f>
        <v>599.5</v>
      </c>
      <c r="F600" s="17">
        <f t="shared" si="156"/>
        <v>599.5</v>
      </c>
      <c r="G600" s="17">
        <f t="shared" si="156"/>
        <v>277.40000000000003</v>
      </c>
    </row>
    <row r="601" spans="1:7" ht="31.5">
      <c r="A601" s="139" t="s">
        <v>42</v>
      </c>
      <c r="B601" s="137">
        <v>2130320280</v>
      </c>
      <c r="C601" s="137" t="s">
        <v>97</v>
      </c>
      <c r="D601" s="140" t="s">
        <v>98</v>
      </c>
      <c r="E601" s="17">
        <f>E602</f>
        <v>599.5</v>
      </c>
      <c r="F601" s="17">
        <f t="shared" si="156"/>
        <v>599.5</v>
      </c>
      <c r="G601" s="17">
        <f t="shared" si="156"/>
        <v>277.40000000000003</v>
      </c>
    </row>
    <row r="602" spans="1:7" ht="12.75">
      <c r="A602" s="139" t="s">
        <v>42</v>
      </c>
      <c r="B602" s="137">
        <v>2130320280</v>
      </c>
      <c r="C602" s="139">
        <v>610</v>
      </c>
      <c r="D602" s="140" t="s">
        <v>104</v>
      </c>
      <c r="E602" s="17">
        <f>'№ 4 ведом'!F376</f>
        <v>599.5</v>
      </c>
      <c r="F602" s="17">
        <f>'№ 4 ведом'!G376</f>
        <v>599.5</v>
      </c>
      <c r="G602" s="17">
        <f>'№ 4 ведом'!H376</f>
        <v>277.40000000000003</v>
      </c>
    </row>
    <row r="603" spans="1:7" ht="47.25">
      <c r="A603" s="139" t="s">
        <v>42</v>
      </c>
      <c r="B603" s="137">
        <v>2200000000</v>
      </c>
      <c r="C603" s="139"/>
      <c r="D603" s="49" t="s">
        <v>331</v>
      </c>
      <c r="E603" s="17">
        <f>E604+E622+E654</f>
        <v>51147.4</v>
      </c>
      <c r="F603" s="17">
        <f>F604+F622+F654</f>
        <v>40149.799999999996</v>
      </c>
      <c r="G603" s="17">
        <f>G604+G622+G654</f>
        <v>40022.399999999994</v>
      </c>
    </row>
    <row r="604" spans="1:7" ht="31.5">
      <c r="A604" s="108" t="s">
        <v>42</v>
      </c>
      <c r="B604" s="110">
        <v>2210000000</v>
      </c>
      <c r="C604" s="108"/>
      <c r="D604" s="49" t="s">
        <v>183</v>
      </c>
      <c r="E604" s="17">
        <f>E605+E615</f>
        <v>14452.6</v>
      </c>
      <c r="F604" s="17">
        <f>F605+F615</f>
        <v>13724.4</v>
      </c>
      <c r="G604" s="17">
        <f>G605+G615</f>
        <v>13644.4</v>
      </c>
    </row>
    <row r="605" spans="1:7" ht="31.5">
      <c r="A605" s="108" t="s">
        <v>42</v>
      </c>
      <c r="B605" s="110">
        <v>2210100000</v>
      </c>
      <c r="C605" s="108"/>
      <c r="D605" s="49" t="s">
        <v>184</v>
      </c>
      <c r="E605" s="17">
        <f>E609+E606+E612</f>
        <v>14372.6</v>
      </c>
      <c r="F605" s="17">
        <f>F609+F606+F612</f>
        <v>13644.4</v>
      </c>
      <c r="G605" s="17">
        <f>G609+G606+G612</f>
        <v>13644.4</v>
      </c>
    </row>
    <row r="606" spans="1:7" ht="47.25">
      <c r="A606" s="108" t="s">
        <v>42</v>
      </c>
      <c r="B606" s="110">
        <v>2210110680</v>
      </c>
      <c r="C606" s="108"/>
      <c r="D606" s="62" t="s">
        <v>241</v>
      </c>
      <c r="E606" s="17">
        <f aca="true" t="shared" si="157" ref="E606:G607">E607</f>
        <v>6295.5</v>
      </c>
      <c r="F606" s="17">
        <f t="shared" si="157"/>
        <v>5601</v>
      </c>
      <c r="G606" s="17">
        <f t="shared" si="157"/>
        <v>5601</v>
      </c>
    </row>
    <row r="607" spans="1:7" ht="31.5">
      <c r="A607" s="108" t="s">
        <v>42</v>
      </c>
      <c r="B607" s="110">
        <v>2210110680</v>
      </c>
      <c r="C607" s="110" t="s">
        <v>97</v>
      </c>
      <c r="D607" s="56" t="s">
        <v>98</v>
      </c>
      <c r="E607" s="17">
        <f t="shared" si="157"/>
        <v>6295.5</v>
      </c>
      <c r="F607" s="17">
        <f t="shared" si="157"/>
        <v>5601</v>
      </c>
      <c r="G607" s="17">
        <f t="shared" si="157"/>
        <v>5601</v>
      </c>
    </row>
    <row r="608" spans="1:7" ht="12.75">
      <c r="A608" s="108" t="s">
        <v>42</v>
      </c>
      <c r="B608" s="110">
        <v>2210110680</v>
      </c>
      <c r="C608" s="108">
        <v>610</v>
      </c>
      <c r="D608" s="56" t="s">
        <v>104</v>
      </c>
      <c r="E608" s="17">
        <f>'№ 4 ведом'!F382</f>
        <v>6295.5</v>
      </c>
      <c r="F608" s="17">
        <f>'№ 4 ведом'!G382</f>
        <v>5601</v>
      </c>
      <c r="G608" s="17">
        <f>'№ 4 ведом'!H382</f>
        <v>5601</v>
      </c>
    </row>
    <row r="609" spans="1:7" ht="31.5">
      <c r="A609" s="108" t="s">
        <v>42</v>
      </c>
      <c r="B609" s="110">
        <v>2210120010</v>
      </c>
      <c r="C609" s="108"/>
      <c r="D609" s="49" t="s">
        <v>123</v>
      </c>
      <c r="E609" s="17">
        <f aca="true" t="shared" si="158" ref="E609:G610">E610</f>
        <v>8013.5</v>
      </c>
      <c r="F609" s="17">
        <f t="shared" si="158"/>
        <v>7986.8</v>
      </c>
      <c r="G609" s="17">
        <f t="shared" si="158"/>
        <v>7986.8</v>
      </c>
    </row>
    <row r="610" spans="1:7" ht="31.5">
      <c r="A610" s="108" t="s">
        <v>42</v>
      </c>
      <c r="B610" s="110">
        <v>2210120010</v>
      </c>
      <c r="C610" s="110" t="s">
        <v>97</v>
      </c>
      <c r="D610" s="109" t="s">
        <v>98</v>
      </c>
      <c r="E610" s="17">
        <f t="shared" si="158"/>
        <v>8013.5</v>
      </c>
      <c r="F610" s="17">
        <f t="shared" si="158"/>
        <v>7986.8</v>
      </c>
      <c r="G610" s="17">
        <f t="shared" si="158"/>
        <v>7986.8</v>
      </c>
    </row>
    <row r="611" spans="1:7" ht="12.75">
      <c r="A611" s="108" t="s">
        <v>42</v>
      </c>
      <c r="B611" s="110">
        <v>2210120010</v>
      </c>
      <c r="C611" s="108">
        <v>610</v>
      </c>
      <c r="D611" s="109" t="s">
        <v>104</v>
      </c>
      <c r="E611" s="17">
        <f>'№ 4 ведом'!F385</f>
        <v>8013.5</v>
      </c>
      <c r="F611" s="17">
        <f>'№ 4 ведом'!G385</f>
        <v>7986.8</v>
      </c>
      <c r="G611" s="17">
        <f>'№ 4 ведом'!H385</f>
        <v>7986.8</v>
      </c>
    </row>
    <row r="612" spans="1:7" ht="47.25">
      <c r="A612" s="108" t="s">
        <v>42</v>
      </c>
      <c r="B612" s="110" t="s">
        <v>321</v>
      </c>
      <c r="C612" s="108"/>
      <c r="D612" s="62" t="s">
        <v>250</v>
      </c>
      <c r="E612" s="17">
        <f aca="true" t="shared" si="159" ref="E612:G613">E613</f>
        <v>63.6</v>
      </c>
      <c r="F612" s="17">
        <f t="shared" si="159"/>
        <v>56.6</v>
      </c>
      <c r="G612" s="17">
        <f t="shared" si="159"/>
        <v>56.6</v>
      </c>
    </row>
    <row r="613" spans="1:7" ht="31.5">
      <c r="A613" s="108" t="s">
        <v>42</v>
      </c>
      <c r="B613" s="110" t="s">
        <v>321</v>
      </c>
      <c r="C613" s="110" t="s">
        <v>97</v>
      </c>
      <c r="D613" s="56" t="s">
        <v>98</v>
      </c>
      <c r="E613" s="17">
        <f t="shared" si="159"/>
        <v>63.6</v>
      </c>
      <c r="F613" s="17">
        <f t="shared" si="159"/>
        <v>56.6</v>
      </c>
      <c r="G613" s="17">
        <f t="shared" si="159"/>
        <v>56.6</v>
      </c>
    </row>
    <row r="614" spans="1:7" ht="12.75">
      <c r="A614" s="108" t="s">
        <v>42</v>
      </c>
      <c r="B614" s="110" t="s">
        <v>321</v>
      </c>
      <c r="C614" s="108">
        <v>610</v>
      </c>
      <c r="D614" s="56" t="s">
        <v>104</v>
      </c>
      <c r="E614" s="17">
        <f>'№ 4 ведом'!F388</f>
        <v>63.6</v>
      </c>
      <c r="F614" s="17">
        <f>'№ 4 ведом'!G388</f>
        <v>56.6</v>
      </c>
      <c r="G614" s="17">
        <f>'№ 4 ведом'!H388</f>
        <v>56.6</v>
      </c>
    </row>
    <row r="615" spans="1:7" ht="31.5">
      <c r="A615" s="108" t="s">
        <v>42</v>
      </c>
      <c r="B615" s="146">
        <v>2210200000</v>
      </c>
      <c r="C615" s="108"/>
      <c r="D615" s="109" t="s">
        <v>185</v>
      </c>
      <c r="E615" s="17">
        <f>E619+E616</f>
        <v>80</v>
      </c>
      <c r="F615" s="17">
        <f aca="true" t="shared" si="160" ref="F615:G615">F619+F616</f>
        <v>80</v>
      </c>
      <c r="G615" s="17">
        <f t="shared" si="160"/>
        <v>0</v>
      </c>
    </row>
    <row r="616" spans="1:7" ht="12.75">
      <c r="A616" s="191" t="s">
        <v>42</v>
      </c>
      <c r="B616" s="191">
        <v>2210220010</v>
      </c>
      <c r="C616" s="191"/>
      <c r="D616" s="163" t="s">
        <v>417</v>
      </c>
      <c r="E616" s="17">
        <f>E617</f>
        <v>80</v>
      </c>
      <c r="F616" s="17">
        <f aca="true" t="shared" si="161" ref="F616:G617">F617</f>
        <v>0</v>
      </c>
      <c r="G616" s="17">
        <f t="shared" si="161"/>
        <v>0</v>
      </c>
    </row>
    <row r="617" spans="1:7" ht="31.5">
      <c r="A617" s="191" t="s">
        <v>42</v>
      </c>
      <c r="B617" s="191">
        <v>2210220010</v>
      </c>
      <c r="C617" s="190" t="s">
        <v>97</v>
      </c>
      <c r="D617" s="192" t="s">
        <v>98</v>
      </c>
      <c r="E617" s="17">
        <f>E618</f>
        <v>80</v>
      </c>
      <c r="F617" s="17">
        <f t="shared" si="161"/>
        <v>0</v>
      </c>
      <c r="G617" s="17">
        <f t="shared" si="161"/>
        <v>0</v>
      </c>
    </row>
    <row r="618" spans="1:7" ht="12.75">
      <c r="A618" s="191" t="s">
        <v>42</v>
      </c>
      <c r="B618" s="191">
        <v>2210220010</v>
      </c>
      <c r="C618" s="191">
        <v>610</v>
      </c>
      <c r="D618" s="192" t="s">
        <v>104</v>
      </c>
      <c r="E618" s="17">
        <f>'№ 4 ведом'!F392</f>
        <v>80</v>
      </c>
      <c r="F618" s="17">
        <f>'№ 4 ведом'!G392</f>
        <v>0</v>
      </c>
      <c r="G618" s="17">
        <f>'№ 4 ведом'!H392</f>
        <v>0</v>
      </c>
    </row>
    <row r="619" spans="1:7" ht="63">
      <c r="A619" s="129" t="s">
        <v>42</v>
      </c>
      <c r="B619" s="161" t="s">
        <v>381</v>
      </c>
      <c r="C619" s="161"/>
      <c r="D619" s="163" t="s">
        <v>382</v>
      </c>
      <c r="E619" s="17">
        <f aca="true" t="shared" si="162" ref="E619:G620">E620</f>
        <v>0</v>
      </c>
      <c r="F619" s="17">
        <f t="shared" si="162"/>
        <v>80</v>
      </c>
      <c r="G619" s="17">
        <f t="shared" si="162"/>
        <v>0</v>
      </c>
    </row>
    <row r="620" spans="1:7" ht="31.5">
      <c r="A620" s="129" t="s">
        <v>42</v>
      </c>
      <c r="B620" s="161" t="s">
        <v>381</v>
      </c>
      <c r="C620" s="160" t="s">
        <v>97</v>
      </c>
      <c r="D620" s="162" t="s">
        <v>98</v>
      </c>
      <c r="E620" s="17">
        <f t="shared" si="162"/>
        <v>0</v>
      </c>
      <c r="F620" s="17">
        <f t="shared" si="162"/>
        <v>80</v>
      </c>
      <c r="G620" s="17">
        <f t="shared" si="162"/>
        <v>0</v>
      </c>
    </row>
    <row r="621" spans="1:7" ht="12.75">
      <c r="A621" s="129" t="s">
        <v>42</v>
      </c>
      <c r="B621" s="161" t="s">
        <v>381</v>
      </c>
      <c r="C621" s="161">
        <v>610</v>
      </c>
      <c r="D621" s="162" t="s">
        <v>104</v>
      </c>
      <c r="E621" s="17">
        <f>'№ 4 ведом'!F395</f>
        <v>0</v>
      </c>
      <c r="F621" s="17">
        <f>'№ 4 ведом'!G395</f>
        <v>80</v>
      </c>
      <c r="G621" s="17">
        <f>'№ 4 ведом'!H395</f>
        <v>0</v>
      </c>
    </row>
    <row r="622" spans="1:7" ht="31.5">
      <c r="A622" s="108" t="s">
        <v>42</v>
      </c>
      <c r="B622" s="110">
        <v>2220000000</v>
      </c>
      <c r="C622" s="108"/>
      <c r="D622" s="49" t="s">
        <v>139</v>
      </c>
      <c r="E622" s="17">
        <f>E623+E633+E640+E647</f>
        <v>36425.100000000006</v>
      </c>
      <c r="F622" s="17">
        <f>F623+F633+F640+F647</f>
        <v>26425.399999999998</v>
      </c>
      <c r="G622" s="17">
        <f>G623+G633+G640+G647</f>
        <v>26377.999999999996</v>
      </c>
    </row>
    <row r="623" spans="1:7" ht="47.25">
      <c r="A623" s="108" t="s">
        <v>42</v>
      </c>
      <c r="B623" s="108">
        <v>2220100000</v>
      </c>
      <c r="C623" s="108"/>
      <c r="D623" s="49" t="s">
        <v>186</v>
      </c>
      <c r="E623" s="17">
        <f>E624+E627+E630</f>
        <v>27445.300000000003</v>
      </c>
      <c r="F623" s="17">
        <f>F624+F627+F630</f>
        <v>25477.399999999998</v>
      </c>
      <c r="G623" s="17">
        <f>G624+G627+G630</f>
        <v>25477.399999999998</v>
      </c>
    </row>
    <row r="624" spans="1:7" ht="47.25">
      <c r="A624" s="108" t="s">
        <v>42</v>
      </c>
      <c r="B624" s="108">
        <v>2220110680</v>
      </c>
      <c r="C624" s="108"/>
      <c r="D624" s="62" t="s">
        <v>241</v>
      </c>
      <c r="E624" s="17">
        <f aca="true" t="shared" si="163" ref="E624:G625">E625</f>
        <v>12507.199999999999</v>
      </c>
      <c r="F624" s="17">
        <f t="shared" si="163"/>
        <v>11139.8</v>
      </c>
      <c r="G624" s="17">
        <f t="shared" si="163"/>
        <v>11139.8</v>
      </c>
    </row>
    <row r="625" spans="1:7" ht="31.5">
      <c r="A625" s="108" t="s">
        <v>42</v>
      </c>
      <c r="B625" s="108">
        <v>2220110680</v>
      </c>
      <c r="C625" s="110" t="s">
        <v>97</v>
      </c>
      <c r="D625" s="56" t="s">
        <v>98</v>
      </c>
      <c r="E625" s="17">
        <f t="shared" si="163"/>
        <v>12507.199999999999</v>
      </c>
      <c r="F625" s="17">
        <f t="shared" si="163"/>
        <v>11139.8</v>
      </c>
      <c r="G625" s="17">
        <f t="shared" si="163"/>
        <v>11139.8</v>
      </c>
    </row>
    <row r="626" spans="1:7" ht="12.75">
      <c r="A626" s="108" t="s">
        <v>42</v>
      </c>
      <c r="B626" s="134">
        <v>2220110680</v>
      </c>
      <c r="C626" s="108">
        <v>610</v>
      </c>
      <c r="D626" s="56" t="s">
        <v>104</v>
      </c>
      <c r="E626" s="17">
        <f>'№ 4 ведом'!F400</f>
        <v>12507.199999999999</v>
      </c>
      <c r="F626" s="17">
        <f>'№ 4 ведом'!G400</f>
        <v>11139.8</v>
      </c>
      <c r="G626" s="17">
        <f>'№ 4 ведом'!H400</f>
        <v>11139.8</v>
      </c>
    </row>
    <row r="627" spans="1:7" ht="31.5">
      <c r="A627" s="108" t="s">
        <v>42</v>
      </c>
      <c r="B627" s="108">
        <v>2220120010</v>
      </c>
      <c r="C627" s="108"/>
      <c r="D627" s="109" t="s">
        <v>123</v>
      </c>
      <c r="E627" s="17">
        <f aca="true" t="shared" si="164" ref="E627:G628">E628</f>
        <v>14811.7</v>
      </c>
      <c r="F627" s="17">
        <f t="shared" si="164"/>
        <v>14225</v>
      </c>
      <c r="G627" s="17">
        <f t="shared" si="164"/>
        <v>14225</v>
      </c>
    </row>
    <row r="628" spans="1:7" ht="31.5">
      <c r="A628" s="108" t="s">
        <v>42</v>
      </c>
      <c r="B628" s="108">
        <v>2220120010</v>
      </c>
      <c r="C628" s="110" t="s">
        <v>97</v>
      </c>
      <c r="D628" s="109" t="s">
        <v>98</v>
      </c>
      <c r="E628" s="17">
        <f t="shared" si="164"/>
        <v>14811.7</v>
      </c>
      <c r="F628" s="17">
        <f t="shared" si="164"/>
        <v>14225</v>
      </c>
      <c r="G628" s="17">
        <f t="shared" si="164"/>
        <v>14225</v>
      </c>
    </row>
    <row r="629" spans="1:7" ht="12.75">
      <c r="A629" s="108" t="s">
        <v>42</v>
      </c>
      <c r="B629" s="108">
        <v>2220120010</v>
      </c>
      <c r="C629" s="108">
        <v>610</v>
      </c>
      <c r="D629" s="109" t="s">
        <v>104</v>
      </c>
      <c r="E629" s="17">
        <f>'№ 4 ведом'!F403</f>
        <v>14811.7</v>
      </c>
      <c r="F629" s="17">
        <f>'№ 4 ведом'!G403</f>
        <v>14225</v>
      </c>
      <c r="G629" s="17">
        <f>'№ 4 ведом'!H403</f>
        <v>14225</v>
      </c>
    </row>
    <row r="630" spans="1:7" ht="47.25">
      <c r="A630" s="108" t="s">
        <v>42</v>
      </c>
      <c r="B630" s="108" t="s">
        <v>322</v>
      </c>
      <c r="C630" s="108"/>
      <c r="D630" s="62" t="s">
        <v>250</v>
      </c>
      <c r="E630" s="17">
        <f aca="true" t="shared" si="165" ref="E630:G631">E631</f>
        <v>126.39999999999999</v>
      </c>
      <c r="F630" s="17">
        <f t="shared" si="165"/>
        <v>112.6</v>
      </c>
      <c r="G630" s="17">
        <f t="shared" si="165"/>
        <v>112.6</v>
      </c>
    </row>
    <row r="631" spans="1:7" ht="31.5">
      <c r="A631" s="108" t="s">
        <v>42</v>
      </c>
      <c r="B631" s="108" t="s">
        <v>322</v>
      </c>
      <c r="C631" s="110" t="s">
        <v>97</v>
      </c>
      <c r="D631" s="56" t="s">
        <v>98</v>
      </c>
      <c r="E631" s="17">
        <f t="shared" si="165"/>
        <v>126.39999999999999</v>
      </c>
      <c r="F631" s="17">
        <f t="shared" si="165"/>
        <v>112.6</v>
      </c>
      <c r="G631" s="17">
        <f t="shared" si="165"/>
        <v>112.6</v>
      </c>
    </row>
    <row r="632" spans="1:7" ht="12.75">
      <c r="A632" s="108" t="s">
        <v>42</v>
      </c>
      <c r="B632" s="108" t="s">
        <v>322</v>
      </c>
      <c r="C632" s="108">
        <v>610</v>
      </c>
      <c r="D632" s="56" t="s">
        <v>104</v>
      </c>
      <c r="E632" s="17">
        <f>'№ 4 ведом'!F406</f>
        <v>126.39999999999999</v>
      </c>
      <c r="F632" s="17">
        <f>'№ 4 ведом'!G406</f>
        <v>112.6</v>
      </c>
      <c r="G632" s="17">
        <f>'№ 4 ведом'!H406</f>
        <v>112.6</v>
      </c>
    </row>
    <row r="633" spans="1:7" ht="31.5">
      <c r="A633" s="108" t="s">
        <v>42</v>
      </c>
      <c r="B633" s="147">
        <v>2220200000</v>
      </c>
      <c r="C633" s="108"/>
      <c r="D633" s="49" t="s">
        <v>187</v>
      </c>
      <c r="E633" s="17">
        <f>E634+E637</f>
        <v>6443.8</v>
      </c>
      <c r="F633" s="17">
        <f aca="true" t="shared" si="166" ref="F633:G635">F634</f>
        <v>870.8</v>
      </c>
      <c r="G633" s="17">
        <f t="shared" si="166"/>
        <v>870.8</v>
      </c>
    </row>
    <row r="634" spans="1:7" ht="12.75">
      <c r="A634" s="108" t="s">
        <v>42</v>
      </c>
      <c r="B634" s="147">
        <v>2220220320</v>
      </c>
      <c r="C634" s="108"/>
      <c r="D634" s="49" t="s">
        <v>140</v>
      </c>
      <c r="E634" s="17">
        <f>E635</f>
        <v>3158.5</v>
      </c>
      <c r="F634" s="17">
        <f t="shared" si="166"/>
        <v>870.8</v>
      </c>
      <c r="G634" s="17">
        <f t="shared" si="166"/>
        <v>870.8</v>
      </c>
    </row>
    <row r="635" spans="1:7" ht="31.5">
      <c r="A635" s="108" t="s">
        <v>42</v>
      </c>
      <c r="B635" s="147">
        <v>2220220320</v>
      </c>
      <c r="C635" s="110" t="s">
        <v>97</v>
      </c>
      <c r="D635" s="109" t="s">
        <v>98</v>
      </c>
      <c r="E635" s="17">
        <f>E636</f>
        <v>3158.5</v>
      </c>
      <c r="F635" s="17">
        <f t="shared" si="166"/>
        <v>870.8</v>
      </c>
      <c r="G635" s="17">
        <f t="shared" si="166"/>
        <v>870.8</v>
      </c>
    </row>
    <row r="636" spans="1:7" ht="12.75">
      <c r="A636" s="68" t="s">
        <v>42</v>
      </c>
      <c r="B636" s="147">
        <v>2220220320</v>
      </c>
      <c r="C636" s="68">
        <v>610</v>
      </c>
      <c r="D636" s="109" t="s">
        <v>104</v>
      </c>
      <c r="E636" s="17">
        <f>'№ 4 ведом'!F410</f>
        <v>3158.5</v>
      </c>
      <c r="F636" s="69">
        <f>'№ 4 ведом'!G410</f>
        <v>870.8</v>
      </c>
      <c r="G636" s="69">
        <f>'№ 4 ведом'!H410</f>
        <v>870.8</v>
      </c>
    </row>
    <row r="637" spans="1:7" ht="12.75">
      <c r="A637" s="191" t="s">
        <v>42</v>
      </c>
      <c r="B637" s="191">
        <v>2220220330</v>
      </c>
      <c r="C637" s="191"/>
      <c r="D637" s="85" t="s">
        <v>418</v>
      </c>
      <c r="E637" s="17">
        <f>E638</f>
        <v>3285.3</v>
      </c>
      <c r="F637" s="17">
        <f aca="true" t="shared" si="167" ref="F637:G638">F638</f>
        <v>0</v>
      </c>
      <c r="G637" s="17">
        <f t="shared" si="167"/>
        <v>0</v>
      </c>
    </row>
    <row r="638" spans="1:7" ht="31.5">
      <c r="A638" s="191" t="s">
        <v>42</v>
      </c>
      <c r="B638" s="191">
        <v>2220220330</v>
      </c>
      <c r="C638" s="194" t="s">
        <v>69</v>
      </c>
      <c r="D638" s="196" t="s">
        <v>95</v>
      </c>
      <c r="E638" s="17">
        <f>E639</f>
        <v>3285.3</v>
      </c>
      <c r="F638" s="17">
        <f t="shared" si="167"/>
        <v>0</v>
      </c>
      <c r="G638" s="17">
        <f t="shared" si="167"/>
        <v>0</v>
      </c>
    </row>
    <row r="639" spans="1:7" ht="31.5">
      <c r="A639" s="191" t="s">
        <v>42</v>
      </c>
      <c r="B639" s="191">
        <v>2220220330</v>
      </c>
      <c r="C639" s="195">
        <v>240</v>
      </c>
      <c r="D639" s="196" t="s">
        <v>224</v>
      </c>
      <c r="E639" s="17">
        <f>'№ 4 ведом'!F413</f>
        <v>3285.3</v>
      </c>
      <c r="F639" s="17">
        <f>'№ 4 ведом'!G413</f>
        <v>0</v>
      </c>
      <c r="G639" s="17">
        <f>'№ 4 ведом'!H413</f>
        <v>0</v>
      </c>
    </row>
    <row r="640" spans="1:7" ht="47.25">
      <c r="A640" s="139" t="s">
        <v>42</v>
      </c>
      <c r="B640" s="139">
        <v>2220300000</v>
      </c>
      <c r="C640" s="139"/>
      <c r="D640" s="56" t="s">
        <v>355</v>
      </c>
      <c r="E640" s="17">
        <f>E644+E641</f>
        <v>1074.5</v>
      </c>
      <c r="F640" s="17">
        <f aca="true" t="shared" si="168" ref="F640:G640">F644+F641</f>
        <v>19.5</v>
      </c>
      <c r="G640" s="17">
        <f t="shared" si="168"/>
        <v>29.8</v>
      </c>
    </row>
    <row r="641" spans="1:7" ht="31.5">
      <c r="A641" s="184" t="s">
        <v>42</v>
      </c>
      <c r="B641" s="184">
        <v>2220320030</v>
      </c>
      <c r="C641" s="184"/>
      <c r="D641" s="56" t="s">
        <v>387</v>
      </c>
      <c r="E641" s="21">
        <f>E642</f>
        <v>1074.5</v>
      </c>
      <c r="F641" s="21">
        <f aca="true" t="shared" si="169" ref="F641:G642">F642</f>
        <v>0</v>
      </c>
      <c r="G641" s="21">
        <f t="shared" si="169"/>
        <v>0</v>
      </c>
    </row>
    <row r="642" spans="1:7" ht="31.5">
      <c r="A642" s="184" t="s">
        <v>42</v>
      </c>
      <c r="B642" s="184">
        <v>2220320030</v>
      </c>
      <c r="C642" s="183" t="s">
        <v>97</v>
      </c>
      <c r="D642" s="185" t="s">
        <v>98</v>
      </c>
      <c r="E642" s="21">
        <f>E643</f>
        <v>1074.5</v>
      </c>
      <c r="F642" s="21">
        <f t="shared" si="169"/>
        <v>0</v>
      </c>
      <c r="G642" s="21">
        <f t="shared" si="169"/>
        <v>0</v>
      </c>
    </row>
    <row r="643" spans="1:7" ht="12.75">
      <c r="A643" s="184" t="s">
        <v>42</v>
      </c>
      <c r="B643" s="184">
        <v>2220320030</v>
      </c>
      <c r="C643" s="184">
        <v>610</v>
      </c>
      <c r="D643" s="185" t="s">
        <v>104</v>
      </c>
      <c r="E643" s="21">
        <f>'№ 4 ведом'!F417</f>
        <v>1074.5</v>
      </c>
      <c r="F643" s="21">
        <f>'№ 4 ведом'!G417</f>
        <v>0</v>
      </c>
      <c r="G643" s="21">
        <f>'№ 4 ведом'!H417</f>
        <v>0</v>
      </c>
    </row>
    <row r="644" spans="1:7" ht="47.25">
      <c r="A644" s="139" t="s">
        <v>42</v>
      </c>
      <c r="B644" s="139" t="s">
        <v>356</v>
      </c>
      <c r="C644" s="139"/>
      <c r="D644" s="56" t="s">
        <v>374</v>
      </c>
      <c r="E644" s="17">
        <f>E645</f>
        <v>0</v>
      </c>
      <c r="F644" s="17">
        <f aca="true" t="shared" si="170" ref="F644:G645">F645</f>
        <v>19.5</v>
      </c>
      <c r="G644" s="17">
        <f t="shared" si="170"/>
        <v>29.8</v>
      </c>
    </row>
    <row r="645" spans="1:7" ht="31.5">
      <c r="A645" s="139" t="s">
        <v>42</v>
      </c>
      <c r="B645" s="139" t="s">
        <v>356</v>
      </c>
      <c r="C645" s="137" t="s">
        <v>97</v>
      </c>
      <c r="D645" s="56" t="s">
        <v>98</v>
      </c>
      <c r="E645" s="17">
        <f>E646</f>
        <v>0</v>
      </c>
      <c r="F645" s="17">
        <f t="shared" si="170"/>
        <v>19.5</v>
      </c>
      <c r="G645" s="17">
        <f t="shared" si="170"/>
        <v>29.8</v>
      </c>
    </row>
    <row r="646" spans="1:7" ht="12.75">
      <c r="A646" s="139" t="s">
        <v>42</v>
      </c>
      <c r="B646" s="139" t="s">
        <v>356</v>
      </c>
      <c r="C646" s="139">
        <v>610</v>
      </c>
      <c r="D646" s="56" t="s">
        <v>104</v>
      </c>
      <c r="E646" s="17">
        <f>'№ 4 ведом'!F420</f>
        <v>0</v>
      </c>
      <c r="F646" s="17">
        <f>'№ 4 ведом'!G420</f>
        <v>19.5</v>
      </c>
      <c r="G646" s="17">
        <f>'№ 4 ведом'!H420</f>
        <v>29.8</v>
      </c>
    </row>
    <row r="647" spans="1:7" ht="63">
      <c r="A647" s="143" t="s">
        <v>42</v>
      </c>
      <c r="B647" s="143">
        <v>2220400000</v>
      </c>
      <c r="C647" s="143"/>
      <c r="D647" s="56" t="s">
        <v>360</v>
      </c>
      <c r="E647" s="17">
        <f>E651+E648</f>
        <v>1461.4999999999998</v>
      </c>
      <c r="F647" s="17">
        <f aca="true" t="shared" si="171" ref="F647:G647">F651+F648</f>
        <v>57.7</v>
      </c>
      <c r="G647" s="17">
        <f t="shared" si="171"/>
        <v>0</v>
      </c>
    </row>
    <row r="648" spans="1:7" ht="31.5">
      <c r="A648" s="161" t="s">
        <v>42</v>
      </c>
      <c r="B648" s="161">
        <v>2220420020</v>
      </c>
      <c r="C648" s="161"/>
      <c r="D648" s="56" t="s">
        <v>299</v>
      </c>
      <c r="E648" s="17">
        <f>E649</f>
        <v>1461.4999999999998</v>
      </c>
      <c r="F648" s="17">
        <f aca="true" t="shared" si="172" ref="F648:G649">F649</f>
        <v>0</v>
      </c>
      <c r="G648" s="17">
        <f t="shared" si="172"/>
        <v>0</v>
      </c>
    </row>
    <row r="649" spans="1:7" ht="31.5">
      <c r="A649" s="161" t="s">
        <v>42</v>
      </c>
      <c r="B649" s="161">
        <v>2220420020</v>
      </c>
      <c r="C649" s="160" t="s">
        <v>97</v>
      </c>
      <c r="D649" s="56" t="s">
        <v>98</v>
      </c>
      <c r="E649" s="17">
        <f>E650</f>
        <v>1461.4999999999998</v>
      </c>
      <c r="F649" s="17">
        <f t="shared" si="172"/>
        <v>0</v>
      </c>
      <c r="G649" s="17">
        <f t="shared" si="172"/>
        <v>0</v>
      </c>
    </row>
    <row r="650" spans="1:7" ht="12.75">
      <c r="A650" s="161" t="s">
        <v>42</v>
      </c>
      <c r="B650" s="161">
        <v>2220420020</v>
      </c>
      <c r="C650" s="161">
        <v>610</v>
      </c>
      <c r="D650" s="56" t="s">
        <v>104</v>
      </c>
      <c r="E650" s="17">
        <f>'№ 4 ведом'!F424</f>
        <v>1461.4999999999998</v>
      </c>
      <c r="F650" s="17">
        <f>'№ 4 ведом'!G424</f>
        <v>0</v>
      </c>
      <c r="G650" s="17">
        <f>'№ 4 ведом'!H424</f>
        <v>0</v>
      </c>
    </row>
    <row r="651" spans="1:7" ht="47.25">
      <c r="A651" s="143" t="s">
        <v>42</v>
      </c>
      <c r="B651" s="143" t="s">
        <v>361</v>
      </c>
      <c r="C651" s="143"/>
      <c r="D651" s="56" t="s">
        <v>374</v>
      </c>
      <c r="E651" s="17">
        <f>E652</f>
        <v>0</v>
      </c>
      <c r="F651" s="17">
        <f aca="true" t="shared" si="173" ref="F651:G652">F652</f>
        <v>57.7</v>
      </c>
      <c r="G651" s="17">
        <f t="shared" si="173"/>
        <v>0</v>
      </c>
    </row>
    <row r="652" spans="1:7" ht="31.5">
      <c r="A652" s="143" t="s">
        <v>42</v>
      </c>
      <c r="B652" s="143" t="s">
        <v>361</v>
      </c>
      <c r="C652" s="142" t="s">
        <v>97</v>
      </c>
      <c r="D652" s="56" t="s">
        <v>98</v>
      </c>
      <c r="E652" s="17">
        <f>E653</f>
        <v>0</v>
      </c>
      <c r="F652" s="17">
        <f t="shared" si="173"/>
        <v>57.7</v>
      </c>
      <c r="G652" s="17">
        <f t="shared" si="173"/>
        <v>0</v>
      </c>
    </row>
    <row r="653" spans="1:7" ht="12.75">
      <c r="A653" s="143" t="s">
        <v>42</v>
      </c>
      <c r="B653" s="143" t="s">
        <v>361</v>
      </c>
      <c r="C653" s="143">
        <v>610</v>
      </c>
      <c r="D653" s="56" t="s">
        <v>104</v>
      </c>
      <c r="E653" s="17">
        <f>'№ 4 ведом'!F427</f>
        <v>0</v>
      </c>
      <c r="F653" s="17">
        <f>'№ 4 ведом'!G427</f>
        <v>57.7</v>
      </c>
      <c r="G653" s="17">
        <f>'№ 4 ведом'!H427</f>
        <v>0</v>
      </c>
    </row>
    <row r="654" spans="1:7" ht="31.5">
      <c r="A654" s="184" t="s">
        <v>42</v>
      </c>
      <c r="B654" s="184">
        <v>2240000000</v>
      </c>
      <c r="C654" s="184"/>
      <c r="D654" s="185" t="s">
        <v>132</v>
      </c>
      <c r="E654" s="21">
        <f>E655</f>
        <v>269.7</v>
      </c>
      <c r="F654" s="21">
        <f aca="true" t="shared" si="174" ref="F654:G657">F655</f>
        <v>0</v>
      </c>
      <c r="G654" s="21">
        <f t="shared" si="174"/>
        <v>0</v>
      </c>
    </row>
    <row r="655" spans="1:7" ht="31.5">
      <c r="A655" s="184" t="s">
        <v>42</v>
      </c>
      <c r="B655" s="184">
        <v>2240500000</v>
      </c>
      <c r="C655" s="184"/>
      <c r="D655" s="185" t="s">
        <v>133</v>
      </c>
      <c r="E655" s="21">
        <f>E656</f>
        <v>269.7</v>
      </c>
      <c r="F655" s="21">
        <f t="shared" si="174"/>
        <v>0</v>
      </c>
      <c r="G655" s="21">
        <f t="shared" si="174"/>
        <v>0</v>
      </c>
    </row>
    <row r="656" spans="1:7" ht="31.5">
      <c r="A656" s="184" t="s">
        <v>42</v>
      </c>
      <c r="B656" s="184">
        <v>2240520470</v>
      </c>
      <c r="C656" s="184"/>
      <c r="D656" s="185" t="s">
        <v>405</v>
      </c>
      <c r="E656" s="21">
        <f>E657</f>
        <v>269.7</v>
      </c>
      <c r="F656" s="21">
        <f t="shared" si="174"/>
        <v>0</v>
      </c>
      <c r="G656" s="21">
        <f t="shared" si="174"/>
        <v>0</v>
      </c>
    </row>
    <row r="657" spans="1:7" ht="31.5">
      <c r="A657" s="184" t="s">
        <v>42</v>
      </c>
      <c r="B657" s="184">
        <v>2240520470</v>
      </c>
      <c r="C657" s="183" t="s">
        <v>97</v>
      </c>
      <c r="D657" s="56" t="s">
        <v>98</v>
      </c>
      <c r="E657" s="21">
        <f>E658</f>
        <v>269.7</v>
      </c>
      <c r="F657" s="21">
        <f t="shared" si="174"/>
        <v>0</v>
      </c>
      <c r="G657" s="21">
        <f t="shared" si="174"/>
        <v>0</v>
      </c>
    </row>
    <row r="658" spans="1:7" ht="12.75">
      <c r="A658" s="184" t="s">
        <v>42</v>
      </c>
      <c r="B658" s="184">
        <v>2240520470</v>
      </c>
      <c r="C658" s="184">
        <v>610</v>
      </c>
      <c r="D658" s="56" t="s">
        <v>104</v>
      </c>
      <c r="E658" s="21">
        <f>'№ 4 ведом'!F432</f>
        <v>269.7</v>
      </c>
      <c r="F658" s="21">
        <f>'№ 4 ведом'!G432</f>
        <v>0</v>
      </c>
      <c r="G658" s="21">
        <f>'№ 4 ведом'!H432</f>
        <v>0</v>
      </c>
    </row>
    <row r="659" spans="1:7" ht="31.5">
      <c r="A659" s="108" t="s">
        <v>42</v>
      </c>
      <c r="B659" s="110">
        <v>2500000000</v>
      </c>
      <c r="C659" s="108"/>
      <c r="D659" s="109" t="s">
        <v>332</v>
      </c>
      <c r="E659" s="17">
        <f>E660</f>
        <v>1714.1999999999998</v>
      </c>
      <c r="F659" s="17">
        <f aca="true" t="shared" si="175" ref="F659:G667">F660</f>
        <v>1498.6</v>
      </c>
      <c r="G659" s="17">
        <f t="shared" si="175"/>
        <v>685.7</v>
      </c>
    </row>
    <row r="660" spans="1:7" ht="31.5">
      <c r="A660" s="108" t="s">
        <v>42</v>
      </c>
      <c r="B660" s="110">
        <v>2520000000</v>
      </c>
      <c r="C660" s="108"/>
      <c r="D660" s="109" t="s">
        <v>251</v>
      </c>
      <c r="E660" s="17">
        <f>E665+E669+E661</f>
        <v>1714.1999999999998</v>
      </c>
      <c r="F660" s="17">
        <f aca="true" t="shared" si="176" ref="F660:G660">F665+F669+F661</f>
        <v>1498.6</v>
      </c>
      <c r="G660" s="17">
        <f t="shared" si="176"/>
        <v>685.7</v>
      </c>
    </row>
    <row r="661" spans="1:7" ht="63">
      <c r="A661" s="184" t="s">
        <v>42</v>
      </c>
      <c r="B661" s="184">
        <v>2520100000</v>
      </c>
      <c r="C661" s="184"/>
      <c r="D661" s="56" t="s">
        <v>301</v>
      </c>
      <c r="E661" s="21">
        <f>E662</f>
        <v>687.5999999999999</v>
      </c>
      <c r="F661" s="21">
        <f aca="true" t="shared" si="177" ref="F661:G663">F662</f>
        <v>0</v>
      </c>
      <c r="G661" s="21">
        <f t="shared" si="177"/>
        <v>0</v>
      </c>
    </row>
    <row r="662" spans="1:7" ht="31.5">
      <c r="A662" s="184" t="s">
        <v>42</v>
      </c>
      <c r="B662" s="10" t="s">
        <v>315</v>
      </c>
      <c r="C662" s="184"/>
      <c r="D662" s="56" t="s">
        <v>302</v>
      </c>
      <c r="E662" s="21">
        <f>E663</f>
        <v>687.5999999999999</v>
      </c>
      <c r="F662" s="21">
        <f t="shared" si="177"/>
        <v>0</v>
      </c>
      <c r="G662" s="21">
        <f t="shared" si="177"/>
        <v>0</v>
      </c>
    </row>
    <row r="663" spans="1:7" ht="31.5">
      <c r="A663" s="184" t="s">
        <v>42</v>
      </c>
      <c r="B663" s="10" t="s">
        <v>315</v>
      </c>
      <c r="C663" s="183" t="s">
        <v>97</v>
      </c>
      <c r="D663" s="56" t="s">
        <v>98</v>
      </c>
      <c r="E663" s="21">
        <f>E664</f>
        <v>687.5999999999999</v>
      </c>
      <c r="F663" s="21">
        <f t="shared" si="177"/>
        <v>0</v>
      </c>
      <c r="G663" s="21">
        <f t="shared" si="177"/>
        <v>0</v>
      </c>
    </row>
    <row r="664" spans="1:7" ht="12.75">
      <c r="A664" s="184" t="s">
        <v>42</v>
      </c>
      <c r="B664" s="10" t="s">
        <v>315</v>
      </c>
      <c r="C664" s="184">
        <v>610</v>
      </c>
      <c r="D664" s="56" t="s">
        <v>104</v>
      </c>
      <c r="E664" s="21">
        <f>'№ 4 ведом'!F438</f>
        <v>687.5999999999999</v>
      </c>
      <c r="F664" s="21">
        <f>'№ 4 ведом'!G438</f>
        <v>0</v>
      </c>
      <c r="G664" s="21">
        <f>'№ 4 ведом'!H438</f>
        <v>0</v>
      </c>
    </row>
    <row r="665" spans="1:7" ht="47.25">
      <c r="A665" s="108" t="s">
        <v>42</v>
      </c>
      <c r="B665" s="110">
        <v>2520300000</v>
      </c>
      <c r="C665" s="108"/>
      <c r="D665" s="109" t="s">
        <v>287</v>
      </c>
      <c r="E665" s="17">
        <f>E666</f>
        <v>867.9</v>
      </c>
      <c r="F665" s="17">
        <f t="shared" si="175"/>
        <v>1343.8999999999999</v>
      </c>
      <c r="G665" s="17">
        <f t="shared" si="175"/>
        <v>531</v>
      </c>
    </row>
    <row r="666" spans="1:7" ht="12.75">
      <c r="A666" s="108" t="s">
        <v>42</v>
      </c>
      <c r="B666" s="110">
        <v>2520320200</v>
      </c>
      <c r="C666" s="108"/>
      <c r="D666" s="56" t="s">
        <v>288</v>
      </c>
      <c r="E666" s="17">
        <f>E667</f>
        <v>867.9</v>
      </c>
      <c r="F666" s="17">
        <f t="shared" si="175"/>
        <v>1343.8999999999999</v>
      </c>
      <c r="G666" s="17">
        <f t="shared" si="175"/>
        <v>531</v>
      </c>
    </row>
    <row r="667" spans="1:7" ht="31.5">
      <c r="A667" s="108" t="s">
        <v>42</v>
      </c>
      <c r="B667" s="110">
        <v>2520320200</v>
      </c>
      <c r="C667" s="110" t="s">
        <v>97</v>
      </c>
      <c r="D667" s="56" t="s">
        <v>98</v>
      </c>
      <c r="E667" s="17">
        <f>E668</f>
        <v>867.9</v>
      </c>
      <c r="F667" s="17">
        <f t="shared" si="175"/>
        <v>1343.8999999999999</v>
      </c>
      <c r="G667" s="17">
        <f t="shared" si="175"/>
        <v>531</v>
      </c>
    </row>
    <row r="668" spans="1:7" ht="12.75">
      <c r="A668" s="108" t="s">
        <v>42</v>
      </c>
      <c r="B668" s="110">
        <v>2520320200</v>
      </c>
      <c r="C668" s="108">
        <v>610</v>
      </c>
      <c r="D668" s="56" t="s">
        <v>104</v>
      </c>
      <c r="E668" s="17">
        <f>'№ 4 ведом'!F442</f>
        <v>867.9</v>
      </c>
      <c r="F668" s="17">
        <f>'№ 4 ведом'!G442</f>
        <v>1343.8999999999999</v>
      </c>
      <c r="G668" s="17">
        <f>'№ 4 ведом'!H442</f>
        <v>531</v>
      </c>
    </row>
    <row r="669" spans="1:7" ht="31.5">
      <c r="A669" s="139" t="s">
        <v>42</v>
      </c>
      <c r="B669" s="137">
        <v>2520400000</v>
      </c>
      <c r="C669" s="139"/>
      <c r="D669" s="56" t="s">
        <v>367</v>
      </c>
      <c r="E669" s="17">
        <f>E670</f>
        <v>158.7</v>
      </c>
      <c r="F669" s="17">
        <f aca="true" t="shared" si="178" ref="F669:G671">F670</f>
        <v>154.7</v>
      </c>
      <c r="G669" s="17">
        <f t="shared" si="178"/>
        <v>154.7</v>
      </c>
    </row>
    <row r="670" spans="1:7" ht="12.75">
      <c r="A670" s="139" t="s">
        <v>42</v>
      </c>
      <c r="B670" s="137">
        <v>2520420300</v>
      </c>
      <c r="C670" s="139"/>
      <c r="D670" s="56" t="s">
        <v>368</v>
      </c>
      <c r="E670" s="17">
        <f>E671</f>
        <v>158.7</v>
      </c>
      <c r="F670" s="17">
        <f t="shared" si="178"/>
        <v>154.7</v>
      </c>
      <c r="G670" s="17">
        <f t="shared" si="178"/>
        <v>154.7</v>
      </c>
    </row>
    <row r="671" spans="1:7" ht="31.5">
      <c r="A671" s="139" t="s">
        <v>42</v>
      </c>
      <c r="B671" s="137">
        <v>2520420300</v>
      </c>
      <c r="C671" s="137" t="s">
        <v>97</v>
      </c>
      <c r="D671" s="56" t="s">
        <v>98</v>
      </c>
      <c r="E671" s="17">
        <f>E672</f>
        <v>158.7</v>
      </c>
      <c r="F671" s="17">
        <f t="shared" si="178"/>
        <v>154.7</v>
      </c>
      <c r="G671" s="17">
        <f t="shared" si="178"/>
        <v>154.7</v>
      </c>
    </row>
    <row r="672" spans="1:7" ht="12.75">
      <c r="A672" s="139" t="s">
        <v>42</v>
      </c>
      <c r="B672" s="137">
        <v>2520420300</v>
      </c>
      <c r="C672" s="139">
        <v>610</v>
      </c>
      <c r="D672" s="56" t="s">
        <v>104</v>
      </c>
      <c r="E672" s="17">
        <f>'№ 4 ведом'!F446</f>
        <v>158.7</v>
      </c>
      <c r="F672" s="17">
        <f>'№ 4 ведом'!G446</f>
        <v>154.7</v>
      </c>
      <c r="G672" s="17">
        <f>'№ 4 ведом'!H446</f>
        <v>154.7</v>
      </c>
    </row>
    <row r="673" spans="1:7" ht="12.75">
      <c r="A673" s="16" t="s">
        <v>39</v>
      </c>
      <c r="B673" s="16" t="s">
        <v>66</v>
      </c>
      <c r="C673" s="16" t="s">
        <v>66</v>
      </c>
      <c r="D673" s="19" t="s">
        <v>31</v>
      </c>
      <c r="E673" s="60">
        <f>E674+E681+E698</f>
        <v>17918.1</v>
      </c>
      <c r="F673" s="60">
        <f>F674+F681+F698</f>
        <v>17372.2</v>
      </c>
      <c r="G673" s="60">
        <f>G674+G681+G698</f>
        <v>16872.2</v>
      </c>
    </row>
    <row r="674" spans="1:7" ht="12.75">
      <c r="A674" s="108">
        <v>1001</v>
      </c>
      <c r="B674" s="16"/>
      <c r="C674" s="16"/>
      <c r="D674" s="49" t="s">
        <v>32</v>
      </c>
      <c r="E674" s="17">
        <f>'№ 4 ведом'!F448</f>
        <v>535.2</v>
      </c>
      <c r="F674" s="17">
        <f>F675</f>
        <v>988.7</v>
      </c>
      <c r="G674" s="17">
        <f>G675</f>
        <v>988.7</v>
      </c>
    </row>
    <row r="675" spans="1:7" ht="47.25">
      <c r="A675" s="108" t="s">
        <v>53</v>
      </c>
      <c r="B675" s="110">
        <v>2200000000</v>
      </c>
      <c r="C675" s="108" t="s">
        <v>66</v>
      </c>
      <c r="D675" s="49" t="s">
        <v>331</v>
      </c>
      <c r="E675" s="17">
        <f>E676</f>
        <v>535.2</v>
      </c>
      <c r="F675" s="17">
        <f aca="true" t="shared" si="179" ref="F675:G677">F676</f>
        <v>988.7</v>
      </c>
      <c r="G675" s="17">
        <f t="shared" si="179"/>
        <v>988.7</v>
      </c>
    </row>
    <row r="676" spans="1:7" ht="31.5">
      <c r="A676" s="108" t="s">
        <v>53</v>
      </c>
      <c r="B676" s="110">
        <v>2240000000</v>
      </c>
      <c r="C676" s="108"/>
      <c r="D676" s="49" t="s">
        <v>132</v>
      </c>
      <c r="E676" s="17">
        <f>'№ 4 ведом'!F450</f>
        <v>535.2</v>
      </c>
      <c r="F676" s="17">
        <f t="shared" si="179"/>
        <v>988.7</v>
      </c>
      <c r="G676" s="17">
        <f t="shared" si="179"/>
        <v>988.7</v>
      </c>
    </row>
    <row r="677" spans="1:7" ht="12.75">
      <c r="A677" s="108" t="s">
        <v>53</v>
      </c>
      <c r="B677" s="108">
        <v>2240400000</v>
      </c>
      <c r="C677" s="108"/>
      <c r="D677" s="49" t="s">
        <v>188</v>
      </c>
      <c r="E677" s="17">
        <f>E678</f>
        <v>535.2</v>
      </c>
      <c r="F677" s="17">
        <f t="shared" si="179"/>
        <v>988.7</v>
      </c>
      <c r="G677" s="17">
        <f t="shared" si="179"/>
        <v>988.7</v>
      </c>
    </row>
    <row r="678" spans="1:7" ht="47.25">
      <c r="A678" s="108" t="s">
        <v>53</v>
      </c>
      <c r="B678" s="108">
        <v>2240420390</v>
      </c>
      <c r="C678" s="108"/>
      <c r="D678" s="49" t="s">
        <v>67</v>
      </c>
      <c r="E678" s="17">
        <f>'№ 4 ведом'!F452</f>
        <v>535.2</v>
      </c>
      <c r="F678" s="17">
        <f>'№ 4 ведом'!G452</f>
        <v>988.7</v>
      </c>
      <c r="G678" s="17">
        <f>'№ 4 ведом'!H452</f>
        <v>988.7</v>
      </c>
    </row>
    <row r="679" spans="1:7" ht="12.75">
      <c r="A679" s="108" t="s">
        <v>53</v>
      </c>
      <c r="B679" s="108">
        <v>2240420390</v>
      </c>
      <c r="C679" s="110" t="s">
        <v>73</v>
      </c>
      <c r="D679" s="109" t="s">
        <v>74</v>
      </c>
      <c r="E679" s="17">
        <f>E680</f>
        <v>535.2</v>
      </c>
      <c r="F679" s="17">
        <f>F680</f>
        <v>988.7</v>
      </c>
      <c r="G679" s="17">
        <f>G680</f>
        <v>988.7</v>
      </c>
    </row>
    <row r="680" spans="1:7" ht="12.75">
      <c r="A680" s="108" t="s">
        <v>53</v>
      </c>
      <c r="B680" s="108">
        <v>2240420390</v>
      </c>
      <c r="C680" s="110" t="s">
        <v>141</v>
      </c>
      <c r="D680" s="109" t="s">
        <v>142</v>
      </c>
      <c r="E680" s="17">
        <f>'№ 4 ведом'!F454</f>
        <v>535.2</v>
      </c>
      <c r="F680" s="17">
        <f>'№ 4 ведом'!G454</f>
        <v>988.7</v>
      </c>
      <c r="G680" s="17">
        <f>'№ 4 ведом'!H454</f>
        <v>988.7</v>
      </c>
    </row>
    <row r="681" spans="1:7" ht="12.75">
      <c r="A681" s="108" t="s">
        <v>40</v>
      </c>
      <c r="B681" s="108" t="s">
        <v>66</v>
      </c>
      <c r="C681" s="108" t="s">
        <v>66</v>
      </c>
      <c r="D681" s="109" t="s">
        <v>34</v>
      </c>
      <c r="E681" s="17">
        <f aca="true" t="shared" si="180" ref="E681:G682">E682</f>
        <v>607.1</v>
      </c>
      <c r="F681" s="17">
        <f t="shared" si="180"/>
        <v>707.1</v>
      </c>
      <c r="G681" s="17">
        <f t="shared" si="180"/>
        <v>207.1</v>
      </c>
    </row>
    <row r="682" spans="1:7" ht="47.25">
      <c r="A682" s="108" t="s">
        <v>40</v>
      </c>
      <c r="B682" s="110">
        <v>2200000000</v>
      </c>
      <c r="C682" s="108" t="s">
        <v>66</v>
      </c>
      <c r="D682" s="49" t="s">
        <v>331</v>
      </c>
      <c r="E682" s="17">
        <f t="shared" si="180"/>
        <v>607.1</v>
      </c>
      <c r="F682" s="17">
        <f t="shared" si="180"/>
        <v>707.1</v>
      </c>
      <c r="G682" s="17">
        <f t="shared" si="180"/>
        <v>207.1</v>
      </c>
    </row>
    <row r="683" spans="1:7" ht="31.5">
      <c r="A683" s="108" t="s">
        <v>40</v>
      </c>
      <c r="B683" s="110">
        <v>2240000000</v>
      </c>
      <c r="C683" s="108"/>
      <c r="D683" s="49" t="s">
        <v>132</v>
      </c>
      <c r="E683" s="17">
        <f>E684+E688+E694</f>
        <v>607.1</v>
      </c>
      <c r="F683" s="17">
        <f>F684+F688+F694</f>
        <v>707.1</v>
      </c>
      <c r="G683" s="17">
        <f>G684+G688+G694</f>
        <v>207.1</v>
      </c>
    </row>
    <row r="684" spans="1:7" ht="31.5">
      <c r="A684" s="108" t="s">
        <v>40</v>
      </c>
      <c r="B684" s="110">
        <v>2240100000</v>
      </c>
      <c r="C684" s="108"/>
      <c r="D684" s="49" t="s">
        <v>189</v>
      </c>
      <c r="E684" s="17">
        <f>'№ 4 ведом'!F458</f>
        <v>500</v>
      </c>
      <c r="F684" s="17">
        <f aca="true" t="shared" si="181" ref="F684:G686">F685</f>
        <v>500</v>
      </c>
      <c r="G684" s="17">
        <f t="shared" si="181"/>
        <v>0</v>
      </c>
    </row>
    <row r="685" spans="1:7" ht="31.5">
      <c r="A685" s="108" t="s">
        <v>40</v>
      </c>
      <c r="B685" s="110">
        <v>2240120330</v>
      </c>
      <c r="C685" s="108"/>
      <c r="D685" s="49" t="s">
        <v>144</v>
      </c>
      <c r="E685" s="17">
        <f>E686</f>
        <v>500</v>
      </c>
      <c r="F685" s="17">
        <f t="shared" si="181"/>
        <v>500</v>
      </c>
      <c r="G685" s="17">
        <f t="shared" si="181"/>
        <v>0</v>
      </c>
    </row>
    <row r="686" spans="1:7" ht="31.5">
      <c r="A686" s="108" t="s">
        <v>40</v>
      </c>
      <c r="B686" s="110">
        <v>2240120330</v>
      </c>
      <c r="C686" s="110" t="s">
        <v>97</v>
      </c>
      <c r="D686" s="109" t="s">
        <v>98</v>
      </c>
      <c r="E686" s="17">
        <f>E687</f>
        <v>500</v>
      </c>
      <c r="F686" s="17">
        <f t="shared" si="181"/>
        <v>500</v>
      </c>
      <c r="G686" s="17">
        <f t="shared" si="181"/>
        <v>0</v>
      </c>
    </row>
    <row r="687" spans="1:7" ht="31.5">
      <c r="A687" s="108" t="s">
        <v>40</v>
      </c>
      <c r="B687" s="110">
        <v>2240120330</v>
      </c>
      <c r="C687" s="108">
        <v>630</v>
      </c>
      <c r="D687" s="49" t="s">
        <v>145</v>
      </c>
      <c r="E687" s="17">
        <f>'№ 4 ведом'!F461</f>
        <v>500</v>
      </c>
      <c r="F687" s="17">
        <f>'№ 4 ведом'!G461</f>
        <v>500</v>
      </c>
      <c r="G687" s="17">
        <f>'№ 4 ведом'!H461</f>
        <v>0</v>
      </c>
    </row>
    <row r="688" spans="1:7" ht="31.5">
      <c r="A688" s="108" t="s">
        <v>40</v>
      </c>
      <c r="B688" s="110">
        <v>2240200000</v>
      </c>
      <c r="C688" s="3"/>
      <c r="D688" s="49" t="s">
        <v>146</v>
      </c>
      <c r="E688" s="17">
        <f>E689</f>
        <v>107.1</v>
      </c>
      <c r="F688" s="17">
        <f>F689</f>
        <v>107.1</v>
      </c>
      <c r="G688" s="17">
        <f>G689</f>
        <v>107.1</v>
      </c>
    </row>
    <row r="689" spans="1:7" ht="31.5">
      <c r="A689" s="108" t="s">
        <v>40</v>
      </c>
      <c r="B689" s="110">
        <v>2240220350</v>
      </c>
      <c r="C689" s="108"/>
      <c r="D689" s="49" t="s">
        <v>190</v>
      </c>
      <c r="E689" s="17">
        <f>E690+E692</f>
        <v>107.1</v>
      </c>
      <c r="F689" s="17">
        <f>F690+F692</f>
        <v>107.1</v>
      </c>
      <c r="G689" s="17">
        <f>G690+G692</f>
        <v>107.1</v>
      </c>
    </row>
    <row r="690" spans="1:7" ht="31.5">
      <c r="A690" s="108" t="s">
        <v>40</v>
      </c>
      <c r="B690" s="110">
        <v>2240220350</v>
      </c>
      <c r="C690" s="110" t="s">
        <v>69</v>
      </c>
      <c r="D690" s="109" t="s">
        <v>95</v>
      </c>
      <c r="E690" s="17">
        <f>E691</f>
        <v>3.1</v>
      </c>
      <c r="F690" s="17">
        <f>F691</f>
        <v>3.1</v>
      </c>
      <c r="G690" s="17">
        <f>G691</f>
        <v>3.1</v>
      </c>
    </row>
    <row r="691" spans="1:7" ht="31.5">
      <c r="A691" s="108" t="s">
        <v>40</v>
      </c>
      <c r="B691" s="110">
        <v>2240220350</v>
      </c>
      <c r="C691" s="108">
        <v>240</v>
      </c>
      <c r="D691" s="49" t="s">
        <v>224</v>
      </c>
      <c r="E691" s="17">
        <f>'№ 4 ведом'!F465</f>
        <v>3.1</v>
      </c>
      <c r="F691" s="17">
        <f>'№ 4 ведом'!G465</f>
        <v>3.1</v>
      </c>
      <c r="G691" s="17">
        <f>'№ 4 ведом'!H465</f>
        <v>3.1</v>
      </c>
    </row>
    <row r="692" spans="1:7" ht="12.75">
      <c r="A692" s="108" t="s">
        <v>40</v>
      </c>
      <c r="B692" s="110">
        <v>2240220350</v>
      </c>
      <c r="C692" s="108" t="s">
        <v>73</v>
      </c>
      <c r="D692" s="49" t="s">
        <v>74</v>
      </c>
      <c r="E692" s="17">
        <f>E693</f>
        <v>104</v>
      </c>
      <c r="F692" s="17">
        <f>F693</f>
        <v>104</v>
      </c>
      <c r="G692" s="17">
        <f>G693</f>
        <v>104</v>
      </c>
    </row>
    <row r="693" spans="1:7" ht="12.75">
      <c r="A693" s="108" t="s">
        <v>40</v>
      </c>
      <c r="B693" s="110">
        <v>2240220350</v>
      </c>
      <c r="C693" s="108" t="s">
        <v>141</v>
      </c>
      <c r="D693" s="49" t="s">
        <v>142</v>
      </c>
      <c r="E693" s="17">
        <f>'№ 4 ведом'!F467</f>
        <v>104</v>
      </c>
      <c r="F693" s="17">
        <f>'№ 4 ведом'!G467</f>
        <v>104</v>
      </c>
      <c r="G693" s="17">
        <f>'№ 4 ведом'!H467</f>
        <v>104</v>
      </c>
    </row>
    <row r="694" spans="1:7" ht="12.75">
      <c r="A694" s="108" t="s">
        <v>40</v>
      </c>
      <c r="B694" s="108">
        <v>2240400000</v>
      </c>
      <c r="C694" s="3"/>
      <c r="D694" s="49" t="s">
        <v>188</v>
      </c>
      <c r="E694" s="17">
        <f>E695</f>
        <v>0</v>
      </c>
      <c r="F694" s="17">
        <f>F695</f>
        <v>100</v>
      </c>
      <c r="G694" s="17">
        <f>G695</f>
        <v>100</v>
      </c>
    </row>
    <row r="695" spans="1:7" ht="31.5">
      <c r="A695" s="108" t="s">
        <v>40</v>
      </c>
      <c r="B695" s="108">
        <v>2240420380</v>
      </c>
      <c r="C695" s="108"/>
      <c r="D695" s="49" t="s">
        <v>143</v>
      </c>
      <c r="E695" s="17">
        <f>E696</f>
        <v>0</v>
      </c>
      <c r="F695" s="17">
        <f aca="true" t="shared" si="182" ref="E695:G696">F696</f>
        <v>100</v>
      </c>
      <c r="G695" s="17">
        <f t="shared" si="182"/>
        <v>100</v>
      </c>
    </row>
    <row r="696" spans="1:7" ht="12.75">
      <c r="A696" s="108" t="s">
        <v>40</v>
      </c>
      <c r="B696" s="108">
        <v>2240420380</v>
      </c>
      <c r="C696" s="110" t="s">
        <v>73</v>
      </c>
      <c r="D696" s="109" t="s">
        <v>74</v>
      </c>
      <c r="E696" s="17">
        <f t="shared" si="182"/>
        <v>0</v>
      </c>
      <c r="F696" s="17">
        <f t="shared" si="182"/>
        <v>100</v>
      </c>
      <c r="G696" s="17">
        <f t="shared" si="182"/>
        <v>100</v>
      </c>
    </row>
    <row r="697" spans="1:7" ht="31.5">
      <c r="A697" s="108" t="s">
        <v>40</v>
      </c>
      <c r="B697" s="108">
        <v>2240420380</v>
      </c>
      <c r="C697" s="110" t="s">
        <v>101</v>
      </c>
      <c r="D697" s="109" t="s">
        <v>102</v>
      </c>
      <c r="E697" s="17">
        <f>'№ 4 ведом'!F471</f>
        <v>0</v>
      </c>
      <c r="F697" s="17">
        <f>'№ 4 ведом'!G471</f>
        <v>100</v>
      </c>
      <c r="G697" s="17">
        <f>'№ 4 ведом'!H471</f>
        <v>100</v>
      </c>
    </row>
    <row r="698" spans="1:7" ht="12.75">
      <c r="A698" s="108">
        <v>1004</v>
      </c>
      <c r="B698" s="71"/>
      <c r="C698" s="71"/>
      <c r="D698" s="49" t="s">
        <v>85</v>
      </c>
      <c r="E698" s="70">
        <f>E699+E713+E707</f>
        <v>16775.8</v>
      </c>
      <c r="F698" s="70">
        <f>F699+F713+F707</f>
        <v>15676.400000000001</v>
      </c>
      <c r="G698" s="70">
        <f>G699+G713+G707</f>
        <v>15676.400000000001</v>
      </c>
    </row>
    <row r="699" spans="1:7" ht="47.25">
      <c r="A699" s="108" t="s">
        <v>84</v>
      </c>
      <c r="B699" s="110">
        <v>2100000000</v>
      </c>
      <c r="C699" s="108"/>
      <c r="D699" s="109" t="s">
        <v>333</v>
      </c>
      <c r="E699" s="17">
        <f>E700</f>
        <v>9567</v>
      </c>
      <c r="F699" s="61">
        <f>F700</f>
        <v>9567</v>
      </c>
      <c r="G699" s="61">
        <f>G700</f>
        <v>9567</v>
      </c>
    </row>
    <row r="700" spans="1:7" ht="12.75">
      <c r="A700" s="108" t="s">
        <v>84</v>
      </c>
      <c r="B700" s="108">
        <v>2110000000</v>
      </c>
      <c r="C700" s="108"/>
      <c r="D700" s="109" t="s">
        <v>167</v>
      </c>
      <c r="E700" s="17">
        <f aca="true" t="shared" si="183" ref="E700:G701">E701</f>
        <v>9567</v>
      </c>
      <c r="F700" s="17">
        <f t="shared" si="183"/>
        <v>9567</v>
      </c>
      <c r="G700" s="17">
        <f t="shared" si="183"/>
        <v>9567</v>
      </c>
    </row>
    <row r="701" spans="1:7" ht="47.25">
      <c r="A701" s="108" t="s">
        <v>84</v>
      </c>
      <c r="B701" s="108">
        <v>2110200000</v>
      </c>
      <c r="C701" s="108"/>
      <c r="D701" s="109" t="s">
        <v>175</v>
      </c>
      <c r="E701" s="17">
        <f>E702</f>
        <v>9567</v>
      </c>
      <c r="F701" s="17">
        <f t="shared" si="183"/>
        <v>9567</v>
      </c>
      <c r="G701" s="17">
        <f t="shared" si="183"/>
        <v>9567</v>
      </c>
    </row>
    <row r="702" spans="1:7" ht="78.75">
      <c r="A702" s="108" t="s">
        <v>84</v>
      </c>
      <c r="B702" s="108">
        <v>2110210500</v>
      </c>
      <c r="C702" s="108"/>
      <c r="D702" s="109" t="s">
        <v>219</v>
      </c>
      <c r="E702" s="17">
        <f>E703+E705</f>
        <v>9567</v>
      </c>
      <c r="F702" s="17">
        <f>F703+F705</f>
        <v>9567</v>
      </c>
      <c r="G702" s="17">
        <f>G703+G705</f>
        <v>9567</v>
      </c>
    </row>
    <row r="703" spans="1:7" ht="31.5">
      <c r="A703" s="108" t="s">
        <v>84</v>
      </c>
      <c r="B703" s="108">
        <v>2110210500</v>
      </c>
      <c r="C703" s="108" t="s">
        <v>69</v>
      </c>
      <c r="D703" s="109" t="s">
        <v>95</v>
      </c>
      <c r="E703" s="17">
        <f>E704</f>
        <v>233.3</v>
      </c>
      <c r="F703" s="17">
        <f>F704</f>
        <v>233.3</v>
      </c>
      <c r="G703" s="17">
        <f>G704</f>
        <v>233.3</v>
      </c>
    </row>
    <row r="704" spans="1:7" ht="31.5">
      <c r="A704" s="108" t="s">
        <v>84</v>
      </c>
      <c r="B704" s="108">
        <v>2110210500</v>
      </c>
      <c r="C704" s="108">
        <v>240</v>
      </c>
      <c r="D704" s="109" t="s">
        <v>224</v>
      </c>
      <c r="E704" s="17">
        <f>'№ 4 ведом'!F851</f>
        <v>233.3</v>
      </c>
      <c r="F704" s="17">
        <f>'№ 4 ведом'!G851</f>
        <v>233.3</v>
      </c>
      <c r="G704" s="17">
        <f>'№ 4 ведом'!H851</f>
        <v>233.3</v>
      </c>
    </row>
    <row r="705" spans="1:7" ht="12.75">
      <c r="A705" s="108" t="s">
        <v>84</v>
      </c>
      <c r="B705" s="108">
        <v>2110210500</v>
      </c>
      <c r="C705" s="108" t="s">
        <v>73</v>
      </c>
      <c r="D705" s="109" t="s">
        <v>74</v>
      </c>
      <c r="E705" s="17">
        <f>E706</f>
        <v>9333.7</v>
      </c>
      <c r="F705" s="17">
        <f>F706</f>
        <v>9333.7</v>
      </c>
      <c r="G705" s="17">
        <f>G706</f>
        <v>9333.7</v>
      </c>
    </row>
    <row r="706" spans="1:7" ht="31.5">
      <c r="A706" s="108" t="s">
        <v>84</v>
      </c>
      <c r="B706" s="108">
        <v>2110210500</v>
      </c>
      <c r="C706" s="1" t="s">
        <v>101</v>
      </c>
      <c r="D706" s="47" t="s">
        <v>102</v>
      </c>
      <c r="E706" s="17">
        <f>'№ 4 ведом'!F853</f>
        <v>9333.7</v>
      </c>
      <c r="F706" s="17">
        <f>'№ 4 ведом'!G853</f>
        <v>9333.7</v>
      </c>
      <c r="G706" s="17">
        <f>'№ 4 ведом'!H853</f>
        <v>9333.7</v>
      </c>
    </row>
    <row r="707" spans="1:7" ht="47.25">
      <c r="A707" s="108">
        <v>1004</v>
      </c>
      <c r="B707" s="110">
        <v>2200000000</v>
      </c>
      <c r="C707" s="108"/>
      <c r="D707" s="109" t="s">
        <v>331</v>
      </c>
      <c r="E707" s="17">
        <f>E708</f>
        <v>3083.0000000000005</v>
      </c>
      <c r="F707" s="17">
        <f aca="true" t="shared" si="184" ref="E707:G711">F708</f>
        <v>616.7</v>
      </c>
      <c r="G707" s="17">
        <f t="shared" si="184"/>
        <v>616.7</v>
      </c>
    </row>
    <row r="708" spans="1:7" ht="31.5">
      <c r="A708" s="108">
        <v>1004</v>
      </c>
      <c r="B708" s="110">
        <v>2240000000</v>
      </c>
      <c r="C708" s="108"/>
      <c r="D708" s="109" t="s">
        <v>132</v>
      </c>
      <c r="E708" s="17">
        <f t="shared" si="184"/>
        <v>3083.0000000000005</v>
      </c>
      <c r="F708" s="17">
        <f t="shared" si="184"/>
        <v>616.7</v>
      </c>
      <c r="G708" s="17">
        <f t="shared" si="184"/>
        <v>616.7</v>
      </c>
    </row>
    <row r="709" spans="1:7" ht="12.75">
      <c r="A709" s="108">
        <v>1004</v>
      </c>
      <c r="B709" s="108">
        <v>2240400000</v>
      </c>
      <c r="C709" s="108"/>
      <c r="D709" s="109" t="s">
        <v>188</v>
      </c>
      <c r="E709" s="17">
        <f>E710</f>
        <v>3083.0000000000005</v>
      </c>
      <c r="F709" s="17">
        <f t="shared" si="184"/>
        <v>616.7</v>
      </c>
      <c r="G709" s="17">
        <f t="shared" si="184"/>
        <v>616.7</v>
      </c>
    </row>
    <row r="710" spans="1:7" ht="12.75">
      <c r="A710" s="108" t="s">
        <v>84</v>
      </c>
      <c r="B710" s="108" t="s">
        <v>323</v>
      </c>
      <c r="C710" s="108"/>
      <c r="D710" s="109" t="s">
        <v>223</v>
      </c>
      <c r="E710" s="17">
        <f t="shared" si="184"/>
        <v>3083.0000000000005</v>
      </c>
      <c r="F710" s="17">
        <f t="shared" si="184"/>
        <v>616.7</v>
      </c>
      <c r="G710" s="17">
        <f t="shared" si="184"/>
        <v>616.7</v>
      </c>
    </row>
    <row r="711" spans="1:7" ht="12.75">
      <c r="A711" s="108">
        <v>1004</v>
      </c>
      <c r="B711" s="108" t="s">
        <v>323</v>
      </c>
      <c r="C711" s="1" t="s">
        <v>73</v>
      </c>
      <c r="D711" s="47" t="s">
        <v>74</v>
      </c>
      <c r="E711" s="17">
        <f>E712</f>
        <v>3083.0000000000005</v>
      </c>
      <c r="F711" s="17">
        <f t="shared" si="184"/>
        <v>616.7</v>
      </c>
      <c r="G711" s="17">
        <f t="shared" si="184"/>
        <v>616.7</v>
      </c>
    </row>
    <row r="712" spans="1:7" ht="31.5">
      <c r="A712" s="108">
        <v>1004</v>
      </c>
      <c r="B712" s="108" t="s">
        <v>323</v>
      </c>
      <c r="C712" s="1" t="s">
        <v>101</v>
      </c>
      <c r="D712" s="47" t="s">
        <v>102</v>
      </c>
      <c r="E712" s="17">
        <f>'№ 4 ведом'!F478</f>
        <v>3083.0000000000005</v>
      </c>
      <c r="F712" s="17">
        <f>'№ 4 ведом'!G478</f>
        <v>616.7</v>
      </c>
      <c r="G712" s="17">
        <f>'№ 4 ведом'!H478</f>
        <v>616.7</v>
      </c>
    </row>
    <row r="713" spans="1:7" ht="47.25">
      <c r="A713" s="110" t="s">
        <v>84</v>
      </c>
      <c r="B713" s="137">
        <v>2600000000</v>
      </c>
      <c r="C713" s="137"/>
      <c r="D713" s="140" t="s">
        <v>342</v>
      </c>
      <c r="E713" s="17">
        <f>E714</f>
        <v>4125.8</v>
      </c>
      <c r="F713" s="17">
        <f aca="true" t="shared" si="185" ref="E713:G714">F714</f>
        <v>5492.7</v>
      </c>
      <c r="G713" s="17">
        <f t="shared" si="185"/>
        <v>5492.7</v>
      </c>
    </row>
    <row r="714" spans="1:7" ht="31.5">
      <c r="A714" s="110" t="s">
        <v>84</v>
      </c>
      <c r="B714" s="137">
        <v>2610000000</v>
      </c>
      <c r="C714" s="137"/>
      <c r="D714" s="140" t="s">
        <v>107</v>
      </c>
      <c r="E714" s="17">
        <f t="shared" si="185"/>
        <v>4125.8</v>
      </c>
      <c r="F714" s="17">
        <f t="shared" si="185"/>
        <v>5492.7</v>
      </c>
      <c r="G714" s="17">
        <f t="shared" si="185"/>
        <v>5492.7</v>
      </c>
    </row>
    <row r="715" spans="1:7" ht="12.75">
      <c r="A715" s="110" t="s">
        <v>84</v>
      </c>
      <c r="B715" s="137">
        <v>2610200000</v>
      </c>
      <c r="C715" s="137"/>
      <c r="D715" s="140" t="s">
        <v>112</v>
      </c>
      <c r="E715" s="17">
        <f>E716+E719</f>
        <v>4125.8</v>
      </c>
      <c r="F715" s="17">
        <f>F716+F719</f>
        <v>5492.7</v>
      </c>
      <c r="G715" s="17">
        <f>G716+G719</f>
        <v>5492.7</v>
      </c>
    </row>
    <row r="716" spans="1:7" ht="63">
      <c r="A716" s="110" t="s">
        <v>84</v>
      </c>
      <c r="B716" s="137">
        <v>2610210820</v>
      </c>
      <c r="C716" s="137"/>
      <c r="D716" s="140" t="s">
        <v>221</v>
      </c>
      <c r="E716" s="17">
        <f aca="true" t="shared" si="186" ref="E716:G717">E717</f>
        <v>0</v>
      </c>
      <c r="F716" s="17">
        <f t="shared" si="186"/>
        <v>3295.6</v>
      </c>
      <c r="G716" s="17">
        <f t="shared" si="186"/>
        <v>2197.1</v>
      </c>
    </row>
    <row r="717" spans="1:7" ht="31.5">
      <c r="A717" s="110" t="s">
        <v>84</v>
      </c>
      <c r="B717" s="137">
        <v>2610210820</v>
      </c>
      <c r="C717" s="137" t="s">
        <v>72</v>
      </c>
      <c r="D717" s="140" t="s">
        <v>96</v>
      </c>
      <c r="E717" s="17">
        <f>E718</f>
        <v>0</v>
      </c>
      <c r="F717" s="17">
        <f t="shared" si="186"/>
        <v>3295.6</v>
      </c>
      <c r="G717" s="17">
        <f t="shared" si="186"/>
        <v>2197.1</v>
      </c>
    </row>
    <row r="718" spans="1:7" ht="12.75">
      <c r="A718" s="110" t="s">
        <v>84</v>
      </c>
      <c r="B718" s="137">
        <v>2610210820</v>
      </c>
      <c r="C718" s="137" t="s">
        <v>119</v>
      </c>
      <c r="D718" s="140" t="s">
        <v>120</v>
      </c>
      <c r="E718" s="17">
        <f>'№ 4 ведом'!F622</f>
        <v>0</v>
      </c>
      <c r="F718" s="17">
        <f>'№ 4 ведом'!G622</f>
        <v>3295.6</v>
      </c>
      <c r="G718" s="17">
        <f>'№ 4 ведом'!H622</f>
        <v>2197.1</v>
      </c>
    </row>
    <row r="719" spans="1:7" ht="47.25">
      <c r="A719" s="110" t="s">
        <v>84</v>
      </c>
      <c r="B719" s="137" t="s">
        <v>357</v>
      </c>
      <c r="C719" s="137"/>
      <c r="D719" s="56" t="s">
        <v>231</v>
      </c>
      <c r="E719" s="17">
        <f>E720</f>
        <v>4125.8</v>
      </c>
      <c r="F719" s="17">
        <f aca="true" t="shared" si="187" ref="E719:G720">F720</f>
        <v>2197.1</v>
      </c>
      <c r="G719" s="17">
        <f t="shared" si="187"/>
        <v>3295.6</v>
      </c>
    </row>
    <row r="720" spans="1:7" ht="31.5">
      <c r="A720" s="110" t="s">
        <v>84</v>
      </c>
      <c r="B720" s="137" t="s">
        <v>357</v>
      </c>
      <c r="C720" s="137" t="s">
        <v>72</v>
      </c>
      <c r="D720" s="56" t="s">
        <v>96</v>
      </c>
      <c r="E720" s="17">
        <f t="shared" si="187"/>
        <v>4125.8</v>
      </c>
      <c r="F720" s="17">
        <f t="shared" si="187"/>
        <v>2197.1</v>
      </c>
      <c r="G720" s="17">
        <f t="shared" si="187"/>
        <v>3295.6</v>
      </c>
    </row>
    <row r="721" spans="1:7" ht="12.75">
      <c r="A721" s="110" t="s">
        <v>84</v>
      </c>
      <c r="B721" s="137" t="s">
        <v>357</v>
      </c>
      <c r="C721" s="137" t="s">
        <v>119</v>
      </c>
      <c r="D721" s="56" t="s">
        <v>120</v>
      </c>
      <c r="E721" s="17">
        <f>'№ 4 ведом'!F625</f>
        <v>4125.8</v>
      </c>
      <c r="F721" s="17">
        <f>'№ 4 ведом'!G625</f>
        <v>2197.1</v>
      </c>
      <c r="G721" s="17">
        <f>'№ 4 ведом'!H625</f>
        <v>3295.6</v>
      </c>
    </row>
    <row r="722" spans="1:7" ht="12.75">
      <c r="A722" s="4" t="s">
        <v>61</v>
      </c>
      <c r="B722" s="4" t="s">
        <v>66</v>
      </c>
      <c r="C722" s="4" t="s">
        <v>66</v>
      </c>
      <c r="D722" s="19" t="s">
        <v>30</v>
      </c>
      <c r="E722" s="6">
        <f>E723+E755</f>
        <v>32150</v>
      </c>
      <c r="F722" s="6">
        <f>F723+F755</f>
        <v>29984.199999999997</v>
      </c>
      <c r="G722" s="6">
        <f>G723+G755</f>
        <v>29984.199999999997</v>
      </c>
    </row>
    <row r="723" spans="1:7" ht="12.75">
      <c r="A723" s="108" t="s">
        <v>86</v>
      </c>
      <c r="B723" s="108" t="s">
        <v>66</v>
      </c>
      <c r="C723" s="108" t="s">
        <v>66</v>
      </c>
      <c r="D723" s="109" t="s">
        <v>62</v>
      </c>
      <c r="E723" s="17">
        <f>E724+E749</f>
        <v>13891.800000000001</v>
      </c>
      <c r="F723" s="17">
        <f>F724+F749</f>
        <v>13442.800000000001</v>
      </c>
      <c r="G723" s="17">
        <f>G724+G749</f>
        <v>13442.800000000001</v>
      </c>
    </row>
    <row r="724" spans="1:7" ht="47.25">
      <c r="A724" s="108" t="s">
        <v>86</v>
      </c>
      <c r="B724" s="110">
        <v>2200000000</v>
      </c>
      <c r="C724" s="108"/>
      <c r="D724" s="109" t="s">
        <v>331</v>
      </c>
      <c r="E724" s="17">
        <f>E725</f>
        <v>13843.7</v>
      </c>
      <c r="F724" s="17">
        <f>F725</f>
        <v>13394.7</v>
      </c>
      <c r="G724" s="17">
        <f>G725</f>
        <v>13394.7</v>
      </c>
    </row>
    <row r="725" spans="1:7" ht="12.75">
      <c r="A725" s="108" t="s">
        <v>86</v>
      </c>
      <c r="B725" s="108">
        <v>2230000000</v>
      </c>
      <c r="C725" s="108"/>
      <c r="D725" s="109" t="s">
        <v>192</v>
      </c>
      <c r="E725" s="17">
        <f>E726+E730+E734</f>
        <v>13843.7</v>
      </c>
      <c r="F725" s="17">
        <f>F726+F730+F734</f>
        <v>13394.7</v>
      </c>
      <c r="G725" s="17">
        <f>G726+G730+G734</f>
        <v>13394.7</v>
      </c>
    </row>
    <row r="726" spans="1:7" ht="31.5">
      <c r="A726" s="108" t="s">
        <v>86</v>
      </c>
      <c r="B726" s="108">
        <v>2230100000</v>
      </c>
      <c r="C726" s="108"/>
      <c r="D726" s="109" t="s">
        <v>193</v>
      </c>
      <c r="E726" s="17">
        <f aca="true" t="shared" si="188" ref="E726:G728">E727</f>
        <v>12565.7</v>
      </c>
      <c r="F726" s="17">
        <f t="shared" si="188"/>
        <v>12224.1</v>
      </c>
      <c r="G726" s="17">
        <f t="shared" si="188"/>
        <v>12224.1</v>
      </c>
    </row>
    <row r="727" spans="1:7" ht="31.5">
      <c r="A727" s="2" t="s">
        <v>86</v>
      </c>
      <c r="B727" s="108">
        <v>2230120010</v>
      </c>
      <c r="C727" s="108"/>
      <c r="D727" s="109" t="s">
        <v>123</v>
      </c>
      <c r="E727" s="17">
        <f t="shared" si="188"/>
        <v>12565.7</v>
      </c>
      <c r="F727" s="17">
        <f t="shared" si="188"/>
        <v>12224.1</v>
      </c>
      <c r="G727" s="17">
        <f t="shared" si="188"/>
        <v>12224.1</v>
      </c>
    </row>
    <row r="728" spans="1:7" ht="31.5">
      <c r="A728" s="2" t="s">
        <v>86</v>
      </c>
      <c r="B728" s="108">
        <v>2230120010</v>
      </c>
      <c r="C728" s="110" t="s">
        <v>97</v>
      </c>
      <c r="D728" s="109" t="s">
        <v>98</v>
      </c>
      <c r="E728" s="17">
        <f t="shared" si="188"/>
        <v>12565.7</v>
      </c>
      <c r="F728" s="17">
        <f t="shared" si="188"/>
        <v>12224.1</v>
      </c>
      <c r="G728" s="17">
        <f t="shared" si="188"/>
        <v>12224.1</v>
      </c>
    </row>
    <row r="729" spans="1:7" ht="12.75">
      <c r="A729" s="108" t="s">
        <v>86</v>
      </c>
      <c r="B729" s="108">
        <v>2230120010</v>
      </c>
      <c r="C729" s="108">
        <v>610</v>
      </c>
      <c r="D729" s="109" t="s">
        <v>104</v>
      </c>
      <c r="E729" s="17">
        <f>'№ 4 ведом'!F486</f>
        <v>12565.7</v>
      </c>
      <c r="F729" s="17">
        <f>'№ 4 ведом'!G486</f>
        <v>12224.1</v>
      </c>
      <c r="G729" s="17">
        <f>'№ 4 ведом'!H486</f>
        <v>12224.1</v>
      </c>
    </row>
    <row r="730" spans="1:7" ht="63">
      <c r="A730" s="108" t="s">
        <v>86</v>
      </c>
      <c r="B730" s="108">
        <v>2230200000</v>
      </c>
      <c r="C730" s="108"/>
      <c r="D730" s="109" t="s">
        <v>194</v>
      </c>
      <c r="E730" s="17">
        <f aca="true" t="shared" si="189" ref="E730:G732">E731</f>
        <v>260.7</v>
      </c>
      <c r="F730" s="17">
        <f t="shared" si="189"/>
        <v>260.7</v>
      </c>
      <c r="G730" s="17">
        <f t="shared" si="189"/>
        <v>260.7</v>
      </c>
    </row>
    <row r="731" spans="1:7" ht="12.75">
      <c r="A731" s="108" t="s">
        <v>86</v>
      </c>
      <c r="B731" s="108">
        <v>2230220040</v>
      </c>
      <c r="C731" s="108"/>
      <c r="D731" s="109" t="s">
        <v>195</v>
      </c>
      <c r="E731" s="17">
        <f>E732</f>
        <v>260.7</v>
      </c>
      <c r="F731" s="17">
        <f t="shared" si="189"/>
        <v>260.7</v>
      </c>
      <c r="G731" s="17">
        <f t="shared" si="189"/>
        <v>260.7</v>
      </c>
    </row>
    <row r="732" spans="1:7" ht="31.5">
      <c r="A732" s="108" t="s">
        <v>86</v>
      </c>
      <c r="B732" s="108">
        <v>2230220040</v>
      </c>
      <c r="C732" s="110" t="s">
        <v>97</v>
      </c>
      <c r="D732" s="109" t="s">
        <v>98</v>
      </c>
      <c r="E732" s="17">
        <f t="shared" si="189"/>
        <v>260.7</v>
      </c>
      <c r="F732" s="17">
        <f t="shared" si="189"/>
        <v>260.7</v>
      </c>
      <c r="G732" s="17">
        <f t="shared" si="189"/>
        <v>260.7</v>
      </c>
    </row>
    <row r="733" spans="1:7" ht="12.75">
      <c r="A733" s="108" t="s">
        <v>86</v>
      </c>
      <c r="B733" s="108">
        <v>2230220040</v>
      </c>
      <c r="C733" s="108">
        <v>610</v>
      </c>
      <c r="D733" s="109" t="s">
        <v>104</v>
      </c>
      <c r="E733" s="17">
        <f>'№ 4 ведом'!F490</f>
        <v>260.7</v>
      </c>
      <c r="F733" s="17">
        <f>'№ 4 ведом'!G490</f>
        <v>260.7</v>
      </c>
      <c r="G733" s="17">
        <f>'№ 4 ведом'!H490</f>
        <v>260.7</v>
      </c>
    </row>
    <row r="734" spans="1:7" ht="31.5">
      <c r="A734" s="108" t="s">
        <v>86</v>
      </c>
      <c r="B734" s="108">
        <v>2230300000</v>
      </c>
      <c r="C734" s="108"/>
      <c r="D734" s="109" t="s">
        <v>196</v>
      </c>
      <c r="E734" s="17">
        <f>E735+E742</f>
        <v>1017.3</v>
      </c>
      <c r="F734" s="17">
        <f>F735+F742</f>
        <v>909.9</v>
      </c>
      <c r="G734" s="17">
        <f>G735+G742</f>
        <v>909.9</v>
      </c>
    </row>
    <row r="735" spans="1:7" ht="31.5">
      <c r="A735" s="108" t="s">
        <v>86</v>
      </c>
      <c r="B735" s="108">
        <v>2230320300</v>
      </c>
      <c r="C735" s="108"/>
      <c r="D735" s="109" t="s">
        <v>197</v>
      </c>
      <c r="E735" s="17">
        <f>E736+E738+E740</f>
        <v>386.5</v>
      </c>
      <c r="F735" s="17">
        <f>F736+F738+F740</f>
        <v>345.9</v>
      </c>
      <c r="G735" s="17">
        <f>G736+G738+G740</f>
        <v>345.9</v>
      </c>
    </row>
    <row r="736" spans="1:7" ht="63">
      <c r="A736" s="108" t="s">
        <v>86</v>
      </c>
      <c r="B736" s="108">
        <v>2230320300</v>
      </c>
      <c r="C736" s="110" t="s">
        <v>68</v>
      </c>
      <c r="D736" s="109" t="s">
        <v>1</v>
      </c>
      <c r="E736" s="17">
        <f>E737</f>
        <v>134.7</v>
      </c>
      <c r="F736" s="17">
        <f>F737</f>
        <v>134.7</v>
      </c>
      <c r="G736" s="17">
        <f>G737</f>
        <v>134.7</v>
      </c>
    </row>
    <row r="737" spans="1:7" ht="31.5">
      <c r="A737" s="108" t="s">
        <v>86</v>
      </c>
      <c r="B737" s="108">
        <v>2230320300</v>
      </c>
      <c r="C737" s="108">
        <v>120</v>
      </c>
      <c r="D737" s="109" t="s">
        <v>225</v>
      </c>
      <c r="E737" s="17">
        <f>'№ 4 ведом'!F494</f>
        <v>134.7</v>
      </c>
      <c r="F737" s="17">
        <f>'№ 4 ведом'!G494</f>
        <v>134.7</v>
      </c>
      <c r="G737" s="17">
        <f>'№ 4 ведом'!H494</f>
        <v>134.7</v>
      </c>
    </row>
    <row r="738" spans="1:7" ht="31.5">
      <c r="A738" s="108" t="s">
        <v>86</v>
      </c>
      <c r="B738" s="108">
        <v>2230320300</v>
      </c>
      <c r="C738" s="110" t="s">
        <v>69</v>
      </c>
      <c r="D738" s="109" t="s">
        <v>95</v>
      </c>
      <c r="E738" s="17">
        <f>E739</f>
        <v>121</v>
      </c>
      <c r="F738" s="17">
        <f>F739</f>
        <v>90</v>
      </c>
      <c r="G738" s="17">
        <f>G739</f>
        <v>90</v>
      </c>
    </row>
    <row r="739" spans="1:7" ht="31.5">
      <c r="A739" s="108" t="s">
        <v>86</v>
      </c>
      <c r="B739" s="108">
        <v>2230320300</v>
      </c>
      <c r="C739" s="108">
        <v>240</v>
      </c>
      <c r="D739" s="109" t="s">
        <v>224</v>
      </c>
      <c r="E739" s="17">
        <f>'№ 4 ведом'!F496</f>
        <v>121</v>
      </c>
      <c r="F739" s="17">
        <f>'№ 4 ведом'!G496</f>
        <v>90</v>
      </c>
      <c r="G739" s="17">
        <f>'№ 4 ведом'!H496</f>
        <v>90</v>
      </c>
    </row>
    <row r="740" spans="1:7" ht="12.75">
      <c r="A740" s="108" t="s">
        <v>86</v>
      </c>
      <c r="B740" s="108">
        <v>2230320300</v>
      </c>
      <c r="C740" s="108" t="s">
        <v>70</v>
      </c>
      <c r="D740" s="109" t="s">
        <v>71</v>
      </c>
      <c r="E740" s="17">
        <f>E741</f>
        <v>130.8</v>
      </c>
      <c r="F740" s="17">
        <f>F741</f>
        <v>121.2</v>
      </c>
      <c r="G740" s="17">
        <f>G741</f>
        <v>121.2</v>
      </c>
    </row>
    <row r="741" spans="1:7" ht="12.75">
      <c r="A741" s="108" t="s">
        <v>86</v>
      </c>
      <c r="B741" s="108">
        <v>2230320300</v>
      </c>
      <c r="C741" s="108">
        <v>850</v>
      </c>
      <c r="D741" s="109" t="s">
        <v>100</v>
      </c>
      <c r="E741" s="17">
        <f>'№ 4 ведом'!F498</f>
        <v>130.8</v>
      </c>
      <c r="F741" s="17">
        <f>'№ 4 ведом'!G498</f>
        <v>121.2</v>
      </c>
      <c r="G741" s="17">
        <f>'№ 4 ведом'!H498</f>
        <v>121.2</v>
      </c>
    </row>
    <row r="742" spans="1:7" ht="12.75">
      <c r="A742" s="108" t="s">
        <v>86</v>
      </c>
      <c r="B742" s="108">
        <v>2230320320</v>
      </c>
      <c r="C742" s="108"/>
      <c r="D742" s="109" t="s">
        <v>140</v>
      </c>
      <c r="E742" s="17">
        <f>E743+E745+E747</f>
        <v>630.8</v>
      </c>
      <c r="F742" s="17">
        <f aca="true" t="shared" si="190" ref="F742:G742">F743+F745+F747</f>
        <v>564</v>
      </c>
      <c r="G742" s="17">
        <f t="shared" si="190"/>
        <v>564</v>
      </c>
    </row>
    <row r="743" spans="1:7" ht="63">
      <c r="A743" s="108" t="s">
        <v>86</v>
      </c>
      <c r="B743" s="108">
        <v>2230320320</v>
      </c>
      <c r="C743" s="110" t="s">
        <v>68</v>
      </c>
      <c r="D743" s="109" t="s">
        <v>1</v>
      </c>
      <c r="E743" s="17">
        <f>E744</f>
        <v>278.4</v>
      </c>
      <c r="F743" s="17">
        <f>F744</f>
        <v>278.4</v>
      </c>
      <c r="G743" s="17">
        <f>G744</f>
        <v>278.4</v>
      </c>
    </row>
    <row r="744" spans="1:7" ht="31.5">
      <c r="A744" s="108" t="s">
        <v>86</v>
      </c>
      <c r="B744" s="108">
        <v>2230320320</v>
      </c>
      <c r="C744" s="108">
        <v>120</v>
      </c>
      <c r="D744" s="109" t="s">
        <v>225</v>
      </c>
      <c r="E744" s="17">
        <f>'№ 4 ведом'!F501</f>
        <v>278.4</v>
      </c>
      <c r="F744" s="17">
        <f>'№ 4 ведом'!G501</f>
        <v>278.4</v>
      </c>
      <c r="G744" s="17">
        <f>'№ 4 ведом'!H501</f>
        <v>278.4</v>
      </c>
    </row>
    <row r="745" spans="1:7" ht="31.5">
      <c r="A745" s="108" t="s">
        <v>86</v>
      </c>
      <c r="B745" s="108">
        <v>2230320320</v>
      </c>
      <c r="C745" s="110" t="s">
        <v>69</v>
      </c>
      <c r="D745" s="109" t="s">
        <v>95</v>
      </c>
      <c r="E745" s="17">
        <f>E746</f>
        <v>172.5</v>
      </c>
      <c r="F745" s="17">
        <f>F746</f>
        <v>213.1</v>
      </c>
      <c r="G745" s="17">
        <f>G746</f>
        <v>213.1</v>
      </c>
    </row>
    <row r="746" spans="1:7" ht="31.5">
      <c r="A746" s="108" t="s">
        <v>86</v>
      </c>
      <c r="B746" s="108">
        <v>2230320320</v>
      </c>
      <c r="C746" s="108">
        <v>240</v>
      </c>
      <c r="D746" s="109" t="s">
        <v>224</v>
      </c>
      <c r="E746" s="17">
        <f>'№ 4 ведом'!F503</f>
        <v>172.5</v>
      </c>
      <c r="F746" s="17">
        <f>'№ 4 ведом'!G503</f>
        <v>213.1</v>
      </c>
      <c r="G746" s="17">
        <f>'№ 4 ведом'!H503</f>
        <v>213.1</v>
      </c>
    </row>
    <row r="747" spans="1:7" ht="31.5">
      <c r="A747" s="108" t="s">
        <v>86</v>
      </c>
      <c r="B747" s="108">
        <v>2230320320</v>
      </c>
      <c r="C747" s="110" t="s">
        <v>97</v>
      </c>
      <c r="D747" s="109" t="s">
        <v>98</v>
      </c>
      <c r="E747" s="17">
        <f>E748</f>
        <v>179.9</v>
      </c>
      <c r="F747" s="17">
        <f>F748</f>
        <v>72.5</v>
      </c>
      <c r="G747" s="17">
        <f>G748</f>
        <v>72.5</v>
      </c>
    </row>
    <row r="748" spans="1:7" ht="12.75">
      <c r="A748" s="108" t="s">
        <v>86</v>
      </c>
      <c r="B748" s="108">
        <v>2230320320</v>
      </c>
      <c r="C748" s="108">
        <v>610</v>
      </c>
      <c r="D748" s="109" t="s">
        <v>104</v>
      </c>
      <c r="E748" s="17">
        <f>'№ 4 ведом'!F505</f>
        <v>179.9</v>
      </c>
      <c r="F748" s="17">
        <f>'№ 4 ведом'!G505</f>
        <v>72.5</v>
      </c>
      <c r="G748" s="17">
        <f>'№ 4 ведом'!H505</f>
        <v>72.5</v>
      </c>
    </row>
    <row r="749" spans="1:7" ht="31.5">
      <c r="A749" s="139" t="s">
        <v>86</v>
      </c>
      <c r="B749" s="137">
        <v>2500000000</v>
      </c>
      <c r="C749" s="139"/>
      <c r="D749" s="140" t="s">
        <v>332</v>
      </c>
      <c r="E749" s="17">
        <f>E750</f>
        <v>48.1</v>
      </c>
      <c r="F749" s="17">
        <f aca="true" t="shared" si="191" ref="F749:G753">F750</f>
        <v>48.1</v>
      </c>
      <c r="G749" s="17">
        <f t="shared" si="191"/>
        <v>48.1</v>
      </c>
    </row>
    <row r="750" spans="1:7" ht="31.5">
      <c r="A750" s="139" t="s">
        <v>86</v>
      </c>
      <c r="B750" s="137">
        <v>2520000000</v>
      </c>
      <c r="C750" s="139"/>
      <c r="D750" s="140" t="s">
        <v>251</v>
      </c>
      <c r="E750" s="17">
        <f>E751</f>
        <v>48.1</v>
      </c>
      <c r="F750" s="17">
        <f t="shared" si="191"/>
        <v>48.1</v>
      </c>
      <c r="G750" s="17">
        <f t="shared" si="191"/>
        <v>48.1</v>
      </c>
    </row>
    <row r="751" spans="1:7" ht="31.5">
      <c r="A751" s="139" t="s">
        <v>86</v>
      </c>
      <c r="B751" s="137">
        <v>2520400000</v>
      </c>
      <c r="C751" s="139"/>
      <c r="D751" s="56" t="s">
        <v>367</v>
      </c>
      <c r="E751" s="17">
        <f>E752</f>
        <v>48.1</v>
      </c>
      <c r="F751" s="17">
        <f t="shared" si="191"/>
        <v>48.1</v>
      </c>
      <c r="G751" s="17">
        <f t="shared" si="191"/>
        <v>48.1</v>
      </c>
    </row>
    <row r="752" spans="1:7" ht="12.75">
      <c r="A752" s="139" t="s">
        <v>86</v>
      </c>
      <c r="B752" s="137">
        <v>2520420300</v>
      </c>
      <c r="C752" s="139"/>
      <c r="D752" s="56" t="s">
        <v>368</v>
      </c>
      <c r="E752" s="17">
        <f>E753</f>
        <v>48.1</v>
      </c>
      <c r="F752" s="17">
        <f t="shared" si="191"/>
        <v>48.1</v>
      </c>
      <c r="G752" s="17">
        <f t="shared" si="191"/>
        <v>48.1</v>
      </c>
    </row>
    <row r="753" spans="1:7" ht="31.5">
      <c r="A753" s="139" t="s">
        <v>86</v>
      </c>
      <c r="B753" s="137">
        <v>2520420300</v>
      </c>
      <c r="C753" s="137" t="s">
        <v>97</v>
      </c>
      <c r="D753" s="56" t="s">
        <v>98</v>
      </c>
      <c r="E753" s="17">
        <f>E754</f>
        <v>48.1</v>
      </c>
      <c r="F753" s="17">
        <f t="shared" si="191"/>
        <v>48.1</v>
      </c>
      <c r="G753" s="17">
        <f t="shared" si="191"/>
        <v>48.1</v>
      </c>
    </row>
    <row r="754" spans="1:7" ht="12.75">
      <c r="A754" s="139" t="s">
        <v>86</v>
      </c>
      <c r="B754" s="137">
        <v>2520420300</v>
      </c>
      <c r="C754" s="139">
        <v>610</v>
      </c>
      <c r="D754" s="56" t="s">
        <v>104</v>
      </c>
      <c r="E754" s="17">
        <f>'№ 4 ведом'!F511</f>
        <v>48.1</v>
      </c>
      <c r="F754" s="17">
        <f>'№ 4 ведом'!G511</f>
        <v>48.1</v>
      </c>
      <c r="G754" s="17">
        <f>'№ 4 ведом'!H511</f>
        <v>48.1</v>
      </c>
    </row>
    <row r="755" spans="1:7" ht="12.75">
      <c r="A755" s="108">
        <v>1103</v>
      </c>
      <c r="B755" s="108" t="s">
        <v>66</v>
      </c>
      <c r="C755" s="108" t="s">
        <v>66</v>
      </c>
      <c r="D755" s="109" t="s">
        <v>257</v>
      </c>
      <c r="E755" s="17">
        <f>E756+E773</f>
        <v>18258.199999999997</v>
      </c>
      <c r="F755" s="17">
        <f>F756+F773</f>
        <v>16541.399999999998</v>
      </c>
      <c r="G755" s="17">
        <f>G756+G773</f>
        <v>16541.399999999998</v>
      </c>
    </row>
    <row r="756" spans="1:7" ht="47.25">
      <c r="A756" s="108">
        <v>1103</v>
      </c>
      <c r="B756" s="110">
        <v>2200000000</v>
      </c>
      <c r="C756" s="108"/>
      <c r="D756" s="109" t="s">
        <v>331</v>
      </c>
      <c r="E756" s="17">
        <f>E757</f>
        <v>17014.1</v>
      </c>
      <c r="F756" s="17">
        <f>F757</f>
        <v>15798.699999999999</v>
      </c>
      <c r="G756" s="17">
        <f>G757</f>
        <v>15798.699999999999</v>
      </c>
    </row>
    <row r="757" spans="1:7" ht="31.5">
      <c r="A757" s="108">
        <v>1103</v>
      </c>
      <c r="B757" s="108">
        <v>2250000000</v>
      </c>
      <c r="C757" s="108"/>
      <c r="D757" s="109" t="s">
        <v>258</v>
      </c>
      <c r="E757" s="17">
        <f>E758+E762+E769</f>
        <v>17014.1</v>
      </c>
      <c r="F757" s="17">
        <f aca="true" t="shared" si="192" ref="F757:G757">F758+F762+F769</f>
        <v>15798.699999999999</v>
      </c>
      <c r="G757" s="17">
        <f t="shared" si="192"/>
        <v>15798.699999999999</v>
      </c>
    </row>
    <row r="758" spans="1:7" ht="47.25">
      <c r="A758" s="108">
        <v>1103</v>
      </c>
      <c r="B758" s="108">
        <v>2250100000</v>
      </c>
      <c r="C758" s="108"/>
      <c r="D758" s="109" t="s">
        <v>259</v>
      </c>
      <c r="E758" s="17">
        <f aca="true" t="shared" si="193" ref="E758:G760">E759</f>
        <v>15798.699999999999</v>
      </c>
      <c r="F758" s="17">
        <f t="shared" si="193"/>
        <v>15798.699999999999</v>
      </c>
      <c r="G758" s="17">
        <f t="shared" si="193"/>
        <v>15798.699999999999</v>
      </c>
    </row>
    <row r="759" spans="1:7" ht="31.5">
      <c r="A759" s="108">
        <v>1103</v>
      </c>
      <c r="B759" s="108">
        <v>2250120010</v>
      </c>
      <c r="C759" s="108"/>
      <c r="D759" s="109" t="s">
        <v>123</v>
      </c>
      <c r="E759" s="17">
        <f t="shared" si="193"/>
        <v>15798.699999999999</v>
      </c>
      <c r="F759" s="17">
        <f t="shared" si="193"/>
        <v>15798.699999999999</v>
      </c>
      <c r="G759" s="17">
        <f t="shared" si="193"/>
        <v>15798.699999999999</v>
      </c>
    </row>
    <row r="760" spans="1:7" ht="31.5">
      <c r="A760" s="108">
        <v>1103</v>
      </c>
      <c r="B760" s="108">
        <v>2250120010</v>
      </c>
      <c r="C760" s="110" t="s">
        <v>97</v>
      </c>
      <c r="D760" s="109" t="s">
        <v>98</v>
      </c>
      <c r="E760" s="17">
        <f t="shared" si="193"/>
        <v>15798.699999999999</v>
      </c>
      <c r="F760" s="17">
        <f t="shared" si="193"/>
        <v>15798.699999999999</v>
      </c>
      <c r="G760" s="17">
        <f t="shared" si="193"/>
        <v>15798.699999999999</v>
      </c>
    </row>
    <row r="761" spans="1:7" ht="12.75">
      <c r="A761" s="108">
        <v>1103</v>
      </c>
      <c r="B761" s="108">
        <v>2250120010</v>
      </c>
      <c r="C761" s="108">
        <v>610</v>
      </c>
      <c r="D761" s="109" t="s">
        <v>104</v>
      </c>
      <c r="E761" s="17">
        <f>'№ 4 ведом'!F518</f>
        <v>15798.699999999999</v>
      </c>
      <c r="F761" s="17">
        <f>'№ 4 ведом'!G518</f>
        <v>15798.699999999999</v>
      </c>
      <c r="G761" s="17">
        <f>'№ 4 ведом'!H518</f>
        <v>15798.699999999999</v>
      </c>
    </row>
    <row r="762" spans="1:7" ht="47.25">
      <c r="A762" s="169">
        <v>1103</v>
      </c>
      <c r="B762" s="169">
        <v>2250200000</v>
      </c>
      <c r="C762" s="169"/>
      <c r="D762" s="210" t="s">
        <v>795</v>
      </c>
      <c r="E762" s="17">
        <f>E763+E766</f>
        <v>333.4000000000001</v>
      </c>
      <c r="F762" s="17">
        <f>F763+F766</f>
        <v>0</v>
      </c>
      <c r="G762" s="17">
        <f>G763+G766</f>
        <v>0</v>
      </c>
    </row>
    <row r="763" spans="1:7" ht="78.75">
      <c r="A763" s="161">
        <v>1103</v>
      </c>
      <c r="B763" s="123">
        <v>2250210480</v>
      </c>
      <c r="C763" s="161"/>
      <c r="D763" s="127" t="s">
        <v>380</v>
      </c>
      <c r="E763" s="17">
        <f>E764</f>
        <v>300</v>
      </c>
      <c r="F763" s="17">
        <f aca="true" t="shared" si="194" ref="F763:G764">F764</f>
        <v>0</v>
      </c>
      <c r="G763" s="17">
        <f t="shared" si="194"/>
        <v>0</v>
      </c>
    </row>
    <row r="764" spans="1:7" ht="31.5">
      <c r="A764" s="161">
        <v>1103</v>
      </c>
      <c r="B764" s="123">
        <v>2250210480</v>
      </c>
      <c r="C764" s="160" t="s">
        <v>97</v>
      </c>
      <c r="D764" s="162" t="s">
        <v>98</v>
      </c>
      <c r="E764" s="17">
        <f>E765</f>
        <v>300</v>
      </c>
      <c r="F764" s="17">
        <f t="shared" si="194"/>
        <v>0</v>
      </c>
      <c r="G764" s="17">
        <f t="shared" si="194"/>
        <v>0</v>
      </c>
    </row>
    <row r="765" spans="1:7" ht="12.75">
      <c r="A765" s="161">
        <v>1103</v>
      </c>
      <c r="B765" s="123">
        <v>2250210480</v>
      </c>
      <c r="C765" s="161">
        <v>610</v>
      </c>
      <c r="D765" s="162" t="s">
        <v>104</v>
      </c>
      <c r="E765" s="17">
        <f>'№ 4 ведом'!F522</f>
        <v>300</v>
      </c>
      <c r="F765" s="17">
        <f>'№ 4 ведом'!G522</f>
        <v>0</v>
      </c>
      <c r="G765" s="17">
        <f>'№ 4 ведом'!H522</f>
        <v>0</v>
      </c>
    </row>
    <row r="766" spans="1:7" ht="78.75">
      <c r="A766" s="124">
        <v>1103</v>
      </c>
      <c r="B766" s="123" t="s">
        <v>400</v>
      </c>
      <c r="C766" s="124"/>
      <c r="D766" s="128" t="s">
        <v>304</v>
      </c>
      <c r="E766" s="17">
        <f aca="true" t="shared" si="195" ref="E766:G767">E767</f>
        <v>33.40000000000009</v>
      </c>
      <c r="F766" s="17">
        <f t="shared" si="195"/>
        <v>0</v>
      </c>
      <c r="G766" s="17">
        <f t="shared" si="195"/>
        <v>0</v>
      </c>
    </row>
    <row r="767" spans="1:7" ht="31.5">
      <c r="A767" s="124">
        <v>1103</v>
      </c>
      <c r="B767" s="123" t="s">
        <v>400</v>
      </c>
      <c r="C767" s="126" t="s">
        <v>97</v>
      </c>
      <c r="D767" s="125" t="s">
        <v>98</v>
      </c>
      <c r="E767" s="17">
        <f t="shared" si="195"/>
        <v>33.40000000000009</v>
      </c>
      <c r="F767" s="17">
        <f t="shared" si="195"/>
        <v>0</v>
      </c>
      <c r="G767" s="17">
        <f t="shared" si="195"/>
        <v>0</v>
      </c>
    </row>
    <row r="768" spans="1:7" ht="12.75">
      <c r="A768" s="124">
        <v>1103</v>
      </c>
      <c r="B768" s="123" t="s">
        <v>400</v>
      </c>
      <c r="C768" s="124">
        <v>610</v>
      </c>
      <c r="D768" s="125" t="s">
        <v>104</v>
      </c>
      <c r="E768" s="17">
        <f>'№ 4 ведом'!F525</f>
        <v>33.40000000000009</v>
      </c>
      <c r="F768" s="17">
        <f>'№ 4 ведом'!G525</f>
        <v>0</v>
      </c>
      <c r="G768" s="17">
        <f>'№ 4 ведом'!H525</f>
        <v>0</v>
      </c>
    </row>
    <row r="769" spans="1:7" ht="63">
      <c r="A769" s="209">
        <v>1103</v>
      </c>
      <c r="B769" s="123">
        <v>2250300000</v>
      </c>
      <c r="C769" s="209"/>
      <c r="D769" s="128" t="s">
        <v>431</v>
      </c>
      <c r="E769" s="17">
        <f>E770</f>
        <v>882</v>
      </c>
      <c r="F769" s="17">
        <f aca="true" t="shared" si="196" ref="F769:G771">F770</f>
        <v>0</v>
      </c>
      <c r="G769" s="17">
        <f t="shared" si="196"/>
        <v>0</v>
      </c>
    </row>
    <row r="770" spans="1:7" ht="31.5">
      <c r="A770" s="209">
        <v>1103</v>
      </c>
      <c r="B770" s="123">
        <v>2250320020</v>
      </c>
      <c r="C770" s="209"/>
      <c r="D770" s="128" t="s">
        <v>299</v>
      </c>
      <c r="E770" s="17">
        <f>E771</f>
        <v>882</v>
      </c>
      <c r="F770" s="17">
        <f t="shared" si="196"/>
        <v>0</v>
      </c>
      <c r="G770" s="17">
        <f t="shared" si="196"/>
        <v>0</v>
      </c>
    </row>
    <row r="771" spans="1:7" ht="31.5">
      <c r="A771" s="209">
        <v>1103</v>
      </c>
      <c r="B771" s="123">
        <v>2250320020</v>
      </c>
      <c r="C771" s="208" t="s">
        <v>97</v>
      </c>
      <c r="D771" s="210" t="s">
        <v>98</v>
      </c>
      <c r="E771" s="211">
        <f>E772</f>
        <v>882</v>
      </c>
      <c r="F771" s="211">
        <f t="shared" si="196"/>
        <v>0</v>
      </c>
      <c r="G771" s="211">
        <f t="shared" si="196"/>
        <v>0</v>
      </c>
    </row>
    <row r="772" spans="1:7" ht="12.75">
      <c r="A772" s="209">
        <v>1103</v>
      </c>
      <c r="B772" s="123">
        <v>2250320020</v>
      </c>
      <c r="C772" s="209">
        <v>610</v>
      </c>
      <c r="D772" s="210" t="s">
        <v>104</v>
      </c>
      <c r="E772" s="211">
        <f>'№ 4 ведом'!F529</f>
        <v>882</v>
      </c>
      <c r="F772" s="211">
        <f>'№ 4 ведом'!G529</f>
        <v>0</v>
      </c>
      <c r="G772" s="211">
        <f>'№ 4 ведом'!H529</f>
        <v>0</v>
      </c>
    </row>
    <row r="773" spans="1:7" ht="31.5">
      <c r="A773" s="108">
        <v>1103</v>
      </c>
      <c r="B773" s="110">
        <v>2500000000</v>
      </c>
      <c r="C773" s="108"/>
      <c r="D773" s="109" t="s">
        <v>332</v>
      </c>
      <c r="E773" s="17">
        <f>E774</f>
        <v>1244.1000000000001</v>
      </c>
      <c r="F773" s="17">
        <f aca="true" t="shared" si="197" ref="F773:G781">F774</f>
        <v>742.6999999999999</v>
      </c>
      <c r="G773" s="17">
        <f t="shared" si="197"/>
        <v>742.6999999999999</v>
      </c>
    </row>
    <row r="774" spans="1:7" ht="31.5">
      <c r="A774" s="108">
        <v>1103</v>
      </c>
      <c r="B774" s="110">
        <v>2520000000</v>
      </c>
      <c r="C774" s="108"/>
      <c r="D774" s="109" t="s">
        <v>251</v>
      </c>
      <c r="E774" s="17">
        <f>E779+E783+E775</f>
        <v>1244.1000000000001</v>
      </c>
      <c r="F774" s="17">
        <f>F779+F783+F775</f>
        <v>742.6999999999999</v>
      </c>
      <c r="G774" s="17">
        <f>G779+G783+G775</f>
        <v>742.6999999999999</v>
      </c>
    </row>
    <row r="775" spans="1:7" ht="63">
      <c r="A775" s="274">
        <v>1103</v>
      </c>
      <c r="B775" s="274">
        <v>2520100000</v>
      </c>
      <c r="C775" s="274"/>
      <c r="D775" s="56" t="s">
        <v>301</v>
      </c>
      <c r="E775" s="17">
        <f>E776</f>
        <v>60.2</v>
      </c>
      <c r="F775" s="17">
        <f aca="true" t="shared" si="198" ref="F775:G777">F776</f>
        <v>0</v>
      </c>
      <c r="G775" s="17">
        <f t="shared" si="198"/>
        <v>0</v>
      </c>
    </row>
    <row r="776" spans="1:7" ht="31.5">
      <c r="A776" s="274">
        <v>1103</v>
      </c>
      <c r="B776" s="10" t="s">
        <v>315</v>
      </c>
      <c r="C776" s="274"/>
      <c r="D776" s="56" t="s">
        <v>302</v>
      </c>
      <c r="E776" s="17">
        <f>E777</f>
        <v>60.2</v>
      </c>
      <c r="F776" s="17">
        <f t="shared" si="198"/>
        <v>0</v>
      </c>
      <c r="G776" s="17">
        <f t="shared" si="198"/>
        <v>0</v>
      </c>
    </row>
    <row r="777" spans="1:7" ht="31.5">
      <c r="A777" s="274">
        <v>1103</v>
      </c>
      <c r="B777" s="10" t="s">
        <v>315</v>
      </c>
      <c r="C777" s="273" t="s">
        <v>97</v>
      </c>
      <c r="D777" s="56" t="s">
        <v>98</v>
      </c>
      <c r="E777" s="17">
        <f>E778</f>
        <v>60.2</v>
      </c>
      <c r="F777" s="17">
        <f t="shared" si="198"/>
        <v>0</v>
      </c>
      <c r="G777" s="17">
        <f t="shared" si="198"/>
        <v>0</v>
      </c>
    </row>
    <row r="778" spans="1:7" ht="12.75">
      <c r="A778" s="274">
        <v>1103</v>
      </c>
      <c r="B778" s="10" t="s">
        <v>315</v>
      </c>
      <c r="C778" s="274">
        <v>610</v>
      </c>
      <c r="D778" s="56" t="s">
        <v>104</v>
      </c>
      <c r="E778" s="17">
        <f>'№ 4 ведом'!F535</f>
        <v>60.2</v>
      </c>
      <c r="F778" s="17">
        <f>'№ 4 ведом'!G535</f>
        <v>0</v>
      </c>
      <c r="G778" s="17">
        <f>'№ 4 ведом'!H535</f>
        <v>0</v>
      </c>
    </row>
    <row r="779" spans="1:7" ht="47.25">
      <c r="A779" s="108">
        <v>1103</v>
      </c>
      <c r="B779" s="110">
        <v>2520300000</v>
      </c>
      <c r="C779" s="108"/>
      <c r="D779" s="109" t="s">
        <v>287</v>
      </c>
      <c r="E779" s="17">
        <f>E780</f>
        <v>1133</v>
      </c>
      <c r="F779" s="17">
        <f t="shared" si="197"/>
        <v>691.8</v>
      </c>
      <c r="G779" s="17">
        <f t="shared" si="197"/>
        <v>691.8</v>
      </c>
    </row>
    <row r="780" spans="1:7" ht="12.75">
      <c r="A780" s="108">
        <v>1103</v>
      </c>
      <c r="B780" s="110">
        <v>2520320200</v>
      </c>
      <c r="C780" s="108"/>
      <c r="D780" s="56" t="s">
        <v>288</v>
      </c>
      <c r="E780" s="17">
        <f>E781</f>
        <v>1133</v>
      </c>
      <c r="F780" s="17">
        <f t="shared" si="197"/>
        <v>691.8</v>
      </c>
      <c r="G780" s="17">
        <f t="shared" si="197"/>
        <v>691.8</v>
      </c>
    </row>
    <row r="781" spans="1:7" ht="31.5">
      <c r="A781" s="108">
        <v>1103</v>
      </c>
      <c r="B781" s="110">
        <v>2520320200</v>
      </c>
      <c r="C781" s="110" t="s">
        <v>97</v>
      </c>
      <c r="D781" s="56" t="s">
        <v>98</v>
      </c>
      <c r="E781" s="17">
        <f>E782</f>
        <v>1133</v>
      </c>
      <c r="F781" s="17">
        <f t="shared" si="197"/>
        <v>691.8</v>
      </c>
      <c r="G781" s="17">
        <f t="shared" si="197"/>
        <v>691.8</v>
      </c>
    </row>
    <row r="782" spans="1:7" ht="12.75">
      <c r="A782" s="108">
        <v>1103</v>
      </c>
      <c r="B782" s="110">
        <v>2520320200</v>
      </c>
      <c r="C782" s="108">
        <v>610</v>
      </c>
      <c r="D782" s="56" t="s">
        <v>104</v>
      </c>
      <c r="E782" s="17">
        <f>'№ 4 ведом'!F539</f>
        <v>1133</v>
      </c>
      <c r="F782" s="17">
        <f>'№ 4 ведом'!G539</f>
        <v>691.8</v>
      </c>
      <c r="G782" s="17">
        <f>'№ 4 ведом'!H539</f>
        <v>691.8</v>
      </c>
    </row>
    <row r="783" spans="1:7" ht="31.5">
      <c r="A783" s="139">
        <v>1103</v>
      </c>
      <c r="B783" s="137">
        <v>2520400000</v>
      </c>
      <c r="C783" s="139"/>
      <c r="D783" s="56" t="s">
        <v>367</v>
      </c>
      <c r="E783" s="17">
        <f>E784</f>
        <v>50.9</v>
      </c>
      <c r="F783" s="17">
        <f aca="true" t="shared" si="199" ref="F783:G785">F784</f>
        <v>50.9</v>
      </c>
      <c r="G783" s="17">
        <f t="shared" si="199"/>
        <v>50.9</v>
      </c>
    </row>
    <row r="784" spans="1:7" ht="12.75">
      <c r="A784" s="139">
        <v>1103</v>
      </c>
      <c r="B784" s="137">
        <v>2520420300</v>
      </c>
      <c r="C784" s="139"/>
      <c r="D784" s="56" t="s">
        <v>368</v>
      </c>
      <c r="E784" s="17">
        <f>E785</f>
        <v>50.9</v>
      </c>
      <c r="F784" s="17">
        <f t="shared" si="199"/>
        <v>50.9</v>
      </c>
      <c r="G784" s="17">
        <f t="shared" si="199"/>
        <v>50.9</v>
      </c>
    </row>
    <row r="785" spans="1:7" ht="31.5">
      <c r="A785" s="139">
        <v>1103</v>
      </c>
      <c r="B785" s="137">
        <v>2520420300</v>
      </c>
      <c r="C785" s="137" t="s">
        <v>97</v>
      </c>
      <c r="D785" s="56" t="s">
        <v>98</v>
      </c>
      <c r="E785" s="17">
        <f>E786</f>
        <v>50.9</v>
      </c>
      <c r="F785" s="17">
        <f t="shared" si="199"/>
        <v>50.9</v>
      </c>
      <c r="G785" s="17">
        <f t="shared" si="199"/>
        <v>50.9</v>
      </c>
    </row>
    <row r="786" spans="1:7" ht="12.75">
      <c r="A786" s="139">
        <v>1103</v>
      </c>
      <c r="B786" s="137">
        <v>2520420300</v>
      </c>
      <c r="C786" s="139">
        <v>610</v>
      </c>
      <c r="D786" s="56" t="s">
        <v>104</v>
      </c>
      <c r="E786" s="17">
        <f>'№ 4 ведом'!F543</f>
        <v>50.9</v>
      </c>
      <c r="F786" s="17">
        <f>'№ 4 ведом'!G543</f>
        <v>50.9</v>
      </c>
      <c r="G786" s="17">
        <f>'№ 4 ведом'!H543</f>
        <v>50.9</v>
      </c>
    </row>
    <row r="787" spans="1:7" ht="12.75">
      <c r="A787" s="4" t="s">
        <v>92</v>
      </c>
      <c r="B787" s="4" t="s">
        <v>66</v>
      </c>
      <c r="C787" s="4" t="s">
        <v>66</v>
      </c>
      <c r="D787" s="19" t="s">
        <v>63</v>
      </c>
      <c r="E787" s="60">
        <f aca="true" t="shared" si="200" ref="E787:G790">E788</f>
        <v>1997.5</v>
      </c>
      <c r="F787" s="60">
        <f t="shared" si="200"/>
        <v>1759</v>
      </c>
      <c r="G787" s="60">
        <f t="shared" si="200"/>
        <v>1499</v>
      </c>
    </row>
    <row r="788" spans="1:7" ht="12.75">
      <c r="A788" s="108" t="s">
        <v>64</v>
      </c>
      <c r="B788" s="108" t="s">
        <v>66</v>
      </c>
      <c r="C788" s="108" t="s">
        <v>66</v>
      </c>
      <c r="D788" s="109" t="s">
        <v>65</v>
      </c>
      <c r="E788" s="17">
        <f t="shared" si="200"/>
        <v>1997.5</v>
      </c>
      <c r="F788" s="17">
        <f t="shared" si="200"/>
        <v>1759</v>
      </c>
      <c r="G788" s="17">
        <f t="shared" si="200"/>
        <v>1499</v>
      </c>
    </row>
    <row r="789" spans="1:7" ht="47.25">
      <c r="A789" s="108" t="s">
        <v>64</v>
      </c>
      <c r="B789" s="110">
        <v>2200000000</v>
      </c>
      <c r="C789" s="108"/>
      <c r="D789" s="109" t="s">
        <v>331</v>
      </c>
      <c r="E789" s="17">
        <f t="shared" si="200"/>
        <v>1997.5</v>
      </c>
      <c r="F789" s="17">
        <f t="shared" si="200"/>
        <v>1759</v>
      </c>
      <c r="G789" s="17">
        <f t="shared" si="200"/>
        <v>1499</v>
      </c>
    </row>
    <row r="790" spans="1:7" ht="31.5">
      <c r="A790" s="108" t="s">
        <v>64</v>
      </c>
      <c r="B790" s="110">
        <v>2240000000</v>
      </c>
      <c r="C790" s="108"/>
      <c r="D790" s="109" t="s">
        <v>132</v>
      </c>
      <c r="E790" s="17">
        <f t="shared" si="200"/>
        <v>1997.5</v>
      </c>
      <c r="F790" s="17">
        <f t="shared" si="200"/>
        <v>1759</v>
      </c>
      <c r="G790" s="17">
        <f t="shared" si="200"/>
        <v>1499</v>
      </c>
    </row>
    <row r="791" spans="1:7" ht="12.75">
      <c r="A791" s="108" t="s">
        <v>64</v>
      </c>
      <c r="B791" s="108">
        <v>2240300000</v>
      </c>
      <c r="C791" s="108"/>
      <c r="D791" s="109" t="s">
        <v>191</v>
      </c>
      <c r="E791" s="17">
        <f>E792+E795+E798</f>
        <v>1997.5</v>
      </c>
      <c r="F791" s="17">
        <f>F792+F795+F798</f>
        <v>1759</v>
      </c>
      <c r="G791" s="17">
        <f>G792+G795+G798</f>
        <v>1499</v>
      </c>
    </row>
    <row r="792" spans="1:7" ht="47.25">
      <c r="A792" s="108" t="s">
        <v>64</v>
      </c>
      <c r="B792" s="108">
        <v>2240310320</v>
      </c>
      <c r="C792" s="108"/>
      <c r="D792" s="56" t="s">
        <v>247</v>
      </c>
      <c r="E792" s="17">
        <f aca="true" t="shared" si="201" ref="E792:G793">E793</f>
        <v>466.5</v>
      </c>
      <c r="F792" s="17">
        <f t="shared" si="201"/>
        <v>466.5</v>
      </c>
      <c r="G792" s="17">
        <f t="shared" si="201"/>
        <v>466.5</v>
      </c>
    </row>
    <row r="793" spans="1:7" ht="31.5">
      <c r="A793" s="108" t="s">
        <v>64</v>
      </c>
      <c r="B793" s="108">
        <v>2240310320</v>
      </c>
      <c r="C793" s="110" t="s">
        <v>97</v>
      </c>
      <c r="D793" s="109" t="s">
        <v>98</v>
      </c>
      <c r="E793" s="17">
        <f t="shared" si="201"/>
        <v>466.5</v>
      </c>
      <c r="F793" s="17">
        <f t="shared" si="201"/>
        <v>466.5</v>
      </c>
      <c r="G793" s="17">
        <f t="shared" si="201"/>
        <v>466.5</v>
      </c>
    </row>
    <row r="794" spans="1:7" ht="31.5">
      <c r="A794" s="108" t="s">
        <v>64</v>
      </c>
      <c r="B794" s="108">
        <v>2240310320</v>
      </c>
      <c r="C794" s="108">
        <v>630</v>
      </c>
      <c r="D794" s="109" t="s">
        <v>145</v>
      </c>
      <c r="E794" s="17">
        <f>'№ 4 ведом'!F551</f>
        <v>466.5</v>
      </c>
      <c r="F794" s="17">
        <f>'№ 4 ведом'!G551</f>
        <v>466.5</v>
      </c>
      <c r="G794" s="17">
        <f>'№ 4 ведом'!H551</f>
        <v>466.5</v>
      </c>
    </row>
    <row r="795" spans="1:7" ht="47.25">
      <c r="A795" s="108" t="s">
        <v>64</v>
      </c>
      <c r="B795" s="108">
        <v>2240320400</v>
      </c>
      <c r="C795" s="108"/>
      <c r="D795" s="109" t="s">
        <v>248</v>
      </c>
      <c r="E795" s="17">
        <f aca="true" t="shared" si="202" ref="E795:G796">E796</f>
        <v>576</v>
      </c>
      <c r="F795" s="17">
        <f t="shared" si="202"/>
        <v>656</v>
      </c>
      <c r="G795" s="17">
        <f t="shared" si="202"/>
        <v>396</v>
      </c>
    </row>
    <row r="796" spans="1:7" ht="31.5">
      <c r="A796" s="108" t="s">
        <v>64</v>
      </c>
      <c r="B796" s="108">
        <v>2240320400</v>
      </c>
      <c r="C796" s="110" t="s">
        <v>69</v>
      </c>
      <c r="D796" s="109" t="s">
        <v>95</v>
      </c>
      <c r="E796" s="17">
        <f t="shared" si="202"/>
        <v>576</v>
      </c>
      <c r="F796" s="17">
        <f t="shared" si="202"/>
        <v>656</v>
      </c>
      <c r="G796" s="17">
        <f t="shared" si="202"/>
        <v>396</v>
      </c>
    </row>
    <row r="797" spans="1:7" ht="31.5">
      <c r="A797" s="108" t="s">
        <v>64</v>
      </c>
      <c r="B797" s="108">
        <v>2240320400</v>
      </c>
      <c r="C797" s="108">
        <v>240</v>
      </c>
      <c r="D797" s="109" t="s">
        <v>224</v>
      </c>
      <c r="E797" s="17">
        <f>'№ 4 ведом'!F554</f>
        <v>576</v>
      </c>
      <c r="F797" s="17">
        <f>'№ 4 ведом'!G554</f>
        <v>656</v>
      </c>
      <c r="G797" s="17">
        <f>'№ 4 ведом'!H554</f>
        <v>396</v>
      </c>
    </row>
    <row r="798" spans="1:7" ht="47.25">
      <c r="A798" s="108" t="s">
        <v>64</v>
      </c>
      <c r="B798" s="108" t="s">
        <v>324</v>
      </c>
      <c r="C798" s="108"/>
      <c r="D798" s="109" t="s">
        <v>147</v>
      </c>
      <c r="E798" s="17">
        <f aca="true" t="shared" si="203" ref="E798:G799">E799</f>
        <v>955</v>
      </c>
      <c r="F798" s="21">
        <f t="shared" si="203"/>
        <v>636.5</v>
      </c>
      <c r="G798" s="21">
        <f t="shared" si="203"/>
        <v>636.5</v>
      </c>
    </row>
    <row r="799" spans="1:7" ht="31.5">
      <c r="A799" s="108" t="s">
        <v>64</v>
      </c>
      <c r="B799" s="108" t="s">
        <v>324</v>
      </c>
      <c r="C799" s="110" t="s">
        <v>97</v>
      </c>
      <c r="D799" s="109" t="s">
        <v>98</v>
      </c>
      <c r="E799" s="17">
        <f t="shared" si="203"/>
        <v>955</v>
      </c>
      <c r="F799" s="21">
        <f t="shared" si="203"/>
        <v>636.5</v>
      </c>
      <c r="G799" s="21">
        <f t="shared" si="203"/>
        <v>636.5</v>
      </c>
    </row>
    <row r="800" spans="1:7" ht="31.5">
      <c r="A800" s="108" t="s">
        <v>64</v>
      </c>
      <c r="B800" s="108" t="s">
        <v>324</v>
      </c>
      <c r="C800" s="108">
        <v>630</v>
      </c>
      <c r="D800" s="109" t="s">
        <v>145</v>
      </c>
      <c r="E800" s="21">
        <f>'№ 4 ведом'!F557</f>
        <v>955</v>
      </c>
      <c r="F800" s="21">
        <f>'№ 4 ведом'!G557</f>
        <v>636.5</v>
      </c>
      <c r="G800" s="21">
        <f>'№ 4 ведом'!H557</f>
        <v>636.5</v>
      </c>
    </row>
  </sheetData>
  <mergeCells count="10">
    <mergeCell ref="A1:G1"/>
    <mergeCell ref="A4:G4"/>
    <mergeCell ref="A5:A7"/>
    <mergeCell ref="B5:B7"/>
    <mergeCell ref="C5:C7"/>
    <mergeCell ref="D5:D7"/>
    <mergeCell ref="E5:G5"/>
    <mergeCell ref="E6:E7"/>
    <mergeCell ref="F6:G6"/>
    <mergeCell ref="D2:G2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  <headerFooter>
    <oddFooter>&amp;C&amp;Ф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183"/>
  <sheetViews>
    <sheetView tabSelected="1" view="pageBreakPreview" zoomScaleSheetLayoutView="100" workbookViewId="0" topLeftCell="A1">
      <selection activeCell="C94" sqref="C94"/>
    </sheetView>
  </sheetViews>
  <sheetFormatPr defaultColWidth="8.875" defaultRowHeight="12.75"/>
  <cols>
    <col min="1" max="1" width="15.00390625" style="30" customWidth="1"/>
    <col min="2" max="2" width="8.75390625" style="30" customWidth="1"/>
    <col min="3" max="3" width="73.25390625" style="54" customWidth="1"/>
    <col min="4" max="4" width="12.25390625" style="38" customWidth="1"/>
    <col min="5" max="5" width="13.125" style="38" customWidth="1"/>
    <col min="6" max="6" width="12.75390625" style="38" customWidth="1"/>
    <col min="7" max="7" width="9.875" style="80" bestFit="1" customWidth="1"/>
    <col min="8" max="16384" width="8.875" style="30" customWidth="1"/>
  </cols>
  <sheetData>
    <row r="1" spans="1:6" ht="52.15" customHeight="1">
      <c r="A1" s="318" t="s">
        <v>379</v>
      </c>
      <c r="B1" s="318"/>
      <c r="C1" s="318"/>
      <c r="D1" s="318"/>
      <c r="E1" s="318"/>
      <c r="F1" s="318"/>
    </row>
    <row r="2" spans="1:6" ht="35.45" customHeight="1">
      <c r="A2" s="113"/>
      <c r="B2" s="113"/>
      <c r="C2" s="312" t="s">
        <v>801</v>
      </c>
      <c r="D2" s="312"/>
      <c r="E2" s="312"/>
      <c r="F2" s="312"/>
    </row>
    <row r="3" spans="1:6" ht="21.6" customHeight="1">
      <c r="A3" s="159"/>
      <c r="B3" s="159"/>
      <c r="C3" s="158"/>
      <c r="D3" s="158"/>
      <c r="E3" s="158"/>
      <c r="F3" s="158"/>
    </row>
    <row r="4" spans="1:6" ht="50.45" customHeight="1">
      <c r="A4" s="319" t="s">
        <v>341</v>
      </c>
      <c r="B4" s="319"/>
      <c r="C4" s="319"/>
      <c r="D4" s="319"/>
      <c r="E4" s="319"/>
      <c r="F4" s="319"/>
    </row>
    <row r="5" spans="1:6" ht="12.75">
      <c r="A5" s="320"/>
      <c r="B5" s="320" t="s">
        <v>17</v>
      </c>
      <c r="C5" s="320" t="s">
        <v>18</v>
      </c>
      <c r="D5" s="321" t="s">
        <v>87</v>
      </c>
      <c r="E5" s="321"/>
      <c r="F5" s="321"/>
    </row>
    <row r="6" spans="1:6" ht="15.6" customHeight="1">
      <c r="A6" s="320" t="s">
        <v>66</v>
      </c>
      <c r="B6" s="320" t="s">
        <v>66</v>
      </c>
      <c r="C6" s="320" t="s">
        <v>66</v>
      </c>
      <c r="D6" s="297" t="s">
        <v>237</v>
      </c>
      <c r="E6" s="297" t="s">
        <v>88</v>
      </c>
      <c r="F6" s="297"/>
    </row>
    <row r="7" spans="1:6" ht="12.75">
      <c r="A7" s="320" t="s">
        <v>66</v>
      </c>
      <c r="B7" s="320" t="s">
        <v>66</v>
      </c>
      <c r="C7" s="320" t="s">
        <v>66</v>
      </c>
      <c r="D7" s="297" t="s">
        <v>66</v>
      </c>
      <c r="E7" s="135" t="s">
        <v>283</v>
      </c>
      <c r="F7" s="135" t="s">
        <v>338</v>
      </c>
    </row>
    <row r="8" spans="1:6" ht="12.75">
      <c r="A8" s="114" t="s">
        <v>3</v>
      </c>
      <c r="B8" s="114" t="s">
        <v>77</v>
      </c>
      <c r="C8" s="52" t="s">
        <v>78</v>
      </c>
      <c r="D8" s="115" t="s">
        <v>79</v>
      </c>
      <c r="E8" s="115" t="s">
        <v>80</v>
      </c>
      <c r="F8" s="115" t="s">
        <v>81</v>
      </c>
    </row>
    <row r="9" spans="1:6" ht="12.75">
      <c r="A9" s="31" t="s">
        <v>66</v>
      </c>
      <c r="B9" s="31" t="s">
        <v>66</v>
      </c>
      <c r="C9" s="32" t="s">
        <v>0</v>
      </c>
      <c r="D9" s="35">
        <f>D10+D134+D288+D353+D404+D451+D509</f>
        <v>1054309.1</v>
      </c>
      <c r="E9" s="35">
        <f>E10+E134+E288+E353+E404+E451+E509</f>
        <v>856027.8000000003</v>
      </c>
      <c r="F9" s="35">
        <f>F10+F134+F288+F353+F404+F451+F509</f>
        <v>908788.3999999999</v>
      </c>
    </row>
    <row r="10" spans="1:6" ht="33" customHeight="1">
      <c r="A10" s="28">
        <v>2100000000</v>
      </c>
      <c r="B10" s="33"/>
      <c r="C10" s="45" t="s">
        <v>333</v>
      </c>
      <c r="D10" s="36">
        <f>D11+D83+D111</f>
        <v>614854</v>
      </c>
      <c r="E10" s="36">
        <f>E11+E83+E111</f>
        <v>569016.5000000002</v>
      </c>
      <c r="F10" s="36">
        <f>F11+F83+F111</f>
        <v>564542.8</v>
      </c>
    </row>
    <row r="11" spans="1:6" ht="12.75">
      <c r="A11" s="108">
        <v>2110000000</v>
      </c>
      <c r="B11" s="108"/>
      <c r="C11" s="109" t="s">
        <v>167</v>
      </c>
      <c r="D11" s="37">
        <f>D12+D28+D34+D38+D47+D57+D61+D65+D69+D73</f>
        <v>573974</v>
      </c>
      <c r="E11" s="37">
        <f>E12+E28+E34+E38+E47+E57+E61+E65+E69+E73</f>
        <v>529917.4000000001</v>
      </c>
      <c r="F11" s="37">
        <f>F12+F28+F34+F38+F47+F57+F61+F65+F69+F73</f>
        <v>525765.8</v>
      </c>
    </row>
    <row r="12" spans="1:6" ht="47.25">
      <c r="A12" s="108">
        <v>2110100000</v>
      </c>
      <c r="B12" s="24"/>
      <c r="C12" s="109" t="s">
        <v>168</v>
      </c>
      <c r="D12" s="37">
        <f>D25+D13+D16+D19+D22</f>
        <v>501179.8</v>
      </c>
      <c r="E12" s="37">
        <f aca="true" t="shared" si="0" ref="E12:F12">E25+E13+E16+E19+E22</f>
        <v>470877.9</v>
      </c>
      <c r="F12" s="37">
        <f t="shared" si="0"/>
        <v>470877.9</v>
      </c>
    </row>
    <row r="13" spans="1:6" ht="47.25">
      <c r="A13" s="10" t="s">
        <v>325</v>
      </c>
      <c r="B13" s="11"/>
      <c r="C13" s="42" t="s">
        <v>103</v>
      </c>
      <c r="D13" s="37">
        <f aca="true" t="shared" si="1" ref="D13:F14">D14</f>
        <v>131228.5</v>
      </c>
      <c r="E13" s="37">
        <f t="shared" si="1"/>
        <v>120984.9</v>
      </c>
      <c r="F13" s="37">
        <f t="shared" si="1"/>
        <v>120984.9</v>
      </c>
    </row>
    <row r="14" spans="1:6" ht="31.5">
      <c r="A14" s="10" t="s">
        <v>325</v>
      </c>
      <c r="B14" s="110" t="s">
        <v>97</v>
      </c>
      <c r="C14" s="109" t="s">
        <v>98</v>
      </c>
      <c r="D14" s="37">
        <f t="shared" si="1"/>
        <v>131228.5</v>
      </c>
      <c r="E14" s="37">
        <f t="shared" si="1"/>
        <v>120984.9</v>
      </c>
      <c r="F14" s="37">
        <f t="shared" si="1"/>
        <v>120984.9</v>
      </c>
    </row>
    <row r="15" spans="1:6" ht="12.75">
      <c r="A15" s="10" t="s">
        <v>325</v>
      </c>
      <c r="B15" s="108">
        <v>610</v>
      </c>
      <c r="C15" s="109" t="s">
        <v>104</v>
      </c>
      <c r="D15" s="37">
        <f>' № 5  рп, кцср, квр'!E348</f>
        <v>131228.5</v>
      </c>
      <c r="E15" s="37">
        <f>' № 5  рп, кцср, квр'!F348</f>
        <v>120984.9</v>
      </c>
      <c r="F15" s="37">
        <f>' № 5  рп, кцср, квр'!G348</f>
        <v>120984.9</v>
      </c>
    </row>
    <row r="16" spans="1:6" ht="81" customHeight="1">
      <c r="A16" s="108">
        <v>2110110750</v>
      </c>
      <c r="B16" s="108"/>
      <c r="C16" s="109" t="s">
        <v>169</v>
      </c>
      <c r="D16" s="37">
        <f aca="true" t="shared" si="2" ref="D16:F17">D17</f>
        <v>222908.50000000003</v>
      </c>
      <c r="E16" s="37">
        <f t="shared" si="2"/>
        <v>210678.5</v>
      </c>
      <c r="F16" s="37">
        <f t="shared" si="2"/>
        <v>210678.5</v>
      </c>
    </row>
    <row r="17" spans="1:6" ht="31.5">
      <c r="A17" s="108">
        <v>2110110750</v>
      </c>
      <c r="B17" s="110" t="s">
        <v>97</v>
      </c>
      <c r="C17" s="109" t="s">
        <v>98</v>
      </c>
      <c r="D17" s="37">
        <f t="shared" si="2"/>
        <v>222908.50000000003</v>
      </c>
      <c r="E17" s="37">
        <f t="shared" si="2"/>
        <v>210678.5</v>
      </c>
      <c r="F17" s="37">
        <f t="shared" si="2"/>
        <v>210678.5</v>
      </c>
    </row>
    <row r="18" spans="1:6" ht="12.75">
      <c r="A18" s="108">
        <v>2110110750</v>
      </c>
      <c r="B18" s="108">
        <v>610</v>
      </c>
      <c r="C18" s="109" t="s">
        <v>104</v>
      </c>
      <c r="D18" s="37">
        <f>' № 5  рп, кцср, квр'!E402</f>
        <v>222908.50000000003</v>
      </c>
      <c r="E18" s="37">
        <f>' № 5  рп, кцср, квр'!F402</f>
        <v>210678.5</v>
      </c>
      <c r="F18" s="37">
        <f>' № 5  рп, кцср, квр'!G402</f>
        <v>210678.5</v>
      </c>
    </row>
    <row r="19" spans="1:6" ht="47.25">
      <c r="A19" s="10" t="s">
        <v>423</v>
      </c>
      <c r="B19" s="11"/>
      <c r="C19" s="192" t="s">
        <v>422</v>
      </c>
      <c r="D19" s="37">
        <f>D20</f>
        <v>2349.5</v>
      </c>
      <c r="E19" s="37">
        <f aca="true" t="shared" si="3" ref="E19:F20">E20</f>
        <v>0</v>
      </c>
      <c r="F19" s="37">
        <f t="shared" si="3"/>
        <v>0</v>
      </c>
    </row>
    <row r="20" spans="1:6" ht="31.5">
      <c r="A20" s="10" t="s">
        <v>423</v>
      </c>
      <c r="B20" s="190" t="s">
        <v>97</v>
      </c>
      <c r="C20" s="192" t="s">
        <v>98</v>
      </c>
      <c r="D20" s="37">
        <f>D21</f>
        <v>2349.5</v>
      </c>
      <c r="E20" s="37">
        <f t="shared" si="3"/>
        <v>0</v>
      </c>
      <c r="F20" s="37">
        <f t="shared" si="3"/>
        <v>0</v>
      </c>
    </row>
    <row r="21" spans="1:6" ht="12.75">
      <c r="A21" s="10" t="s">
        <v>423</v>
      </c>
      <c r="B21" s="191">
        <v>610</v>
      </c>
      <c r="C21" s="192" t="s">
        <v>104</v>
      </c>
      <c r="D21" s="37">
        <f>' № 5  рп, кцср, квр'!E351+' № 5  рп, кцср, квр'!E405</f>
        <v>2349.5</v>
      </c>
      <c r="E21" s="37">
        <f>' № 5  рп, кцср, квр'!F351+' № 5  рп, кцср, квр'!F405</f>
        <v>0</v>
      </c>
      <c r="F21" s="37">
        <f>' № 5  рп, кцср, квр'!G351+' № 5  рп, кцср, квр'!G405</f>
        <v>0</v>
      </c>
    </row>
    <row r="22" spans="1:6" ht="47.25">
      <c r="A22" s="10" t="s">
        <v>424</v>
      </c>
      <c r="B22" s="11"/>
      <c r="C22" s="192" t="s">
        <v>425</v>
      </c>
      <c r="D22" s="37">
        <f>D23</f>
        <v>23.7</v>
      </c>
      <c r="E22" s="37">
        <f aca="true" t="shared" si="4" ref="E22:F23">E23</f>
        <v>0</v>
      </c>
      <c r="F22" s="37">
        <f t="shared" si="4"/>
        <v>0</v>
      </c>
    </row>
    <row r="23" spans="1:6" ht="31.5">
      <c r="A23" s="10" t="s">
        <v>424</v>
      </c>
      <c r="B23" s="190" t="s">
        <v>97</v>
      </c>
      <c r="C23" s="192" t="s">
        <v>98</v>
      </c>
      <c r="D23" s="37">
        <f>D24</f>
        <v>23.7</v>
      </c>
      <c r="E23" s="37">
        <f t="shared" si="4"/>
        <v>0</v>
      </c>
      <c r="F23" s="37">
        <f t="shared" si="4"/>
        <v>0</v>
      </c>
    </row>
    <row r="24" spans="1:6" ht="12.75">
      <c r="A24" s="10" t="s">
        <v>424</v>
      </c>
      <c r="B24" s="191">
        <v>610</v>
      </c>
      <c r="C24" s="192" t="s">
        <v>104</v>
      </c>
      <c r="D24" s="37">
        <f>' № 5  рп, кцср, квр'!E354+' № 5  рп, кцср, квр'!E408</f>
        <v>23.7</v>
      </c>
      <c r="E24" s="37">
        <f>' № 5  рп, кцср, квр'!F354</f>
        <v>0</v>
      </c>
      <c r="F24" s="37">
        <f>' № 5  рп, кцср, квр'!G354</f>
        <v>0</v>
      </c>
    </row>
    <row r="25" spans="1:6" ht="31.5">
      <c r="A25" s="10" t="s">
        <v>326</v>
      </c>
      <c r="B25" s="10"/>
      <c r="C25" s="42" t="s">
        <v>123</v>
      </c>
      <c r="D25" s="37">
        <f aca="true" t="shared" si="5" ref="D25:F26">D26</f>
        <v>144669.6</v>
      </c>
      <c r="E25" s="37">
        <f t="shared" si="5"/>
        <v>139214.5</v>
      </c>
      <c r="F25" s="37">
        <f t="shared" si="5"/>
        <v>139214.5</v>
      </c>
    </row>
    <row r="26" spans="1:6" ht="31.5">
      <c r="A26" s="10" t="s">
        <v>326</v>
      </c>
      <c r="B26" s="110" t="s">
        <v>97</v>
      </c>
      <c r="C26" s="109" t="s">
        <v>98</v>
      </c>
      <c r="D26" s="37">
        <f t="shared" si="5"/>
        <v>144669.6</v>
      </c>
      <c r="E26" s="37">
        <f t="shared" si="5"/>
        <v>139214.5</v>
      </c>
      <c r="F26" s="37">
        <f t="shared" si="5"/>
        <v>139214.5</v>
      </c>
    </row>
    <row r="27" spans="1:6" ht="12.75">
      <c r="A27" s="10" t="s">
        <v>326</v>
      </c>
      <c r="B27" s="108">
        <v>610</v>
      </c>
      <c r="C27" s="109" t="s">
        <v>104</v>
      </c>
      <c r="D27" s="37">
        <f>' № 5  рп, кцср, квр'!E357+' № 5  рп, кцср, квр'!E409</f>
        <v>144669.6</v>
      </c>
      <c r="E27" s="37">
        <f>' № 5  рп, кцср, квр'!F357+' № 5  рп, кцср, квр'!F409</f>
        <v>139214.5</v>
      </c>
      <c r="F27" s="37">
        <f>' № 5  рп, кцср, квр'!G357+' № 5  рп, кцср, квр'!G409</f>
        <v>139214.5</v>
      </c>
    </row>
    <row r="28" spans="1:6" ht="33.75" customHeight="1">
      <c r="A28" s="108">
        <v>2110200000</v>
      </c>
      <c r="B28" s="108"/>
      <c r="C28" s="109" t="s">
        <v>175</v>
      </c>
      <c r="D28" s="37">
        <f>D29</f>
        <v>9567</v>
      </c>
      <c r="E28" s="37">
        <f>E29</f>
        <v>9567</v>
      </c>
      <c r="F28" s="37">
        <f>F29</f>
        <v>9567</v>
      </c>
    </row>
    <row r="29" spans="1:6" ht="78.75">
      <c r="A29" s="108">
        <v>2110210500</v>
      </c>
      <c r="B29" s="108"/>
      <c r="C29" s="109" t="s">
        <v>219</v>
      </c>
      <c r="D29" s="37">
        <f>D30+D32</f>
        <v>9567</v>
      </c>
      <c r="E29" s="37">
        <f>E30+E32</f>
        <v>9567</v>
      </c>
      <c r="F29" s="37">
        <f>F30+F32</f>
        <v>9567</v>
      </c>
    </row>
    <row r="30" spans="1:6" ht="31.5">
      <c r="A30" s="108">
        <v>2110210500</v>
      </c>
      <c r="B30" s="108" t="s">
        <v>69</v>
      </c>
      <c r="C30" s="109" t="s">
        <v>95</v>
      </c>
      <c r="D30" s="37">
        <f>D31</f>
        <v>233.3</v>
      </c>
      <c r="E30" s="37">
        <f>E31</f>
        <v>233.3</v>
      </c>
      <c r="F30" s="37">
        <f>F31</f>
        <v>233.3</v>
      </c>
    </row>
    <row r="31" spans="1:6" ht="31.5">
      <c r="A31" s="108">
        <v>2110210500</v>
      </c>
      <c r="B31" s="108">
        <v>240</v>
      </c>
      <c r="C31" s="109" t="s">
        <v>224</v>
      </c>
      <c r="D31" s="37">
        <f>' № 5  рп, кцср, квр'!E704</f>
        <v>233.3</v>
      </c>
      <c r="E31" s="37">
        <f>' № 5  рп, кцср, квр'!F704</f>
        <v>233.3</v>
      </c>
      <c r="F31" s="37">
        <f>' № 5  рп, кцср, квр'!G704</f>
        <v>233.3</v>
      </c>
    </row>
    <row r="32" spans="1:6" ht="12.75">
      <c r="A32" s="108">
        <v>2110210500</v>
      </c>
      <c r="B32" s="108" t="s">
        <v>73</v>
      </c>
      <c r="C32" s="109" t="s">
        <v>74</v>
      </c>
      <c r="D32" s="37">
        <f>D33</f>
        <v>9333.7</v>
      </c>
      <c r="E32" s="37">
        <f>E33</f>
        <v>9333.7</v>
      </c>
      <c r="F32" s="37">
        <f>F33</f>
        <v>9333.7</v>
      </c>
    </row>
    <row r="33" spans="1:6" ht="31.5">
      <c r="A33" s="108">
        <v>2110210500</v>
      </c>
      <c r="B33" s="1" t="s">
        <v>101</v>
      </c>
      <c r="C33" s="47" t="s">
        <v>102</v>
      </c>
      <c r="D33" s="37">
        <f>' № 5  рп, кцср, квр'!E706</f>
        <v>9333.7</v>
      </c>
      <c r="E33" s="37">
        <f>' № 5  рп, кцср, квр'!F706</f>
        <v>9333.7</v>
      </c>
      <c r="F33" s="37">
        <f>' № 5  рп, кцср, квр'!G706</f>
        <v>9333.7</v>
      </c>
    </row>
    <row r="34" spans="1:6" ht="31.5">
      <c r="A34" s="108">
        <v>2110300000</v>
      </c>
      <c r="B34" s="108"/>
      <c r="C34" s="109" t="s">
        <v>170</v>
      </c>
      <c r="D34" s="37">
        <f aca="true" t="shared" si="6" ref="D34:F36">D35</f>
        <v>24798.399999999998</v>
      </c>
      <c r="E34" s="37">
        <f t="shared" si="6"/>
        <v>24376.399999999998</v>
      </c>
      <c r="F34" s="37">
        <f t="shared" si="6"/>
        <v>25066.2</v>
      </c>
    </row>
    <row r="35" spans="1:6" ht="47.25">
      <c r="A35" s="108" t="s">
        <v>328</v>
      </c>
      <c r="B35" s="108"/>
      <c r="C35" s="109" t="s">
        <v>278</v>
      </c>
      <c r="D35" s="37">
        <f t="shared" si="6"/>
        <v>24798.399999999998</v>
      </c>
      <c r="E35" s="37">
        <f t="shared" si="6"/>
        <v>24376.399999999998</v>
      </c>
      <c r="F35" s="37">
        <f t="shared" si="6"/>
        <v>25066.2</v>
      </c>
    </row>
    <row r="36" spans="1:6" ht="31.5">
      <c r="A36" s="108" t="s">
        <v>328</v>
      </c>
      <c r="B36" s="110" t="s">
        <v>97</v>
      </c>
      <c r="C36" s="109" t="s">
        <v>98</v>
      </c>
      <c r="D36" s="37">
        <f t="shared" si="6"/>
        <v>24798.399999999998</v>
      </c>
      <c r="E36" s="37">
        <f t="shared" si="6"/>
        <v>24376.399999999998</v>
      </c>
      <c r="F36" s="37">
        <f t="shared" si="6"/>
        <v>25066.2</v>
      </c>
    </row>
    <row r="37" spans="1:6" ht="12.75">
      <c r="A37" s="108" t="s">
        <v>328</v>
      </c>
      <c r="B37" s="108">
        <v>610</v>
      </c>
      <c r="C37" s="109" t="s">
        <v>104</v>
      </c>
      <c r="D37" s="37">
        <f>' № 5  рп, кцср, квр'!E415</f>
        <v>24798.399999999998</v>
      </c>
      <c r="E37" s="37">
        <f>' № 5  рп, кцср, квр'!F415</f>
        <v>24376.399999999998</v>
      </c>
      <c r="F37" s="37">
        <f>' № 5  рп, кцср, квр'!G415</f>
        <v>25066.2</v>
      </c>
    </row>
    <row r="38" spans="1:6" ht="12.75">
      <c r="A38" s="108">
        <v>2110400000</v>
      </c>
      <c r="B38" s="108"/>
      <c r="C38" s="49" t="s">
        <v>171</v>
      </c>
      <c r="D38" s="37">
        <f>D44+D39</f>
        <v>3866</v>
      </c>
      <c r="E38" s="37">
        <f>E44+E39</f>
        <v>3866</v>
      </c>
      <c r="F38" s="37">
        <f>F44+F39</f>
        <v>3866</v>
      </c>
    </row>
    <row r="39" spans="1:6" ht="31.5">
      <c r="A39" s="108">
        <v>2110410240</v>
      </c>
      <c r="B39" s="108"/>
      <c r="C39" s="56" t="s">
        <v>246</v>
      </c>
      <c r="D39" s="37">
        <f>D40+D42</f>
        <v>3479.4</v>
      </c>
      <c r="E39" s="37">
        <f>E40+E42</f>
        <v>3479.4</v>
      </c>
      <c r="F39" s="37">
        <f>F40+F42</f>
        <v>3479.4</v>
      </c>
    </row>
    <row r="40" spans="1:6" ht="12.75">
      <c r="A40" s="108">
        <v>2110410240</v>
      </c>
      <c r="B40" s="1" t="s">
        <v>73</v>
      </c>
      <c r="C40" s="47" t="s">
        <v>74</v>
      </c>
      <c r="D40" s="37">
        <f>D41</f>
        <v>75.4</v>
      </c>
      <c r="E40" s="37">
        <f>E41</f>
        <v>75.4</v>
      </c>
      <c r="F40" s="37">
        <f>F41</f>
        <v>75.4</v>
      </c>
    </row>
    <row r="41" spans="1:6" ht="31.5">
      <c r="A41" s="108">
        <v>2110410240</v>
      </c>
      <c r="B41" s="108">
        <v>320</v>
      </c>
      <c r="C41" s="109" t="s">
        <v>102</v>
      </c>
      <c r="D41" s="37">
        <f>' № 5  рп, кцср, квр'!E542</f>
        <v>75.4</v>
      </c>
      <c r="E41" s="37">
        <f>' № 5  рп, кцср, квр'!F542</f>
        <v>75.4</v>
      </c>
      <c r="F41" s="37">
        <f>' № 5  рп, кцср, квр'!G542</f>
        <v>75.4</v>
      </c>
    </row>
    <row r="42" spans="1:6" ht="31.5">
      <c r="A42" s="108">
        <v>2110410240</v>
      </c>
      <c r="B42" s="110" t="s">
        <v>97</v>
      </c>
      <c r="C42" s="109" t="s">
        <v>98</v>
      </c>
      <c r="D42" s="37">
        <f>D43</f>
        <v>3404</v>
      </c>
      <c r="E42" s="37">
        <f>E43</f>
        <v>3404</v>
      </c>
      <c r="F42" s="37">
        <f>F43</f>
        <v>3404</v>
      </c>
    </row>
    <row r="43" spans="1:6" ht="12.75">
      <c r="A43" s="108">
        <v>2110410240</v>
      </c>
      <c r="B43" s="108">
        <v>610</v>
      </c>
      <c r="C43" s="109" t="s">
        <v>104</v>
      </c>
      <c r="D43" s="37">
        <f>' № 5  рп, кцср, квр'!E544</f>
        <v>3404</v>
      </c>
      <c r="E43" s="37">
        <f>' № 5  рп, кцср, квр'!F544</f>
        <v>3404</v>
      </c>
      <c r="F43" s="37">
        <f>' № 5  рп, кцср, квр'!G544</f>
        <v>3404</v>
      </c>
    </row>
    <row r="44" spans="1:6" ht="31.5">
      <c r="A44" s="108" t="s">
        <v>330</v>
      </c>
      <c r="B44" s="108"/>
      <c r="C44" s="49" t="s">
        <v>172</v>
      </c>
      <c r="D44" s="37">
        <f aca="true" t="shared" si="7" ref="D44:F45">D45</f>
        <v>386.6</v>
      </c>
      <c r="E44" s="37">
        <f t="shared" si="7"/>
        <v>386.6</v>
      </c>
      <c r="F44" s="37">
        <f t="shared" si="7"/>
        <v>386.6</v>
      </c>
    </row>
    <row r="45" spans="1:6" ht="12.75">
      <c r="A45" s="108" t="s">
        <v>330</v>
      </c>
      <c r="B45" s="1" t="s">
        <v>73</v>
      </c>
      <c r="C45" s="50" t="s">
        <v>74</v>
      </c>
      <c r="D45" s="37">
        <f t="shared" si="7"/>
        <v>386.6</v>
      </c>
      <c r="E45" s="37">
        <f t="shared" si="7"/>
        <v>386.6</v>
      </c>
      <c r="F45" s="37">
        <f t="shared" si="7"/>
        <v>386.6</v>
      </c>
    </row>
    <row r="46" spans="1:6" ht="31.5">
      <c r="A46" s="108" t="s">
        <v>330</v>
      </c>
      <c r="B46" s="108">
        <v>320</v>
      </c>
      <c r="C46" s="109" t="s">
        <v>102</v>
      </c>
      <c r="D46" s="37">
        <f>' № 5  рп, кцср, квр'!E547</f>
        <v>386.6</v>
      </c>
      <c r="E46" s="37">
        <f>' № 5  рп, кцср, квр'!F547</f>
        <v>386.6</v>
      </c>
      <c r="F46" s="37">
        <f>' № 5  рп, кцср, квр'!G547</f>
        <v>386.6</v>
      </c>
    </row>
    <row r="47" spans="1:6" ht="63">
      <c r="A47" s="108">
        <v>2110500000</v>
      </c>
      <c r="B47" s="108"/>
      <c r="C47" s="56" t="s">
        <v>254</v>
      </c>
      <c r="D47" s="37">
        <f>D51+D54+D48</f>
        <v>14720.5</v>
      </c>
      <c r="E47" s="37">
        <f aca="true" t="shared" si="8" ref="E47:F47">E51+E54+E48</f>
        <v>4841.4</v>
      </c>
      <c r="F47" s="37">
        <f t="shared" si="8"/>
        <v>0</v>
      </c>
    </row>
    <row r="48" spans="1:6" ht="47.25">
      <c r="A48" s="190">
        <v>2110510440</v>
      </c>
      <c r="B48" s="190"/>
      <c r="C48" s="276" t="s">
        <v>797</v>
      </c>
      <c r="D48" s="37">
        <f>D49</f>
        <v>0</v>
      </c>
      <c r="E48" s="37">
        <f aca="true" t="shared" si="9" ref="E48:F49">E49</f>
        <v>2727.5</v>
      </c>
      <c r="F48" s="37">
        <f t="shared" si="9"/>
        <v>0</v>
      </c>
    </row>
    <row r="49" spans="1:6" ht="31.5">
      <c r="A49" s="190">
        <v>2110510440</v>
      </c>
      <c r="B49" s="190" t="s">
        <v>97</v>
      </c>
      <c r="C49" s="192" t="s">
        <v>98</v>
      </c>
      <c r="D49" s="37">
        <f>D50</f>
        <v>0</v>
      </c>
      <c r="E49" s="37">
        <f t="shared" si="9"/>
        <v>2727.5</v>
      </c>
      <c r="F49" s="37">
        <f t="shared" si="9"/>
        <v>0</v>
      </c>
    </row>
    <row r="50" spans="1:6" ht="12.75">
      <c r="A50" s="190">
        <v>2110510440</v>
      </c>
      <c r="B50" s="190">
        <v>610</v>
      </c>
      <c r="C50" s="192" t="s">
        <v>104</v>
      </c>
      <c r="D50" s="37">
        <f>' № 5  рп, кцср, квр'!E419</f>
        <v>0</v>
      </c>
      <c r="E50" s="37">
        <f>' № 5  рп, кцср, квр'!F419</f>
        <v>2727.5</v>
      </c>
      <c r="F50" s="37">
        <f>' № 5  рп, кцср, квр'!G419</f>
        <v>0</v>
      </c>
    </row>
    <row r="51" spans="1:6" ht="31.5">
      <c r="A51" s="10" t="s">
        <v>364</v>
      </c>
      <c r="B51" s="108"/>
      <c r="C51" s="56" t="s">
        <v>299</v>
      </c>
      <c r="D51" s="37">
        <f aca="true" t="shared" si="10" ref="D51:F52">D52</f>
        <v>14720.5</v>
      </c>
      <c r="E51" s="37">
        <f t="shared" si="10"/>
        <v>0</v>
      </c>
      <c r="F51" s="37">
        <f t="shared" si="10"/>
        <v>0</v>
      </c>
    </row>
    <row r="52" spans="1:6" ht="31.5">
      <c r="A52" s="10" t="s">
        <v>364</v>
      </c>
      <c r="B52" s="110" t="s">
        <v>97</v>
      </c>
      <c r="C52" s="109" t="s">
        <v>98</v>
      </c>
      <c r="D52" s="37">
        <f t="shared" si="10"/>
        <v>14720.5</v>
      </c>
      <c r="E52" s="37">
        <f t="shared" si="10"/>
        <v>0</v>
      </c>
      <c r="F52" s="37">
        <f t="shared" si="10"/>
        <v>0</v>
      </c>
    </row>
    <row r="53" spans="1:6" ht="12.75">
      <c r="A53" s="10" t="s">
        <v>364</v>
      </c>
      <c r="B53" s="108">
        <v>610</v>
      </c>
      <c r="C53" s="109" t="s">
        <v>104</v>
      </c>
      <c r="D53" s="37">
        <f>' № 5  рп, кцср, квр'!E422+' № 5  рп, кцср, квр'!E361</f>
        <v>14720.5</v>
      </c>
      <c r="E53" s="37">
        <f>' № 5  рп, кцср, квр'!F422</f>
        <v>0</v>
      </c>
      <c r="F53" s="37">
        <f>' № 5  рп, кцср, квр'!G422</f>
        <v>0</v>
      </c>
    </row>
    <row r="54" spans="1:6" ht="31.5">
      <c r="A54" s="137" t="s">
        <v>365</v>
      </c>
      <c r="B54" s="137"/>
      <c r="C54" s="140" t="s">
        <v>359</v>
      </c>
      <c r="D54" s="141">
        <f aca="true" t="shared" si="11" ref="D54:F55">D55</f>
        <v>0</v>
      </c>
      <c r="E54" s="141">
        <f t="shared" si="11"/>
        <v>2113.9</v>
      </c>
      <c r="F54" s="141">
        <f t="shared" si="11"/>
        <v>0</v>
      </c>
    </row>
    <row r="55" spans="1:6" ht="31.5">
      <c r="A55" s="137" t="s">
        <v>365</v>
      </c>
      <c r="B55" s="137" t="s">
        <v>97</v>
      </c>
      <c r="C55" s="140" t="s">
        <v>98</v>
      </c>
      <c r="D55" s="141">
        <f t="shared" si="11"/>
        <v>0</v>
      </c>
      <c r="E55" s="141">
        <f t="shared" si="11"/>
        <v>2113.9</v>
      </c>
      <c r="F55" s="141">
        <f t="shared" si="11"/>
        <v>0</v>
      </c>
    </row>
    <row r="56" spans="1:6" ht="12.75">
      <c r="A56" s="137" t="s">
        <v>365</v>
      </c>
      <c r="B56" s="137">
        <v>610</v>
      </c>
      <c r="C56" s="140" t="s">
        <v>104</v>
      </c>
      <c r="D56" s="141">
        <f>' № 5  рп, кцср, квр'!E425</f>
        <v>0</v>
      </c>
      <c r="E56" s="141">
        <f>' № 5  рп, кцср, квр'!F425</f>
        <v>2113.9</v>
      </c>
      <c r="F56" s="141">
        <f>' № 5  рп, кцср, квр'!G425</f>
        <v>0</v>
      </c>
    </row>
    <row r="57" spans="1:6" ht="47.25">
      <c r="A57" s="144">
        <v>2110600000</v>
      </c>
      <c r="B57" s="108"/>
      <c r="C57" s="145" t="s">
        <v>279</v>
      </c>
      <c r="D57" s="148">
        <f>D58</f>
        <v>14530.3</v>
      </c>
      <c r="E57" s="102">
        <f aca="true" t="shared" si="12" ref="E57:F59">E58</f>
        <v>14530.3</v>
      </c>
      <c r="F57" s="102">
        <f t="shared" si="12"/>
        <v>14530.3</v>
      </c>
    </row>
    <row r="58" spans="1:6" ht="47.25">
      <c r="A58" s="144">
        <v>2110653031</v>
      </c>
      <c r="B58" s="108"/>
      <c r="C58" s="149" t="s">
        <v>280</v>
      </c>
      <c r="D58" s="148">
        <f>D59</f>
        <v>14530.3</v>
      </c>
      <c r="E58" s="102">
        <f t="shared" si="12"/>
        <v>14530.3</v>
      </c>
      <c r="F58" s="102">
        <f t="shared" si="12"/>
        <v>14530.3</v>
      </c>
    </row>
    <row r="59" spans="1:6" ht="31.5">
      <c r="A59" s="144">
        <v>2110653031</v>
      </c>
      <c r="B59" s="110" t="s">
        <v>97</v>
      </c>
      <c r="C59" s="145" t="s">
        <v>98</v>
      </c>
      <c r="D59" s="148">
        <f>D60</f>
        <v>14530.3</v>
      </c>
      <c r="E59" s="102">
        <f t="shared" si="12"/>
        <v>14530.3</v>
      </c>
      <c r="F59" s="102">
        <f t="shared" si="12"/>
        <v>14530.3</v>
      </c>
    </row>
    <row r="60" spans="1:6" ht="12.75">
      <c r="A60" s="144">
        <v>2110653031</v>
      </c>
      <c r="B60" s="108">
        <v>610</v>
      </c>
      <c r="C60" s="109" t="s">
        <v>104</v>
      </c>
      <c r="D60" s="102">
        <f>' № 5  рп, кцср, квр'!E429</f>
        <v>14530.3</v>
      </c>
      <c r="E60" s="102">
        <f>' № 5  рп, кцср, квр'!F429</f>
        <v>14530.3</v>
      </c>
      <c r="F60" s="102">
        <f>' № 5  рп, кцср, квр'!G429</f>
        <v>14530.3</v>
      </c>
    </row>
    <row r="61" spans="1:6" ht="31.5">
      <c r="A61" s="144">
        <v>2110700000</v>
      </c>
      <c r="B61" s="108"/>
      <c r="C61" s="109" t="s">
        <v>290</v>
      </c>
      <c r="D61" s="102">
        <f>D62</f>
        <v>2689.9</v>
      </c>
      <c r="E61" s="102">
        <f>E62</f>
        <v>1858.4</v>
      </c>
      <c r="F61" s="102">
        <f>F62</f>
        <v>1858.4</v>
      </c>
    </row>
    <row r="62" spans="1:6" ht="47.25">
      <c r="A62" s="144">
        <v>2110720020</v>
      </c>
      <c r="B62" s="108"/>
      <c r="C62" s="109" t="s">
        <v>297</v>
      </c>
      <c r="D62" s="102">
        <f>D63</f>
        <v>2689.9</v>
      </c>
      <c r="E62" s="102">
        <f aca="true" t="shared" si="13" ref="E62:F63">E63</f>
        <v>1858.4</v>
      </c>
      <c r="F62" s="102">
        <f t="shared" si="13"/>
        <v>1858.4</v>
      </c>
    </row>
    <row r="63" spans="1:6" ht="31.5">
      <c r="A63" s="144">
        <v>2110720020</v>
      </c>
      <c r="B63" s="110" t="s">
        <v>97</v>
      </c>
      <c r="C63" s="109" t="s">
        <v>98</v>
      </c>
      <c r="D63" s="102">
        <f>D64</f>
        <v>2689.9</v>
      </c>
      <c r="E63" s="102">
        <f t="shared" si="13"/>
        <v>1858.4</v>
      </c>
      <c r="F63" s="102">
        <f t="shared" si="13"/>
        <v>1858.4</v>
      </c>
    </row>
    <row r="64" spans="1:6" ht="12.75">
      <c r="A64" s="144">
        <v>2110720020</v>
      </c>
      <c r="B64" s="108">
        <v>610</v>
      </c>
      <c r="C64" s="109" t="s">
        <v>104</v>
      </c>
      <c r="D64" s="102">
        <f>' № 5  рп, кцср, квр'!E433</f>
        <v>2689.9</v>
      </c>
      <c r="E64" s="102">
        <f>' № 5  рп, кцср, квр'!F433</f>
        <v>1858.4</v>
      </c>
      <c r="F64" s="102">
        <f>' № 5  рп, кцср, квр'!G433</f>
        <v>1858.4</v>
      </c>
    </row>
    <row r="65" spans="1:6" ht="63">
      <c r="A65" s="161">
        <v>2110800000</v>
      </c>
      <c r="B65" s="161"/>
      <c r="C65" s="85" t="s">
        <v>386</v>
      </c>
      <c r="D65" s="148">
        <f>D66</f>
        <v>119.9</v>
      </c>
      <c r="E65" s="148">
        <f aca="true" t="shared" si="14" ref="E65:F67">E66</f>
        <v>0</v>
      </c>
      <c r="F65" s="148">
        <f t="shared" si="14"/>
        <v>0</v>
      </c>
    </row>
    <row r="66" spans="1:6" ht="31.5">
      <c r="A66" s="161">
        <v>2110820030</v>
      </c>
      <c r="B66" s="161"/>
      <c r="C66" s="166" t="s">
        <v>387</v>
      </c>
      <c r="D66" s="148">
        <f>D67</f>
        <v>119.9</v>
      </c>
      <c r="E66" s="148">
        <f t="shared" si="14"/>
        <v>0</v>
      </c>
      <c r="F66" s="148">
        <f t="shared" si="14"/>
        <v>0</v>
      </c>
    </row>
    <row r="67" spans="1:6" ht="31.5">
      <c r="A67" s="161">
        <v>2110820030</v>
      </c>
      <c r="B67" s="177" t="s">
        <v>97</v>
      </c>
      <c r="C67" s="179" t="s">
        <v>98</v>
      </c>
      <c r="D67" s="148">
        <f>D68</f>
        <v>119.9</v>
      </c>
      <c r="E67" s="148">
        <f t="shared" si="14"/>
        <v>0</v>
      </c>
      <c r="F67" s="148">
        <f t="shared" si="14"/>
        <v>0</v>
      </c>
    </row>
    <row r="68" spans="1:6" ht="12.75">
      <c r="A68" s="161">
        <v>2110820030</v>
      </c>
      <c r="B68" s="178">
        <v>610</v>
      </c>
      <c r="C68" s="179" t="s">
        <v>104</v>
      </c>
      <c r="D68" s="148">
        <f>' № 5  рп, кцср, квр'!E437</f>
        <v>119.9</v>
      </c>
      <c r="E68" s="148">
        <f>' № 5  рп, кцср, квр'!F437</f>
        <v>0</v>
      </c>
      <c r="F68" s="148">
        <f>' № 5  рп, кцср, квр'!G437</f>
        <v>0</v>
      </c>
    </row>
    <row r="69" spans="1:6" ht="31.5">
      <c r="A69" s="178">
        <v>2110900000</v>
      </c>
      <c r="B69" s="178"/>
      <c r="C69" s="127" t="s">
        <v>396</v>
      </c>
      <c r="D69" s="148">
        <f>D70</f>
        <v>495</v>
      </c>
      <c r="E69" s="148">
        <f aca="true" t="shared" si="15" ref="E69:F71">E70</f>
        <v>0</v>
      </c>
      <c r="F69" s="148">
        <f t="shared" si="15"/>
        <v>0</v>
      </c>
    </row>
    <row r="70" spans="1:6" ht="31.5">
      <c r="A70" s="178">
        <v>2110918010</v>
      </c>
      <c r="B70" s="178"/>
      <c r="C70" s="179" t="s">
        <v>397</v>
      </c>
      <c r="D70" s="148">
        <f>D71</f>
        <v>495</v>
      </c>
      <c r="E70" s="148">
        <f t="shared" si="15"/>
        <v>0</v>
      </c>
      <c r="F70" s="148">
        <f t="shared" si="15"/>
        <v>0</v>
      </c>
    </row>
    <row r="71" spans="1:6" ht="31.5">
      <c r="A71" s="178">
        <v>2110918010</v>
      </c>
      <c r="B71" s="177" t="s">
        <v>97</v>
      </c>
      <c r="C71" s="166" t="s">
        <v>98</v>
      </c>
      <c r="D71" s="148">
        <f>D72</f>
        <v>495</v>
      </c>
      <c r="E71" s="148">
        <f t="shared" si="15"/>
        <v>0</v>
      </c>
      <c r="F71" s="148">
        <f t="shared" si="15"/>
        <v>0</v>
      </c>
    </row>
    <row r="72" spans="1:6" ht="12.75">
      <c r="A72" s="178">
        <v>2110918010</v>
      </c>
      <c r="B72" s="178">
        <v>610</v>
      </c>
      <c r="C72" s="179" t="s">
        <v>104</v>
      </c>
      <c r="D72" s="148">
        <f>' № 5  рп, кцср, квр'!E441</f>
        <v>495</v>
      </c>
      <c r="E72" s="148">
        <f>' № 5  рп, кцср, квр'!F441</f>
        <v>0</v>
      </c>
      <c r="F72" s="148">
        <f>' № 5  рп, кцср, квр'!G441</f>
        <v>0</v>
      </c>
    </row>
    <row r="73" spans="1:6" ht="47.25">
      <c r="A73" s="184">
        <v>2111000000</v>
      </c>
      <c r="B73" s="184"/>
      <c r="C73" s="185" t="s">
        <v>401</v>
      </c>
      <c r="D73" s="148">
        <f>D74+D80+D77</f>
        <v>2007.1999999999998</v>
      </c>
      <c r="E73" s="148">
        <f aca="true" t="shared" si="16" ref="E73:F73">E74+E80+E77</f>
        <v>0</v>
      </c>
      <c r="F73" s="148">
        <f t="shared" si="16"/>
        <v>0</v>
      </c>
    </row>
    <row r="74" spans="1:6" ht="47.25">
      <c r="A74" s="184">
        <v>2111011350</v>
      </c>
      <c r="B74" s="184"/>
      <c r="C74" s="185" t="s">
        <v>402</v>
      </c>
      <c r="D74" s="148">
        <f>D75</f>
        <v>987.8</v>
      </c>
      <c r="E74" s="148">
        <f aca="true" t="shared" si="17" ref="E74:F75">E75</f>
        <v>0</v>
      </c>
      <c r="F74" s="148">
        <f t="shared" si="17"/>
        <v>0</v>
      </c>
    </row>
    <row r="75" spans="1:6" ht="31.5">
      <c r="A75" s="184">
        <v>2111011350</v>
      </c>
      <c r="B75" s="183" t="s">
        <v>97</v>
      </c>
      <c r="C75" s="185" t="s">
        <v>98</v>
      </c>
      <c r="D75" s="148">
        <f>D76</f>
        <v>987.8</v>
      </c>
      <c r="E75" s="148">
        <f t="shared" si="17"/>
        <v>0</v>
      </c>
      <c r="F75" s="148">
        <f t="shared" si="17"/>
        <v>0</v>
      </c>
    </row>
    <row r="76" spans="1:6" ht="12.75">
      <c r="A76" s="184">
        <v>2111011350</v>
      </c>
      <c r="B76" s="184">
        <v>610</v>
      </c>
      <c r="C76" s="185" t="s">
        <v>104</v>
      </c>
      <c r="D76" s="148">
        <f>' № 5  рп, кцср, квр'!E365</f>
        <v>987.8</v>
      </c>
      <c r="E76" s="148">
        <f>' № 5  рп, кцср, квр'!F365</f>
        <v>0</v>
      </c>
      <c r="F76" s="148">
        <f>' № 5  рп, кцср, квр'!G365</f>
        <v>0</v>
      </c>
    </row>
    <row r="77" spans="1:6" ht="12.75">
      <c r="A77" s="204">
        <v>2111020200</v>
      </c>
      <c r="B77" s="204"/>
      <c r="C77" s="205" t="s">
        <v>430</v>
      </c>
      <c r="D77" s="148">
        <f>D78</f>
        <v>1009.4</v>
      </c>
      <c r="E77" s="148">
        <f aca="true" t="shared" si="18" ref="E77:F78">E78</f>
        <v>0</v>
      </c>
      <c r="F77" s="148">
        <f t="shared" si="18"/>
        <v>0</v>
      </c>
    </row>
    <row r="78" spans="1:6" ht="31.5">
      <c r="A78" s="204">
        <v>2111020200</v>
      </c>
      <c r="B78" s="203" t="s">
        <v>97</v>
      </c>
      <c r="C78" s="205" t="s">
        <v>98</v>
      </c>
      <c r="D78" s="148">
        <f>D79</f>
        <v>1009.4</v>
      </c>
      <c r="E78" s="148">
        <f t="shared" si="18"/>
        <v>0</v>
      </c>
      <c r="F78" s="148">
        <f t="shared" si="18"/>
        <v>0</v>
      </c>
    </row>
    <row r="79" spans="1:6" ht="12.75">
      <c r="A79" s="204">
        <v>2111020200</v>
      </c>
      <c r="B79" s="204">
        <v>610</v>
      </c>
      <c r="C79" s="205" t="s">
        <v>104</v>
      </c>
      <c r="D79" s="148">
        <f>' № 5  рп, кцср, квр'!E368</f>
        <v>1009.4</v>
      </c>
      <c r="E79" s="148">
        <f>' № 5  рп, кцср, квр'!F368</f>
        <v>0</v>
      </c>
      <c r="F79" s="148">
        <f>' № 5  рп, кцср, квр'!G368</f>
        <v>0</v>
      </c>
    </row>
    <row r="80" spans="1:6" ht="47.25">
      <c r="A80" s="184" t="s">
        <v>404</v>
      </c>
      <c r="B80" s="184"/>
      <c r="C80" s="185" t="s">
        <v>403</v>
      </c>
      <c r="D80" s="148">
        <f>D81</f>
        <v>10</v>
      </c>
      <c r="E80" s="148">
        <f aca="true" t="shared" si="19" ref="E80:F81">E81</f>
        <v>0</v>
      </c>
      <c r="F80" s="148">
        <f t="shared" si="19"/>
        <v>0</v>
      </c>
    </row>
    <row r="81" spans="1:6" ht="31.5">
      <c r="A81" s="184" t="s">
        <v>404</v>
      </c>
      <c r="B81" s="183" t="s">
        <v>97</v>
      </c>
      <c r="C81" s="185" t="s">
        <v>98</v>
      </c>
      <c r="D81" s="148">
        <f>D82</f>
        <v>10</v>
      </c>
      <c r="E81" s="148">
        <f t="shared" si="19"/>
        <v>0</v>
      </c>
      <c r="F81" s="148">
        <f t="shared" si="19"/>
        <v>0</v>
      </c>
    </row>
    <row r="82" spans="1:6" ht="12.75">
      <c r="A82" s="184" t="s">
        <v>404</v>
      </c>
      <c r="B82" s="184">
        <v>610</v>
      </c>
      <c r="C82" s="185" t="s">
        <v>104</v>
      </c>
      <c r="D82" s="148">
        <f>' № 5  рп, кцср, квр'!E371</f>
        <v>10</v>
      </c>
      <c r="E82" s="148">
        <f>' № 5  рп, кцср, квр'!F371</f>
        <v>0</v>
      </c>
      <c r="F82" s="148">
        <f>' № 5  рп, кцср, квр'!G371</f>
        <v>0</v>
      </c>
    </row>
    <row r="83" spans="1:6" ht="12.75">
      <c r="A83" s="108">
        <v>2120000000</v>
      </c>
      <c r="B83" s="108"/>
      <c r="C83" s="109" t="s">
        <v>121</v>
      </c>
      <c r="D83" s="37">
        <f>D84+D107+D103</f>
        <v>39821.69999999999</v>
      </c>
      <c r="E83" s="37">
        <f>E84+E107+E103</f>
        <v>38040.8</v>
      </c>
      <c r="F83" s="37">
        <f>F84+F107+F103</f>
        <v>38040.8</v>
      </c>
    </row>
    <row r="84" spans="1:6" ht="47.25">
      <c r="A84" s="108">
        <v>2120100000</v>
      </c>
      <c r="B84" s="108"/>
      <c r="C84" s="109" t="s">
        <v>122</v>
      </c>
      <c r="D84" s="37">
        <f>D91+D85+D97+D88+D100+D94</f>
        <v>38048.19999999999</v>
      </c>
      <c r="E84" s="37">
        <f aca="true" t="shared" si="20" ref="E84:F84">E91+E85+E97+E88+E100+E94</f>
        <v>38040.8</v>
      </c>
      <c r="F84" s="37">
        <f t="shared" si="20"/>
        <v>38040.8</v>
      </c>
    </row>
    <row r="85" spans="1:6" ht="47.25">
      <c r="A85" s="108">
        <v>2120110690</v>
      </c>
      <c r="B85" s="108"/>
      <c r="C85" s="56" t="s">
        <v>240</v>
      </c>
      <c r="D85" s="37">
        <f aca="true" t="shared" si="21" ref="D85:F86">D86</f>
        <v>11796.099999999999</v>
      </c>
      <c r="E85" s="37">
        <f t="shared" si="21"/>
        <v>8315.8</v>
      </c>
      <c r="F85" s="37">
        <f t="shared" si="21"/>
        <v>8315.8</v>
      </c>
    </row>
    <row r="86" spans="1:6" ht="31.5">
      <c r="A86" s="108">
        <v>2120110690</v>
      </c>
      <c r="B86" s="110" t="s">
        <v>97</v>
      </c>
      <c r="C86" s="56" t="s">
        <v>98</v>
      </c>
      <c r="D86" s="37">
        <f t="shared" si="21"/>
        <v>11796.099999999999</v>
      </c>
      <c r="E86" s="37">
        <f t="shared" si="21"/>
        <v>8315.8</v>
      </c>
      <c r="F86" s="37">
        <f t="shared" si="21"/>
        <v>8315.8</v>
      </c>
    </row>
    <row r="87" spans="1:6" ht="12.75">
      <c r="A87" s="108">
        <v>2120110690</v>
      </c>
      <c r="B87" s="108">
        <v>610</v>
      </c>
      <c r="C87" s="56" t="s">
        <v>104</v>
      </c>
      <c r="D87" s="37">
        <f>' № 5  рп, кцср, квр'!E490</f>
        <v>11796.099999999999</v>
      </c>
      <c r="E87" s="37">
        <f>' № 5  рп, кцср, квр'!F490</f>
        <v>8315.8</v>
      </c>
      <c r="F87" s="37">
        <f>' № 5  рп, кцср, квр'!G490</f>
        <v>8315.8</v>
      </c>
    </row>
    <row r="88" spans="1:6" ht="47.25">
      <c r="A88" s="191">
        <v>2120111390</v>
      </c>
      <c r="B88" s="191"/>
      <c r="C88" s="56" t="s">
        <v>422</v>
      </c>
      <c r="D88" s="37">
        <f>D89</f>
        <v>140.9</v>
      </c>
      <c r="E88" s="37">
        <f aca="true" t="shared" si="22" ref="E88:F89">E89</f>
        <v>0</v>
      </c>
      <c r="F88" s="37">
        <f t="shared" si="22"/>
        <v>0</v>
      </c>
    </row>
    <row r="89" spans="1:6" ht="31.5">
      <c r="A89" s="191">
        <v>2120111390</v>
      </c>
      <c r="B89" s="190" t="s">
        <v>97</v>
      </c>
      <c r="C89" s="56" t="s">
        <v>98</v>
      </c>
      <c r="D89" s="37">
        <f>D90</f>
        <v>140.9</v>
      </c>
      <c r="E89" s="37">
        <f t="shared" si="22"/>
        <v>0</v>
      </c>
      <c r="F89" s="37">
        <f t="shared" si="22"/>
        <v>0</v>
      </c>
    </row>
    <row r="90" spans="1:6" ht="12.75">
      <c r="A90" s="191">
        <v>2120111390</v>
      </c>
      <c r="B90" s="191">
        <v>610</v>
      </c>
      <c r="C90" s="56" t="s">
        <v>104</v>
      </c>
      <c r="D90" s="37">
        <f>' № 5  рп, кцср, квр'!E493</f>
        <v>140.9</v>
      </c>
      <c r="E90" s="37">
        <f>' № 5  рп, кцср, квр'!F493</f>
        <v>0</v>
      </c>
      <c r="F90" s="37">
        <f>' № 5  рп, кцср, квр'!G493</f>
        <v>0</v>
      </c>
    </row>
    <row r="91" spans="1:6" ht="31.5">
      <c r="A91" s="108">
        <v>2120120010</v>
      </c>
      <c r="B91" s="108"/>
      <c r="C91" s="109" t="s">
        <v>123</v>
      </c>
      <c r="D91" s="37">
        <f aca="true" t="shared" si="23" ref="D91:F92">D92</f>
        <v>25795.499999999996</v>
      </c>
      <c r="E91" s="37">
        <f t="shared" si="23"/>
        <v>29641</v>
      </c>
      <c r="F91" s="37">
        <f t="shared" si="23"/>
        <v>29641</v>
      </c>
    </row>
    <row r="92" spans="1:6" ht="31.5">
      <c r="A92" s="108">
        <v>2120120010</v>
      </c>
      <c r="B92" s="110" t="s">
        <v>97</v>
      </c>
      <c r="C92" s="109" t="s">
        <v>98</v>
      </c>
      <c r="D92" s="37">
        <f t="shared" si="23"/>
        <v>25795.499999999996</v>
      </c>
      <c r="E92" s="37">
        <f t="shared" si="23"/>
        <v>29641</v>
      </c>
      <c r="F92" s="37">
        <f t="shared" si="23"/>
        <v>29641</v>
      </c>
    </row>
    <row r="93" spans="1:6" ht="12.75">
      <c r="A93" s="108">
        <v>2120120010</v>
      </c>
      <c r="B93" s="108">
        <v>610</v>
      </c>
      <c r="C93" s="109" t="s">
        <v>104</v>
      </c>
      <c r="D93" s="37">
        <f>' № 5  рп, кцср, квр'!E496+' № 5  рп, кцср, квр'!E446</f>
        <v>25795.499999999996</v>
      </c>
      <c r="E93" s="37">
        <f>' № 5  рп, кцср, квр'!F496+' № 5  рп, кцср, квр'!F446</f>
        <v>29641</v>
      </c>
      <c r="F93" s="37">
        <f>' № 5  рп, кцср, квр'!G496+' № 5  рп, кцср, квр'!G446</f>
        <v>29641</v>
      </c>
    </row>
    <row r="94" spans="1:6" ht="31.5">
      <c r="A94" s="283">
        <v>2120120020</v>
      </c>
      <c r="B94" s="283"/>
      <c r="C94" s="284" t="s">
        <v>803</v>
      </c>
      <c r="D94" s="21">
        <f>D95</f>
        <v>195.1</v>
      </c>
      <c r="E94" s="21">
        <f aca="true" t="shared" si="24" ref="E94:F95">E95</f>
        <v>0</v>
      </c>
      <c r="F94" s="21">
        <f t="shared" si="24"/>
        <v>0</v>
      </c>
    </row>
    <row r="95" spans="1:6" ht="31.5">
      <c r="A95" s="283">
        <v>2120120020</v>
      </c>
      <c r="B95" s="282" t="s">
        <v>97</v>
      </c>
      <c r="C95" s="284" t="s">
        <v>98</v>
      </c>
      <c r="D95" s="21">
        <f>D96</f>
        <v>195.1</v>
      </c>
      <c r="E95" s="21">
        <f t="shared" si="24"/>
        <v>0</v>
      </c>
      <c r="F95" s="21">
        <f t="shared" si="24"/>
        <v>0</v>
      </c>
    </row>
    <row r="96" spans="1:6" ht="12.75">
      <c r="A96" s="283">
        <v>2120120020</v>
      </c>
      <c r="B96" s="283">
        <v>610</v>
      </c>
      <c r="C96" s="284" t="s">
        <v>104</v>
      </c>
      <c r="D96" s="21">
        <f>' № 5  рп, кцср, квр'!E499</f>
        <v>195.1</v>
      </c>
      <c r="E96" s="21">
        <f>' № 5  рп, кцср, квр'!F499</f>
        <v>0</v>
      </c>
      <c r="F96" s="21">
        <f>' № 5  рп, кцср, квр'!G499</f>
        <v>0</v>
      </c>
    </row>
    <row r="97" spans="1:6" ht="47.25">
      <c r="A97" s="108" t="s">
        <v>314</v>
      </c>
      <c r="B97" s="108"/>
      <c r="C97" s="56" t="s">
        <v>249</v>
      </c>
      <c r="D97" s="37">
        <f aca="true" t="shared" si="25" ref="D97:F98">D98</f>
        <v>119.19999999999999</v>
      </c>
      <c r="E97" s="37">
        <f t="shared" si="25"/>
        <v>84</v>
      </c>
      <c r="F97" s="37">
        <f t="shared" si="25"/>
        <v>84</v>
      </c>
    </row>
    <row r="98" spans="1:6" ht="31.5">
      <c r="A98" s="108" t="s">
        <v>314</v>
      </c>
      <c r="B98" s="110" t="s">
        <v>97</v>
      </c>
      <c r="C98" s="56" t="s">
        <v>98</v>
      </c>
      <c r="D98" s="37">
        <f t="shared" si="25"/>
        <v>119.19999999999999</v>
      </c>
      <c r="E98" s="37">
        <f t="shared" si="25"/>
        <v>84</v>
      </c>
      <c r="F98" s="37">
        <f t="shared" si="25"/>
        <v>84</v>
      </c>
    </row>
    <row r="99" spans="1:6" ht="12.75">
      <c r="A99" s="108" t="s">
        <v>314</v>
      </c>
      <c r="B99" s="108">
        <v>610</v>
      </c>
      <c r="C99" s="56" t="s">
        <v>104</v>
      </c>
      <c r="D99" s="37">
        <f>' № 5  рп, кцср, квр'!E502</f>
        <v>119.19999999999999</v>
      </c>
      <c r="E99" s="37">
        <f>' № 5  рп, кцср, квр'!F502</f>
        <v>84</v>
      </c>
      <c r="F99" s="37">
        <f>' № 5  рп, кцср, квр'!G502</f>
        <v>84</v>
      </c>
    </row>
    <row r="100" spans="1:6" ht="47.25">
      <c r="A100" s="10" t="s">
        <v>426</v>
      </c>
      <c r="B100" s="11"/>
      <c r="C100" s="192" t="s">
        <v>425</v>
      </c>
      <c r="D100" s="37">
        <f>D101</f>
        <v>1.4</v>
      </c>
      <c r="E100" s="37">
        <f aca="true" t="shared" si="26" ref="E100:F101">E101</f>
        <v>0</v>
      </c>
      <c r="F100" s="37">
        <f t="shared" si="26"/>
        <v>0</v>
      </c>
    </row>
    <row r="101" spans="1:6" ht="31.5">
      <c r="A101" s="10" t="s">
        <v>426</v>
      </c>
      <c r="B101" s="190" t="s">
        <v>97</v>
      </c>
      <c r="C101" s="192" t="s">
        <v>98</v>
      </c>
      <c r="D101" s="37">
        <f>D102</f>
        <v>1.4</v>
      </c>
      <c r="E101" s="37">
        <f t="shared" si="26"/>
        <v>0</v>
      </c>
      <c r="F101" s="37">
        <f t="shared" si="26"/>
        <v>0</v>
      </c>
    </row>
    <row r="102" spans="1:6" ht="12.75">
      <c r="A102" s="10" t="s">
        <v>426</v>
      </c>
      <c r="B102" s="191">
        <v>610</v>
      </c>
      <c r="C102" s="192" t="s">
        <v>104</v>
      </c>
      <c r="D102" s="37">
        <f>' № 5  рп, кцср, квр'!E505</f>
        <v>1.4</v>
      </c>
      <c r="E102" s="37">
        <f>' № 5  рп, кцср, квр'!F505</f>
        <v>0</v>
      </c>
      <c r="F102" s="37">
        <f>' № 5  рп, кцср, квр'!G505</f>
        <v>0</v>
      </c>
    </row>
    <row r="103" spans="1:6" ht="63">
      <c r="A103" s="189">
        <v>2120200000</v>
      </c>
      <c r="B103" s="189"/>
      <c r="C103" s="56" t="s">
        <v>415</v>
      </c>
      <c r="D103" s="37">
        <f>D104</f>
        <v>19.4</v>
      </c>
      <c r="E103" s="37">
        <f aca="true" t="shared" si="27" ref="E103:F105">E104</f>
        <v>0</v>
      </c>
      <c r="F103" s="37">
        <f t="shared" si="27"/>
        <v>0</v>
      </c>
    </row>
    <row r="104" spans="1:6" ht="31.5">
      <c r="A104" s="189">
        <v>2120220020</v>
      </c>
      <c r="B104" s="189"/>
      <c r="C104" s="56" t="s">
        <v>414</v>
      </c>
      <c r="D104" s="37">
        <f>D105</f>
        <v>19.4</v>
      </c>
      <c r="E104" s="37">
        <f t="shared" si="27"/>
        <v>0</v>
      </c>
      <c r="F104" s="37">
        <f t="shared" si="27"/>
        <v>0</v>
      </c>
    </row>
    <row r="105" spans="1:6" ht="31.5">
      <c r="A105" s="189">
        <v>2120220020</v>
      </c>
      <c r="B105" s="189">
        <v>600</v>
      </c>
      <c r="C105" s="56" t="s">
        <v>98</v>
      </c>
      <c r="D105" s="37">
        <f>D106</f>
        <v>19.4</v>
      </c>
      <c r="E105" s="37">
        <f t="shared" si="27"/>
        <v>0</v>
      </c>
      <c r="F105" s="37">
        <f t="shared" si="27"/>
        <v>0</v>
      </c>
    </row>
    <row r="106" spans="1:6" ht="12.75">
      <c r="A106" s="189">
        <v>2120220020</v>
      </c>
      <c r="B106" s="189">
        <v>610</v>
      </c>
      <c r="C106" s="56" t="s">
        <v>104</v>
      </c>
      <c r="D106" s="37">
        <f>' № 5  рп, кцср, квр'!E509</f>
        <v>19.4</v>
      </c>
      <c r="E106" s="37">
        <f>' № 5  рп, кцср, квр'!F509</f>
        <v>0</v>
      </c>
      <c r="F106" s="37">
        <f>' № 5  рп, кцср, квр'!G509</f>
        <v>0</v>
      </c>
    </row>
    <row r="107" spans="1:6" ht="31.5">
      <c r="A107" s="139" t="s">
        <v>352</v>
      </c>
      <c r="B107" s="139"/>
      <c r="C107" s="56" t="s">
        <v>353</v>
      </c>
      <c r="D107" s="37">
        <f>D108</f>
        <v>1754.1</v>
      </c>
      <c r="E107" s="37">
        <f aca="true" t="shared" si="28" ref="E107:F109">E108</f>
        <v>0</v>
      </c>
      <c r="F107" s="37">
        <f t="shared" si="28"/>
        <v>0</v>
      </c>
    </row>
    <row r="108" spans="1:6" ht="47.25">
      <c r="A108" s="139" t="s">
        <v>351</v>
      </c>
      <c r="B108" s="139"/>
      <c r="C108" s="56" t="s">
        <v>354</v>
      </c>
      <c r="D108" s="37">
        <f>D109</f>
        <v>1754.1</v>
      </c>
      <c r="E108" s="37">
        <f t="shared" si="28"/>
        <v>0</v>
      </c>
      <c r="F108" s="37">
        <f t="shared" si="28"/>
        <v>0</v>
      </c>
    </row>
    <row r="109" spans="1:6" ht="31.5">
      <c r="A109" s="139" t="s">
        <v>351</v>
      </c>
      <c r="B109" s="137" t="s">
        <v>97</v>
      </c>
      <c r="C109" s="56" t="s">
        <v>98</v>
      </c>
      <c r="D109" s="37">
        <f>D110</f>
        <v>1754.1</v>
      </c>
      <c r="E109" s="37">
        <f t="shared" si="28"/>
        <v>0</v>
      </c>
      <c r="F109" s="37">
        <f t="shared" si="28"/>
        <v>0</v>
      </c>
    </row>
    <row r="110" spans="1:6" ht="12.75">
      <c r="A110" s="139" t="s">
        <v>351</v>
      </c>
      <c r="B110" s="139">
        <v>610</v>
      </c>
      <c r="C110" s="56" t="s">
        <v>104</v>
      </c>
      <c r="D110" s="37">
        <f>' № 5  рп, кцср, квр'!E513</f>
        <v>1754.1</v>
      </c>
      <c r="E110" s="37">
        <f>' № 5  рп, кцср, квр'!F513</f>
        <v>0</v>
      </c>
      <c r="F110" s="37">
        <f>' № 5  рп, кцср, квр'!G513</f>
        <v>0</v>
      </c>
    </row>
    <row r="111" spans="1:6" ht="31.5">
      <c r="A111" s="110">
        <v>2130000000</v>
      </c>
      <c r="B111" s="24"/>
      <c r="C111" s="49" t="s">
        <v>114</v>
      </c>
      <c r="D111" s="37">
        <f>D112+D122+D126+D130</f>
        <v>1058.3</v>
      </c>
      <c r="E111" s="37">
        <f>E112+E122+E126+E130</f>
        <v>1058.3</v>
      </c>
      <c r="F111" s="37">
        <f>F112+F122+F126+F130</f>
        <v>736.2</v>
      </c>
    </row>
    <row r="112" spans="1:6" ht="31.5">
      <c r="A112" s="108">
        <v>2130100000</v>
      </c>
      <c r="B112" s="24"/>
      <c r="C112" s="49" t="s">
        <v>210</v>
      </c>
      <c r="D112" s="37">
        <f>D113+D119+D116</f>
        <v>274.8</v>
      </c>
      <c r="E112" s="37">
        <f>E113+E119+E116</f>
        <v>274.8</v>
      </c>
      <c r="F112" s="37">
        <f>F113+F119+F116</f>
        <v>274.8</v>
      </c>
    </row>
    <row r="113" spans="1:6" ht="31.5">
      <c r="A113" s="110">
        <v>2130120260</v>
      </c>
      <c r="B113" s="24"/>
      <c r="C113" s="49" t="s">
        <v>211</v>
      </c>
      <c r="D113" s="37">
        <f aca="true" t="shared" si="29" ref="D113:F114">D114</f>
        <v>125.8</v>
      </c>
      <c r="E113" s="37">
        <f t="shared" si="29"/>
        <v>125.8</v>
      </c>
      <c r="F113" s="37">
        <f t="shared" si="29"/>
        <v>125.8</v>
      </c>
    </row>
    <row r="114" spans="1:6" ht="31.5">
      <c r="A114" s="110">
        <v>2130120260</v>
      </c>
      <c r="B114" s="108" t="s">
        <v>69</v>
      </c>
      <c r="C114" s="49" t="s">
        <v>95</v>
      </c>
      <c r="D114" s="37">
        <f t="shared" si="29"/>
        <v>125.8</v>
      </c>
      <c r="E114" s="37">
        <f t="shared" si="29"/>
        <v>125.8</v>
      </c>
      <c r="F114" s="37">
        <f t="shared" si="29"/>
        <v>125.8</v>
      </c>
    </row>
    <row r="115" spans="1:6" ht="31.5">
      <c r="A115" s="110">
        <v>2130120260</v>
      </c>
      <c r="B115" s="108">
        <v>240</v>
      </c>
      <c r="C115" s="49" t="s">
        <v>224</v>
      </c>
      <c r="D115" s="37">
        <f>' № 5  рп, кцср, квр'!E578</f>
        <v>125.8</v>
      </c>
      <c r="E115" s="37">
        <f>' № 5  рп, кцср, квр'!F578</f>
        <v>125.8</v>
      </c>
      <c r="F115" s="37">
        <f>' № 5  рп, кцср, квр'!G578</f>
        <v>125.8</v>
      </c>
    </row>
    <row r="116" spans="1:6" ht="31.5">
      <c r="A116" s="110">
        <v>2130111080</v>
      </c>
      <c r="B116" s="108"/>
      <c r="C116" s="109" t="s">
        <v>245</v>
      </c>
      <c r="D116" s="37">
        <f aca="true" t="shared" si="30" ref="D116:F117">D117</f>
        <v>123.9</v>
      </c>
      <c r="E116" s="37">
        <f t="shared" si="30"/>
        <v>123.9</v>
      </c>
      <c r="F116" s="37">
        <f t="shared" si="30"/>
        <v>123.9</v>
      </c>
    </row>
    <row r="117" spans="1:6" ht="31.5">
      <c r="A117" s="110">
        <v>2130111080</v>
      </c>
      <c r="B117" s="110" t="s">
        <v>97</v>
      </c>
      <c r="C117" s="109" t="s">
        <v>98</v>
      </c>
      <c r="D117" s="37">
        <f t="shared" si="30"/>
        <v>123.9</v>
      </c>
      <c r="E117" s="37">
        <f t="shared" si="30"/>
        <v>123.9</v>
      </c>
      <c r="F117" s="37">
        <f t="shared" si="30"/>
        <v>123.9</v>
      </c>
    </row>
    <row r="118" spans="1:6" ht="12.75">
      <c r="A118" s="110">
        <v>2130111080</v>
      </c>
      <c r="B118" s="108">
        <v>610</v>
      </c>
      <c r="C118" s="109" t="s">
        <v>104</v>
      </c>
      <c r="D118" s="37">
        <f>' № 5  рп, кцср, квр'!E451</f>
        <v>123.9</v>
      </c>
      <c r="E118" s="37">
        <f>' № 5  рп, кцср, квр'!F451</f>
        <v>123.9</v>
      </c>
      <c r="F118" s="37">
        <f>' № 5  рп, кцср, квр'!G451</f>
        <v>123.9</v>
      </c>
    </row>
    <row r="119" spans="1:6" ht="31.5">
      <c r="A119" s="110" t="s">
        <v>329</v>
      </c>
      <c r="B119" s="108"/>
      <c r="C119" s="109" t="s">
        <v>229</v>
      </c>
      <c r="D119" s="37">
        <f aca="true" t="shared" si="31" ref="D119:F120">D120</f>
        <v>25.1</v>
      </c>
      <c r="E119" s="37">
        <f t="shared" si="31"/>
        <v>25.1</v>
      </c>
      <c r="F119" s="37">
        <f t="shared" si="31"/>
        <v>25.1</v>
      </c>
    </row>
    <row r="120" spans="1:6" ht="31.5">
      <c r="A120" s="110" t="s">
        <v>329</v>
      </c>
      <c r="B120" s="110" t="s">
        <v>97</v>
      </c>
      <c r="C120" s="109" t="s">
        <v>98</v>
      </c>
      <c r="D120" s="37">
        <f t="shared" si="31"/>
        <v>25.1</v>
      </c>
      <c r="E120" s="37">
        <f t="shared" si="31"/>
        <v>25.1</v>
      </c>
      <c r="F120" s="37">
        <f t="shared" si="31"/>
        <v>25.1</v>
      </c>
    </row>
    <row r="121" spans="1:6" ht="12.75">
      <c r="A121" s="110" t="s">
        <v>329</v>
      </c>
      <c r="B121" s="108">
        <v>610</v>
      </c>
      <c r="C121" s="109" t="s">
        <v>104</v>
      </c>
      <c r="D121" s="37">
        <f>' № 5  рп, кцср, квр'!E454</f>
        <v>25.1</v>
      </c>
      <c r="E121" s="37">
        <f>' № 5  рп, кцср, квр'!F454</f>
        <v>25.1</v>
      </c>
      <c r="F121" s="37">
        <f>' № 5  рп, кцср, квр'!G454</f>
        <v>25.1</v>
      </c>
    </row>
    <row r="122" spans="1:6" ht="31.5">
      <c r="A122" s="108">
        <v>2130200000</v>
      </c>
      <c r="B122" s="108"/>
      <c r="C122" s="49" t="s">
        <v>173</v>
      </c>
      <c r="D122" s="37">
        <f aca="true" t="shared" si="32" ref="D122:F124">D123</f>
        <v>114.2</v>
      </c>
      <c r="E122" s="37">
        <f t="shared" si="32"/>
        <v>114.2</v>
      </c>
      <c r="F122" s="37">
        <f t="shared" si="32"/>
        <v>114.2</v>
      </c>
    </row>
    <row r="123" spans="1:6" ht="31.5">
      <c r="A123" s="108">
        <v>2130220270</v>
      </c>
      <c r="B123" s="108"/>
      <c r="C123" s="49" t="s">
        <v>174</v>
      </c>
      <c r="D123" s="37">
        <f t="shared" si="32"/>
        <v>114.2</v>
      </c>
      <c r="E123" s="37">
        <f t="shared" si="32"/>
        <v>114.2</v>
      </c>
      <c r="F123" s="37">
        <f t="shared" si="32"/>
        <v>114.2</v>
      </c>
    </row>
    <row r="124" spans="1:6" ht="31.5">
      <c r="A124" s="108">
        <v>2130220270</v>
      </c>
      <c r="B124" s="108" t="s">
        <v>69</v>
      </c>
      <c r="C124" s="49" t="s">
        <v>95</v>
      </c>
      <c r="D124" s="37">
        <f t="shared" si="32"/>
        <v>114.2</v>
      </c>
      <c r="E124" s="37">
        <f t="shared" si="32"/>
        <v>114.2</v>
      </c>
      <c r="F124" s="37">
        <f t="shared" si="32"/>
        <v>114.2</v>
      </c>
    </row>
    <row r="125" spans="1:6" ht="31.5">
      <c r="A125" s="108">
        <v>2130220270</v>
      </c>
      <c r="B125" s="108">
        <v>240</v>
      </c>
      <c r="C125" s="49" t="s">
        <v>224</v>
      </c>
      <c r="D125" s="37">
        <f>' № 5  рп, кцср, квр'!E582+' № 5  рп, кцср, квр'!E552</f>
        <v>114.2</v>
      </c>
      <c r="E125" s="37">
        <f>' № 5  рп, кцср, квр'!F582+' № 5  рп, кцср, квр'!F552</f>
        <v>114.2</v>
      </c>
      <c r="F125" s="37">
        <f>' № 5  рп, кцср, квр'!G582+' № 5  рп, кцср, квр'!G552</f>
        <v>114.2</v>
      </c>
    </row>
    <row r="126" spans="1:6" ht="47.25">
      <c r="A126" s="110">
        <v>2130300000</v>
      </c>
      <c r="B126" s="24"/>
      <c r="C126" s="49" t="s">
        <v>115</v>
      </c>
      <c r="D126" s="37">
        <f>D127</f>
        <v>599.5</v>
      </c>
      <c r="E126" s="37">
        <f aca="true" t="shared" si="33" ref="E126:F128">E127</f>
        <v>599.5</v>
      </c>
      <c r="F126" s="37">
        <f t="shared" si="33"/>
        <v>277.40000000000003</v>
      </c>
    </row>
    <row r="127" spans="1:6" ht="31.5">
      <c r="A127" s="110">
        <v>2130320280</v>
      </c>
      <c r="B127" s="24"/>
      <c r="C127" s="49" t="s">
        <v>116</v>
      </c>
      <c r="D127" s="37">
        <f>D128</f>
        <v>599.5</v>
      </c>
      <c r="E127" s="37">
        <f t="shared" si="33"/>
        <v>599.5</v>
      </c>
      <c r="F127" s="37">
        <f t="shared" si="33"/>
        <v>277.40000000000003</v>
      </c>
    </row>
    <row r="128" spans="1:6" ht="31.5">
      <c r="A128" s="110">
        <v>2130320280</v>
      </c>
      <c r="B128" s="110" t="s">
        <v>97</v>
      </c>
      <c r="C128" s="109" t="s">
        <v>98</v>
      </c>
      <c r="D128" s="37">
        <f>D129</f>
        <v>599.5</v>
      </c>
      <c r="E128" s="37">
        <f t="shared" si="33"/>
        <v>599.5</v>
      </c>
      <c r="F128" s="37">
        <f t="shared" si="33"/>
        <v>277.40000000000003</v>
      </c>
    </row>
    <row r="129" spans="1:6" ht="12.75">
      <c r="A129" s="110">
        <v>2130320280</v>
      </c>
      <c r="B129" s="108">
        <v>610</v>
      </c>
      <c r="C129" s="109" t="s">
        <v>104</v>
      </c>
      <c r="D129" s="37">
        <f>' № 5  рп, кцср, квр'!E602</f>
        <v>599.5</v>
      </c>
      <c r="E129" s="37">
        <f>' № 5  рп, кцср, квр'!F602</f>
        <v>599.5</v>
      </c>
      <c r="F129" s="37">
        <f>' № 5  рп, кцср, квр'!G602</f>
        <v>277.40000000000003</v>
      </c>
    </row>
    <row r="130" spans="1:6" ht="31.5">
      <c r="A130" s="108">
        <v>2130400000</v>
      </c>
      <c r="B130" s="108"/>
      <c r="C130" s="49" t="s">
        <v>137</v>
      </c>
      <c r="D130" s="37">
        <f>D131</f>
        <v>69.8</v>
      </c>
      <c r="E130" s="37">
        <f aca="true" t="shared" si="34" ref="E130:F132">E131</f>
        <v>69.8</v>
      </c>
      <c r="F130" s="37">
        <f t="shared" si="34"/>
        <v>69.8</v>
      </c>
    </row>
    <row r="131" spans="1:6" ht="31.5">
      <c r="A131" s="108">
        <v>2130420290</v>
      </c>
      <c r="B131" s="108"/>
      <c r="C131" s="49" t="s">
        <v>138</v>
      </c>
      <c r="D131" s="37">
        <f>D132</f>
        <v>69.8</v>
      </c>
      <c r="E131" s="37">
        <f t="shared" si="34"/>
        <v>69.8</v>
      </c>
      <c r="F131" s="37">
        <f t="shared" si="34"/>
        <v>69.8</v>
      </c>
    </row>
    <row r="132" spans="1:6" ht="31.5">
      <c r="A132" s="108">
        <v>2130420290</v>
      </c>
      <c r="B132" s="110" t="s">
        <v>69</v>
      </c>
      <c r="C132" s="109" t="s">
        <v>95</v>
      </c>
      <c r="D132" s="37">
        <f>D133</f>
        <v>69.8</v>
      </c>
      <c r="E132" s="37">
        <f t="shared" si="34"/>
        <v>69.8</v>
      </c>
      <c r="F132" s="37">
        <f t="shared" si="34"/>
        <v>69.8</v>
      </c>
    </row>
    <row r="133" spans="1:6" ht="31.5">
      <c r="A133" s="108">
        <v>2130420290</v>
      </c>
      <c r="B133" s="108">
        <v>240</v>
      </c>
      <c r="C133" s="109" t="s">
        <v>224</v>
      </c>
      <c r="D133" s="37">
        <f>' № 5  рп, кцср, квр'!E556</f>
        <v>69.8</v>
      </c>
      <c r="E133" s="37">
        <f>' № 5  рп, кцср, квр'!F556</f>
        <v>69.8</v>
      </c>
      <c r="F133" s="37">
        <f>' № 5  рп, кцср, квр'!G556</f>
        <v>69.8</v>
      </c>
    </row>
    <row r="134" spans="1:7" s="34" customFormat="1" ht="47.25">
      <c r="A134" s="28">
        <v>2200000000</v>
      </c>
      <c r="B134" s="16"/>
      <c r="C134" s="53" t="s">
        <v>362</v>
      </c>
      <c r="D134" s="36">
        <f>D135+D153+D185+D209+D272</f>
        <v>89151.20000000001</v>
      </c>
      <c r="E134" s="36">
        <f>E135+E153+E185+E209+E272</f>
        <v>74329.6</v>
      </c>
      <c r="F134" s="36">
        <f>F135+F153+F185+F209+F272</f>
        <v>73442.2</v>
      </c>
      <c r="G134" s="83"/>
    </row>
    <row r="135" spans="1:6" ht="12.75">
      <c r="A135" s="110">
        <v>2210000000</v>
      </c>
      <c r="B135" s="108"/>
      <c r="C135" s="109" t="s">
        <v>183</v>
      </c>
      <c r="D135" s="39">
        <f>D136+D146</f>
        <v>14452.6</v>
      </c>
      <c r="E135" s="39">
        <f>E136+E146</f>
        <v>13724.4</v>
      </c>
      <c r="F135" s="39">
        <f>F136+F146</f>
        <v>13644.4</v>
      </c>
    </row>
    <row r="136" spans="1:6" ht="31.5">
      <c r="A136" s="110">
        <v>2210100000</v>
      </c>
      <c r="B136" s="108"/>
      <c r="C136" s="109" t="s">
        <v>184</v>
      </c>
      <c r="D136" s="37">
        <f>D140+D137+D143</f>
        <v>14372.6</v>
      </c>
      <c r="E136" s="37">
        <f>E140+E137+E143</f>
        <v>13644.4</v>
      </c>
      <c r="F136" s="37">
        <f>F140+F137+F143</f>
        <v>13644.4</v>
      </c>
    </row>
    <row r="137" spans="1:6" ht="47.25">
      <c r="A137" s="110">
        <v>2210110680</v>
      </c>
      <c r="B137" s="108"/>
      <c r="C137" s="62" t="s">
        <v>241</v>
      </c>
      <c r="D137" s="37">
        <f aca="true" t="shared" si="35" ref="D137:F138">D138</f>
        <v>6295.5</v>
      </c>
      <c r="E137" s="37">
        <f t="shared" si="35"/>
        <v>5601</v>
      </c>
      <c r="F137" s="37">
        <f t="shared" si="35"/>
        <v>5601</v>
      </c>
    </row>
    <row r="138" spans="1:6" ht="31.5">
      <c r="A138" s="110">
        <v>2210110680</v>
      </c>
      <c r="B138" s="110" t="s">
        <v>97</v>
      </c>
      <c r="C138" s="56" t="s">
        <v>98</v>
      </c>
      <c r="D138" s="37">
        <f t="shared" si="35"/>
        <v>6295.5</v>
      </c>
      <c r="E138" s="37">
        <f t="shared" si="35"/>
        <v>5601</v>
      </c>
      <c r="F138" s="37">
        <f t="shared" si="35"/>
        <v>5601</v>
      </c>
    </row>
    <row r="139" spans="1:6" ht="12.75">
      <c r="A139" s="110">
        <v>2210110680</v>
      </c>
      <c r="B139" s="108">
        <v>610</v>
      </c>
      <c r="C139" s="56" t="s">
        <v>104</v>
      </c>
      <c r="D139" s="37">
        <f>' № 5  рп, кцср, квр'!E608</f>
        <v>6295.5</v>
      </c>
      <c r="E139" s="37">
        <f>' № 5  рп, кцср, квр'!F608</f>
        <v>5601</v>
      </c>
      <c r="F139" s="37">
        <f>' № 5  рп, кцср, квр'!G608</f>
        <v>5601</v>
      </c>
    </row>
    <row r="140" spans="1:6" ht="31.5">
      <c r="A140" s="110">
        <v>2210120010</v>
      </c>
      <c r="B140" s="108"/>
      <c r="C140" s="109" t="s">
        <v>123</v>
      </c>
      <c r="D140" s="37">
        <f aca="true" t="shared" si="36" ref="D140:F141">D141</f>
        <v>8013.5</v>
      </c>
      <c r="E140" s="37">
        <f t="shared" si="36"/>
        <v>7986.8</v>
      </c>
      <c r="F140" s="37">
        <f t="shared" si="36"/>
        <v>7986.8</v>
      </c>
    </row>
    <row r="141" spans="1:6" ht="31.5">
      <c r="A141" s="110">
        <v>2210120010</v>
      </c>
      <c r="B141" s="110" t="s">
        <v>97</v>
      </c>
      <c r="C141" s="109" t="s">
        <v>98</v>
      </c>
      <c r="D141" s="37">
        <f t="shared" si="36"/>
        <v>8013.5</v>
      </c>
      <c r="E141" s="37">
        <f t="shared" si="36"/>
        <v>7986.8</v>
      </c>
      <c r="F141" s="37">
        <f t="shared" si="36"/>
        <v>7986.8</v>
      </c>
    </row>
    <row r="142" spans="1:6" ht="12.75">
      <c r="A142" s="110">
        <v>2210120010</v>
      </c>
      <c r="B142" s="108">
        <v>610</v>
      </c>
      <c r="C142" s="109" t="s">
        <v>104</v>
      </c>
      <c r="D142" s="37">
        <f>' № 5  рп, кцср, квр'!E611</f>
        <v>8013.5</v>
      </c>
      <c r="E142" s="37">
        <f>' № 5  рп, кцср, квр'!F611</f>
        <v>7986.8</v>
      </c>
      <c r="F142" s="37">
        <f>' № 5  рп, кцср, квр'!G611</f>
        <v>7986.8</v>
      </c>
    </row>
    <row r="143" spans="1:6" ht="29.25" customHeight="1">
      <c r="A143" s="110" t="s">
        <v>321</v>
      </c>
      <c r="B143" s="108"/>
      <c r="C143" s="62" t="s">
        <v>250</v>
      </c>
      <c r="D143" s="37">
        <f aca="true" t="shared" si="37" ref="D143:F144">D144</f>
        <v>63.6</v>
      </c>
      <c r="E143" s="37">
        <f t="shared" si="37"/>
        <v>56.6</v>
      </c>
      <c r="F143" s="37">
        <f t="shared" si="37"/>
        <v>56.6</v>
      </c>
    </row>
    <row r="144" spans="1:6" ht="31.5">
      <c r="A144" s="110" t="s">
        <v>321</v>
      </c>
      <c r="B144" s="110" t="s">
        <v>97</v>
      </c>
      <c r="C144" s="56" t="s">
        <v>98</v>
      </c>
      <c r="D144" s="37">
        <f t="shared" si="37"/>
        <v>63.6</v>
      </c>
      <c r="E144" s="37">
        <f t="shared" si="37"/>
        <v>56.6</v>
      </c>
      <c r="F144" s="37">
        <f t="shared" si="37"/>
        <v>56.6</v>
      </c>
    </row>
    <row r="145" spans="1:6" ht="12.75">
      <c r="A145" s="110" t="s">
        <v>321</v>
      </c>
      <c r="B145" s="108">
        <v>610</v>
      </c>
      <c r="C145" s="56" t="s">
        <v>104</v>
      </c>
      <c r="D145" s="37">
        <f>' № 5  рп, кцср, квр'!E614</f>
        <v>63.6</v>
      </c>
      <c r="E145" s="37">
        <f>' № 5  рп, кцср, квр'!F614</f>
        <v>56.6</v>
      </c>
      <c r="F145" s="37">
        <f>' № 5  рп, кцср, квр'!G614</f>
        <v>56.6</v>
      </c>
    </row>
    <row r="146" spans="1:6" ht="31.5">
      <c r="A146" s="146">
        <v>2210200000</v>
      </c>
      <c r="B146" s="108"/>
      <c r="C146" s="109" t="s">
        <v>185</v>
      </c>
      <c r="D146" s="37">
        <f>D150+D147</f>
        <v>80</v>
      </c>
      <c r="E146" s="37">
        <f aca="true" t="shared" si="38" ref="E146:F146">E150+E147</f>
        <v>80</v>
      </c>
      <c r="F146" s="37">
        <f t="shared" si="38"/>
        <v>0</v>
      </c>
    </row>
    <row r="147" spans="1:6" ht="12.75">
      <c r="A147" s="191">
        <v>2210220010</v>
      </c>
      <c r="B147" s="191"/>
      <c r="C147" s="163" t="s">
        <v>417</v>
      </c>
      <c r="D147" s="37">
        <f>D148</f>
        <v>80</v>
      </c>
      <c r="E147" s="37">
        <f aca="true" t="shared" si="39" ref="E147:F148">E148</f>
        <v>0</v>
      </c>
      <c r="F147" s="37">
        <f t="shared" si="39"/>
        <v>0</v>
      </c>
    </row>
    <row r="148" spans="1:6" ht="31.5">
      <c r="A148" s="191">
        <v>2210220010</v>
      </c>
      <c r="B148" s="190" t="s">
        <v>97</v>
      </c>
      <c r="C148" s="192" t="s">
        <v>98</v>
      </c>
      <c r="D148" s="37">
        <f>D149</f>
        <v>80</v>
      </c>
      <c r="E148" s="37">
        <f t="shared" si="39"/>
        <v>0</v>
      </c>
      <c r="F148" s="37">
        <f t="shared" si="39"/>
        <v>0</v>
      </c>
    </row>
    <row r="149" spans="1:6" ht="12.75">
      <c r="A149" s="191">
        <v>2210220010</v>
      </c>
      <c r="B149" s="191">
        <v>610</v>
      </c>
      <c r="C149" s="192" t="s">
        <v>104</v>
      </c>
      <c r="D149" s="37">
        <f>' № 5  рп, кцср, квр'!E618</f>
        <v>80</v>
      </c>
      <c r="E149" s="37">
        <f>' № 5  рп, кцср, квр'!F618</f>
        <v>0</v>
      </c>
      <c r="F149" s="37">
        <f>' № 5  рп, кцср, квр'!G618</f>
        <v>0</v>
      </c>
    </row>
    <row r="150" spans="1:6" ht="47.25">
      <c r="A150" s="161" t="s">
        <v>381</v>
      </c>
      <c r="B150" s="161"/>
      <c r="C150" s="163" t="s">
        <v>382</v>
      </c>
      <c r="D150" s="37">
        <f aca="true" t="shared" si="40" ref="D150:F151">D151</f>
        <v>0</v>
      </c>
      <c r="E150" s="37">
        <f t="shared" si="40"/>
        <v>80</v>
      </c>
      <c r="F150" s="37">
        <f t="shared" si="40"/>
        <v>0</v>
      </c>
    </row>
    <row r="151" spans="1:6" ht="31.5">
      <c r="A151" s="161" t="s">
        <v>381</v>
      </c>
      <c r="B151" s="160" t="s">
        <v>97</v>
      </c>
      <c r="C151" s="162" t="s">
        <v>98</v>
      </c>
      <c r="D151" s="37">
        <f t="shared" si="40"/>
        <v>0</v>
      </c>
      <c r="E151" s="37">
        <f t="shared" si="40"/>
        <v>80</v>
      </c>
      <c r="F151" s="37">
        <f t="shared" si="40"/>
        <v>0</v>
      </c>
    </row>
    <row r="152" spans="1:6" ht="12.75">
      <c r="A152" s="161" t="s">
        <v>381</v>
      </c>
      <c r="B152" s="161">
        <v>610</v>
      </c>
      <c r="C152" s="162" t="s">
        <v>104</v>
      </c>
      <c r="D152" s="37">
        <f>' № 5  рп, кцср, квр'!E621</f>
        <v>0</v>
      </c>
      <c r="E152" s="37">
        <f>' № 5  рп, кцср, квр'!F621</f>
        <v>80</v>
      </c>
      <c r="F152" s="37">
        <f>' № 5  рп, кцср, квр'!G621</f>
        <v>0</v>
      </c>
    </row>
    <row r="153" spans="1:6" ht="31.5">
      <c r="A153" s="110">
        <v>2220000000</v>
      </c>
      <c r="B153" s="108"/>
      <c r="C153" s="109" t="s">
        <v>139</v>
      </c>
      <c r="D153" s="37">
        <f>D154+D164+D171+D178</f>
        <v>36425.100000000006</v>
      </c>
      <c r="E153" s="37">
        <f>E154+E164+E171+E178</f>
        <v>26425.399999999998</v>
      </c>
      <c r="F153" s="37">
        <f>F154+F164+F171+F178</f>
        <v>26377.999999999996</v>
      </c>
    </row>
    <row r="154" spans="1:6" ht="31.5">
      <c r="A154" s="108">
        <v>2220100000</v>
      </c>
      <c r="B154" s="108"/>
      <c r="C154" s="109" t="s">
        <v>186</v>
      </c>
      <c r="D154" s="37">
        <f>D158+D155+D161</f>
        <v>27445.300000000003</v>
      </c>
      <c r="E154" s="37">
        <f>E158+E155+E161</f>
        <v>25477.399999999998</v>
      </c>
      <c r="F154" s="37">
        <f>F158+F155+F161</f>
        <v>25477.399999999998</v>
      </c>
    </row>
    <row r="155" spans="1:6" ht="47.25">
      <c r="A155" s="108">
        <v>2220110680</v>
      </c>
      <c r="B155" s="108"/>
      <c r="C155" s="62" t="s">
        <v>241</v>
      </c>
      <c r="D155" s="37">
        <f aca="true" t="shared" si="41" ref="D155:F156">D156</f>
        <v>12507.199999999999</v>
      </c>
      <c r="E155" s="37">
        <f t="shared" si="41"/>
        <v>11139.8</v>
      </c>
      <c r="F155" s="37">
        <f t="shared" si="41"/>
        <v>11139.8</v>
      </c>
    </row>
    <row r="156" spans="1:6" ht="31.5">
      <c r="A156" s="108">
        <v>2220110680</v>
      </c>
      <c r="B156" s="110" t="s">
        <v>97</v>
      </c>
      <c r="C156" s="56" t="s">
        <v>98</v>
      </c>
      <c r="D156" s="37">
        <f t="shared" si="41"/>
        <v>12507.199999999999</v>
      </c>
      <c r="E156" s="37">
        <f t="shared" si="41"/>
        <v>11139.8</v>
      </c>
      <c r="F156" s="37">
        <f t="shared" si="41"/>
        <v>11139.8</v>
      </c>
    </row>
    <row r="157" spans="1:6" ht="12.75">
      <c r="A157" s="108">
        <v>2220110680</v>
      </c>
      <c r="B157" s="108">
        <v>610</v>
      </c>
      <c r="C157" s="56" t="s">
        <v>104</v>
      </c>
      <c r="D157" s="37">
        <f>' № 5  рп, кцср, квр'!E626</f>
        <v>12507.199999999999</v>
      </c>
      <c r="E157" s="37">
        <f>' № 5  рп, кцср, квр'!F626</f>
        <v>11139.8</v>
      </c>
      <c r="F157" s="37">
        <f>' № 5  рп, кцср, квр'!G626</f>
        <v>11139.8</v>
      </c>
    </row>
    <row r="158" spans="1:6" ht="31.5">
      <c r="A158" s="108">
        <v>2220120010</v>
      </c>
      <c r="B158" s="108"/>
      <c r="C158" s="109" t="s">
        <v>123</v>
      </c>
      <c r="D158" s="37">
        <f aca="true" t="shared" si="42" ref="D158:F159">D159</f>
        <v>14811.7</v>
      </c>
      <c r="E158" s="37">
        <f t="shared" si="42"/>
        <v>14225</v>
      </c>
      <c r="F158" s="37">
        <f t="shared" si="42"/>
        <v>14225</v>
      </c>
    </row>
    <row r="159" spans="1:6" ht="31.5">
      <c r="A159" s="108">
        <v>2220120010</v>
      </c>
      <c r="B159" s="110" t="s">
        <v>97</v>
      </c>
      <c r="C159" s="109" t="s">
        <v>98</v>
      </c>
      <c r="D159" s="37">
        <f t="shared" si="42"/>
        <v>14811.7</v>
      </c>
      <c r="E159" s="37">
        <f t="shared" si="42"/>
        <v>14225</v>
      </c>
      <c r="F159" s="37">
        <f t="shared" si="42"/>
        <v>14225</v>
      </c>
    </row>
    <row r="160" spans="1:6" ht="12.75">
      <c r="A160" s="108">
        <v>2220120010</v>
      </c>
      <c r="B160" s="108">
        <v>610</v>
      </c>
      <c r="C160" s="109" t="s">
        <v>104</v>
      </c>
      <c r="D160" s="37">
        <f>' № 5  рп, кцср, квр'!E629</f>
        <v>14811.7</v>
      </c>
      <c r="E160" s="37">
        <f>' № 5  рп, кцср, квр'!F629</f>
        <v>14225</v>
      </c>
      <c r="F160" s="37">
        <f>' № 5  рп, кцср, квр'!G629</f>
        <v>14225</v>
      </c>
    </row>
    <row r="161" spans="1:6" ht="30.75" customHeight="1">
      <c r="A161" s="108" t="s">
        <v>322</v>
      </c>
      <c r="B161" s="108"/>
      <c r="C161" s="62" t="s">
        <v>250</v>
      </c>
      <c r="D161" s="37">
        <f aca="true" t="shared" si="43" ref="D161:F162">D162</f>
        <v>126.39999999999999</v>
      </c>
      <c r="E161" s="37">
        <f t="shared" si="43"/>
        <v>112.6</v>
      </c>
      <c r="F161" s="37">
        <f t="shared" si="43"/>
        <v>112.6</v>
      </c>
    </row>
    <row r="162" spans="1:6" ht="31.5">
      <c r="A162" s="108" t="s">
        <v>322</v>
      </c>
      <c r="B162" s="110" t="s">
        <v>97</v>
      </c>
      <c r="C162" s="56" t="s">
        <v>98</v>
      </c>
      <c r="D162" s="37">
        <f t="shared" si="43"/>
        <v>126.39999999999999</v>
      </c>
      <c r="E162" s="37">
        <f t="shared" si="43"/>
        <v>112.6</v>
      </c>
      <c r="F162" s="37">
        <f t="shared" si="43"/>
        <v>112.6</v>
      </c>
    </row>
    <row r="163" spans="1:6" ht="12.75">
      <c r="A163" s="108" t="s">
        <v>322</v>
      </c>
      <c r="B163" s="108">
        <v>610</v>
      </c>
      <c r="C163" s="56" t="s">
        <v>104</v>
      </c>
      <c r="D163" s="37">
        <f>' № 5  рп, кцср, квр'!E632</f>
        <v>126.39999999999999</v>
      </c>
      <c r="E163" s="37">
        <f>' № 5  рп, кцср, квр'!F632</f>
        <v>112.6</v>
      </c>
      <c r="F163" s="37">
        <f>' № 5  рп, кцср, квр'!G632</f>
        <v>112.6</v>
      </c>
    </row>
    <row r="164" spans="1:6" ht="31.5">
      <c r="A164" s="108">
        <v>2220200000</v>
      </c>
      <c r="B164" s="108"/>
      <c r="C164" s="109" t="s">
        <v>187</v>
      </c>
      <c r="D164" s="37">
        <f>D165+D168</f>
        <v>6443.8</v>
      </c>
      <c r="E164" s="37">
        <f aca="true" t="shared" si="44" ref="E164:F164">E165+E168</f>
        <v>870.8</v>
      </c>
      <c r="F164" s="37">
        <f t="shared" si="44"/>
        <v>870.8</v>
      </c>
    </row>
    <row r="165" spans="1:6" ht="12.75">
      <c r="A165" s="147">
        <v>2220220320</v>
      </c>
      <c r="B165" s="108"/>
      <c r="C165" s="109" t="s">
        <v>140</v>
      </c>
      <c r="D165" s="37">
        <f aca="true" t="shared" si="45" ref="D165:F166">D166</f>
        <v>3158.5</v>
      </c>
      <c r="E165" s="37">
        <f t="shared" si="45"/>
        <v>870.8</v>
      </c>
      <c r="F165" s="37">
        <f t="shared" si="45"/>
        <v>870.8</v>
      </c>
    </row>
    <row r="166" spans="1:6" ht="31.5">
      <c r="A166" s="108">
        <v>2220220320</v>
      </c>
      <c r="B166" s="110" t="s">
        <v>97</v>
      </c>
      <c r="C166" s="109" t="s">
        <v>98</v>
      </c>
      <c r="D166" s="37">
        <f t="shared" si="45"/>
        <v>3158.5</v>
      </c>
      <c r="E166" s="37">
        <f t="shared" si="45"/>
        <v>870.8</v>
      </c>
      <c r="F166" s="37">
        <f t="shared" si="45"/>
        <v>870.8</v>
      </c>
    </row>
    <row r="167" spans="1:6" ht="12.75">
      <c r="A167" s="108">
        <v>2220220320</v>
      </c>
      <c r="B167" s="108">
        <v>610</v>
      </c>
      <c r="C167" s="109" t="s">
        <v>104</v>
      </c>
      <c r="D167" s="37">
        <f>' № 5  рп, кцср, квр'!E636</f>
        <v>3158.5</v>
      </c>
      <c r="E167" s="37">
        <f>' № 5  рп, кцср, квр'!F636</f>
        <v>870.8</v>
      </c>
      <c r="F167" s="37">
        <f>' № 5  рп, кцср, квр'!G636</f>
        <v>870.8</v>
      </c>
    </row>
    <row r="168" spans="1:6" ht="12.75">
      <c r="A168" s="191">
        <v>2220220330</v>
      </c>
      <c r="B168" s="191"/>
      <c r="C168" s="85" t="s">
        <v>418</v>
      </c>
      <c r="D168" s="37">
        <f>D169</f>
        <v>3285.3</v>
      </c>
      <c r="E168" s="37">
        <f aca="true" t="shared" si="46" ref="E168:F169">E169</f>
        <v>0</v>
      </c>
      <c r="F168" s="37">
        <f t="shared" si="46"/>
        <v>0</v>
      </c>
    </row>
    <row r="169" spans="1:6" ht="31.5">
      <c r="A169" s="191">
        <v>2220220330</v>
      </c>
      <c r="B169" s="194" t="s">
        <v>69</v>
      </c>
      <c r="C169" s="196" t="s">
        <v>95</v>
      </c>
      <c r="D169" s="37">
        <f>D170</f>
        <v>3285.3</v>
      </c>
      <c r="E169" s="37">
        <f t="shared" si="46"/>
        <v>0</v>
      </c>
      <c r="F169" s="37">
        <f t="shared" si="46"/>
        <v>0</v>
      </c>
    </row>
    <row r="170" spans="1:6" ht="31.5">
      <c r="A170" s="191">
        <v>2220220330</v>
      </c>
      <c r="B170" s="195">
        <v>240</v>
      </c>
      <c r="C170" s="196" t="s">
        <v>224</v>
      </c>
      <c r="D170" s="37">
        <f>' № 5  рп, кцср, квр'!E639</f>
        <v>3285.3</v>
      </c>
      <c r="E170" s="37">
        <f>' № 5  рп, кцср, квр'!F639</f>
        <v>0</v>
      </c>
      <c r="F170" s="37">
        <f>' № 5  рп, кцср, квр'!G639</f>
        <v>0</v>
      </c>
    </row>
    <row r="171" spans="1:6" ht="47.25">
      <c r="A171" s="147">
        <v>2220300000</v>
      </c>
      <c r="B171" s="139"/>
      <c r="C171" s="56" t="s">
        <v>355</v>
      </c>
      <c r="D171" s="37">
        <f>D175+D172</f>
        <v>1074.5</v>
      </c>
      <c r="E171" s="37">
        <f aca="true" t="shared" si="47" ref="E171:F171">E175+E172</f>
        <v>19.5</v>
      </c>
      <c r="F171" s="37">
        <f t="shared" si="47"/>
        <v>29.8</v>
      </c>
    </row>
    <row r="172" spans="1:6" ht="31.5">
      <c r="A172" s="184">
        <v>2220320030</v>
      </c>
      <c r="B172" s="184"/>
      <c r="C172" s="56" t="s">
        <v>387</v>
      </c>
      <c r="D172" s="21">
        <f>D173</f>
        <v>1074.5</v>
      </c>
      <c r="E172" s="21">
        <f aca="true" t="shared" si="48" ref="E172:F173">E173</f>
        <v>0</v>
      </c>
      <c r="F172" s="21">
        <f t="shared" si="48"/>
        <v>0</v>
      </c>
    </row>
    <row r="173" spans="1:6" ht="31.5">
      <c r="A173" s="184">
        <v>2220320030</v>
      </c>
      <c r="B173" s="183" t="s">
        <v>97</v>
      </c>
      <c r="C173" s="185" t="s">
        <v>98</v>
      </c>
      <c r="D173" s="21">
        <f>D174</f>
        <v>1074.5</v>
      </c>
      <c r="E173" s="21">
        <f t="shared" si="48"/>
        <v>0</v>
      </c>
      <c r="F173" s="21">
        <f t="shared" si="48"/>
        <v>0</v>
      </c>
    </row>
    <row r="174" spans="1:6" ht="12.75">
      <c r="A174" s="184">
        <v>2220320030</v>
      </c>
      <c r="B174" s="184">
        <v>610</v>
      </c>
      <c r="C174" s="185" t="s">
        <v>104</v>
      </c>
      <c r="D174" s="21">
        <f>' № 5  рп, кцср, квр'!E643</f>
        <v>1074.5</v>
      </c>
      <c r="E174" s="21">
        <f>' № 5  рп, кцср, квр'!F643</f>
        <v>0</v>
      </c>
      <c r="F174" s="21">
        <f>' № 5  рп, кцср, квр'!G643</f>
        <v>0</v>
      </c>
    </row>
    <row r="175" spans="1:6" ht="47.25">
      <c r="A175" s="139" t="s">
        <v>356</v>
      </c>
      <c r="B175" s="139"/>
      <c r="C175" s="56" t="s">
        <v>374</v>
      </c>
      <c r="D175" s="37">
        <f>D176</f>
        <v>0</v>
      </c>
      <c r="E175" s="37">
        <f aca="true" t="shared" si="49" ref="E175:F176">E176</f>
        <v>19.5</v>
      </c>
      <c r="F175" s="37">
        <f t="shared" si="49"/>
        <v>29.8</v>
      </c>
    </row>
    <row r="176" spans="1:6" ht="31.5">
      <c r="A176" s="139" t="s">
        <v>356</v>
      </c>
      <c r="B176" s="137" t="s">
        <v>97</v>
      </c>
      <c r="C176" s="56" t="s">
        <v>98</v>
      </c>
      <c r="D176" s="37">
        <f>D177</f>
        <v>0</v>
      </c>
      <c r="E176" s="37">
        <f t="shared" si="49"/>
        <v>19.5</v>
      </c>
      <c r="F176" s="37">
        <f t="shared" si="49"/>
        <v>29.8</v>
      </c>
    </row>
    <row r="177" spans="1:6" ht="12.75">
      <c r="A177" s="139" t="s">
        <v>356</v>
      </c>
      <c r="B177" s="139">
        <v>610</v>
      </c>
      <c r="C177" s="56" t="s">
        <v>104</v>
      </c>
      <c r="D177" s="37">
        <f>' № 5  рп, кцср, квр'!E646</f>
        <v>0</v>
      </c>
      <c r="E177" s="37">
        <f>' № 5  рп, кцср, квр'!F646</f>
        <v>19.5</v>
      </c>
      <c r="F177" s="37">
        <f>' № 5  рп, кцср, квр'!G646</f>
        <v>29.8</v>
      </c>
    </row>
    <row r="178" spans="1:6" ht="47.25">
      <c r="A178" s="143">
        <v>2220400000</v>
      </c>
      <c r="B178" s="143"/>
      <c r="C178" s="56" t="s">
        <v>360</v>
      </c>
      <c r="D178" s="37">
        <f>D182+D179</f>
        <v>1461.4999999999998</v>
      </c>
      <c r="E178" s="37">
        <f aca="true" t="shared" si="50" ref="E178:F178">E182+E179</f>
        <v>57.7</v>
      </c>
      <c r="F178" s="37">
        <f t="shared" si="50"/>
        <v>0</v>
      </c>
    </row>
    <row r="179" spans="1:6" ht="31.5">
      <c r="A179" s="161">
        <v>2220420020</v>
      </c>
      <c r="B179" s="161"/>
      <c r="C179" s="56" t="s">
        <v>299</v>
      </c>
      <c r="D179" s="37">
        <f>D180</f>
        <v>1461.4999999999998</v>
      </c>
      <c r="E179" s="37">
        <f aca="true" t="shared" si="51" ref="E179:F180">E180</f>
        <v>0</v>
      </c>
      <c r="F179" s="37">
        <f t="shared" si="51"/>
        <v>0</v>
      </c>
    </row>
    <row r="180" spans="1:6" ht="31.5">
      <c r="A180" s="161">
        <v>2220420020</v>
      </c>
      <c r="B180" s="160" t="s">
        <v>97</v>
      </c>
      <c r="C180" s="56" t="s">
        <v>98</v>
      </c>
      <c r="D180" s="37">
        <f>D181</f>
        <v>1461.4999999999998</v>
      </c>
      <c r="E180" s="37">
        <f t="shared" si="51"/>
        <v>0</v>
      </c>
      <c r="F180" s="37">
        <f t="shared" si="51"/>
        <v>0</v>
      </c>
    </row>
    <row r="181" spans="1:6" ht="12.75">
      <c r="A181" s="161">
        <v>2220420020</v>
      </c>
      <c r="B181" s="161">
        <v>610</v>
      </c>
      <c r="C181" s="56" t="s">
        <v>104</v>
      </c>
      <c r="D181" s="37">
        <f>' № 5  рп, кцср, квр'!E650</f>
        <v>1461.4999999999998</v>
      </c>
      <c r="E181" s="37">
        <f>' № 5  рп, кцср, квр'!F650</f>
        <v>0</v>
      </c>
      <c r="F181" s="37">
        <f>' № 5  рп, кцср, квр'!G650</f>
        <v>0</v>
      </c>
    </row>
    <row r="182" spans="1:6" ht="47.25">
      <c r="A182" s="143" t="s">
        <v>361</v>
      </c>
      <c r="B182" s="143"/>
      <c r="C182" s="56" t="s">
        <v>374</v>
      </c>
      <c r="D182" s="37">
        <f>D183</f>
        <v>0</v>
      </c>
      <c r="E182" s="37">
        <f aca="true" t="shared" si="52" ref="E182:F183">E183</f>
        <v>57.7</v>
      </c>
      <c r="F182" s="37">
        <f t="shared" si="52"/>
        <v>0</v>
      </c>
    </row>
    <row r="183" spans="1:6" ht="31.5">
      <c r="A183" s="143" t="s">
        <v>361</v>
      </c>
      <c r="B183" s="142" t="s">
        <v>97</v>
      </c>
      <c r="C183" s="56" t="s">
        <v>98</v>
      </c>
      <c r="D183" s="37">
        <f>D184</f>
        <v>0</v>
      </c>
      <c r="E183" s="37">
        <f t="shared" si="52"/>
        <v>57.7</v>
      </c>
      <c r="F183" s="37">
        <f t="shared" si="52"/>
        <v>0</v>
      </c>
    </row>
    <row r="184" spans="1:6" ht="12.75">
      <c r="A184" s="143" t="s">
        <v>361</v>
      </c>
      <c r="B184" s="143">
        <v>610</v>
      </c>
      <c r="C184" s="56" t="s">
        <v>104</v>
      </c>
      <c r="D184" s="37">
        <f>' № 5  рп, кцср, квр'!E653</f>
        <v>0</v>
      </c>
      <c r="E184" s="37">
        <f>' № 5  рп, кцср, квр'!F653</f>
        <v>57.7</v>
      </c>
      <c r="F184" s="37">
        <f>' № 5  рп, кцср, квр'!G653</f>
        <v>0</v>
      </c>
    </row>
    <row r="185" spans="1:6" ht="12.75">
      <c r="A185" s="108">
        <v>2230000000</v>
      </c>
      <c r="B185" s="108"/>
      <c r="C185" s="109" t="s">
        <v>192</v>
      </c>
      <c r="D185" s="37">
        <f>D186+D190+D194</f>
        <v>13843.7</v>
      </c>
      <c r="E185" s="37">
        <f>E186+E190+E194</f>
        <v>13394.7</v>
      </c>
      <c r="F185" s="37">
        <f>F186+F190+F194</f>
        <v>13394.7</v>
      </c>
    </row>
    <row r="186" spans="1:6" ht="31.5">
      <c r="A186" s="108">
        <v>2230100000</v>
      </c>
      <c r="B186" s="108"/>
      <c r="C186" s="109" t="s">
        <v>193</v>
      </c>
      <c r="D186" s="37">
        <f>D187</f>
        <v>12565.7</v>
      </c>
      <c r="E186" s="37">
        <f>E187</f>
        <v>12224.1</v>
      </c>
      <c r="F186" s="37">
        <f>F187</f>
        <v>12224.1</v>
      </c>
    </row>
    <row r="187" spans="1:6" ht="31.5">
      <c r="A187" s="108">
        <v>2230120010</v>
      </c>
      <c r="B187" s="108"/>
      <c r="C187" s="109" t="s">
        <v>123</v>
      </c>
      <c r="D187" s="37">
        <f aca="true" t="shared" si="53" ref="D187:F188">D188</f>
        <v>12565.7</v>
      </c>
      <c r="E187" s="37">
        <f t="shared" si="53"/>
        <v>12224.1</v>
      </c>
      <c r="F187" s="37">
        <f t="shared" si="53"/>
        <v>12224.1</v>
      </c>
    </row>
    <row r="188" spans="1:6" ht="31.5">
      <c r="A188" s="108">
        <v>2230120010</v>
      </c>
      <c r="B188" s="110" t="s">
        <v>97</v>
      </c>
      <c r="C188" s="109" t="s">
        <v>98</v>
      </c>
      <c r="D188" s="37">
        <f t="shared" si="53"/>
        <v>12565.7</v>
      </c>
      <c r="E188" s="37">
        <f t="shared" si="53"/>
        <v>12224.1</v>
      </c>
      <c r="F188" s="37">
        <f t="shared" si="53"/>
        <v>12224.1</v>
      </c>
    </row>
    <row r="189" spans="1:6" ht="12.75">
      <c r="A189" s="108">
        <v>2230120010</v>
      </c>
      <c r="B189" s="108">
        <v>610</v>
      </c>
      <c r="C189" s="109" t="s">
        <v>104</v>
      </c>
      <c r="D189" s="37">
        <f>' № 5  рп, кцср, квр'!E729</f>
        <v>12565.7</v>
      </c>
      <c r="E189" s="37">
        <f>' № 5  рп, кцср, квр'!F729</f>
        <v>12224.1</v>
      </c>
      <c r="F189" s="37">
        <f>' № 5  рп, кцср, квр'!G729</f>
        <v>12224.1</v>
      </c>
    </row>
    <row r="190" spans="1:6" ht="63">
      <c r="A190" s="108">
        <v>2230200000</v>
      </c>
      <c r="B190" s="108"/>
      <c r="C190" s="109" t="s">
        <v>194</v>
      </c>
      <c r="D190" s="37">
        <f aca="true" t="shared" si="54" ref="D190:F192">D191</f>
        <v>260.7</v>
      </c>
      <c r="E190" s="37">
        <f t="shared" si="54"/>
        <v>260.7</v>
      </c>
      <c r="F190" s="37">
        <f t="shared" si="54"/>
        <v>260.7</v>
      </c>
    </row>
    <row r="191" spans="1:6" ht="12.75">
      <c r="A191" s="108">
        <v>2230220040</v>
      </c>
      <c r="B191" s="108"/>
      <c r="C191" s="109" t="s">
        <v>195</v>
      </c>
      <c r="D191" s="37">
        <f t="shared" si="54"/>
        <v>260.7</v>
      </c>
      <c r="E191" s="37">
        <f t="shared" si="54"/>
        <v>260.7</v>
      </c>
      <c r="F191" s="37">
        <f t="shared" si="54"/>
        <v>260.7</v>
      </c>
    </row>
    <row r="192" spans="1:6" ht="31.5">
      <c r="A192" s="108">
        <v>2230220040</v>
      </c>
      <c r="B192" s="110" t="s">
        <v>97</v>
      </c>
      <c r="C192" s="109" t="s">
        <v>98</v>
      </c>
      <c r="D192" s="37">
        <f t="shared" si="54"/>
        <v>260.7</v>
      </c>
      <c r="E192" s="37">
        <f t="shared" si="54"/>
        <v>260.7</v>
      </c>
      <c r="F192" s="37">
        <f t="shared" si="54"/>
        <v>260.7</v>
      </c>
    </row>
    <row r="193" spans="1:6" ht="12.75">
      <c r="A193" s="108">
        <v>2230220040</v>
      </c>
      <c r="B193" s="108">
        <v>610</v>
      </c>
      <c r="C193" s="109" t="s">
        <v>104</v>
      </c>
      <c r="D193" s="37">
        <f>' № 5  рп, кцср, квр'!E733</f>
        <v>260.7</v>
      </c>
      <c r="E193" s="37">
        <f>' № 5  рп, кцср, квр'!F733</f>
        <v>260.7</v>
      </c>
      <c r="F193" s="37">
        <f>' № 5  рп, кцср, квр'!G733</f>
        <v>260.7</v>
      </c>
    </row>
    <row r="194" spans="1:6" ht="31.5">
      <c r="A194" s="108">
        <v>2230300000</v>
      </c>
      <c r="B194" s="108"/>
      <c r="C194" s="109" t="s">
        <v>196</v>
      </c>
      <c r="D194" s="37">
        <f>D195+D202</f>
        <v>1017.3</v>
      </c>
      <c r="E194" s="37">
        <f>E195+E202</f>
        <v>909.9</v>
      </c>
      <c r="F194" s="37">
        <f>F195+F202</f>
        <v>909.9</v>
      </c>
    </row>
    <row r="195" spans="1:6" ht="31.5">
      <c r="A195" s="108">
        <v>2230320300</v>
      </c>
      <c r="B195" s="108"/>
      <c r="C195" s="109" t="s">
        <v>197</v>
      </c>
      <c r="D195" s="37">
        <f>D196+D198+D200</f>
        <v>386.5</v>
      </c>
      <c r="E195" s="37">
        <f>E196+E198+E200</f>
        <v>345.9</v>
      </c>
      <c r="F195" s="37">
        <f>F196+F198+F200</f>
        <v>345.9</v>
      </c>
    </row>
    <row r="196" spans="1:6" ht="63">
      <c r="A196" s="108">
        <v>2230320300</v>
      </c>
      <c r="B196" s="110" t="s">
        <v>68</v>
      </c>
      <c r="C196" s="109" t="s">
        <v>1</v>
      </c>
      <c r="D196" s="37">
        <f>D197</f>
        <v>134.7</v>
      </c>
      <c r="E196" s="37">
        <f>E197</f>
        <v>134.7</v>
      </c>
      <c r="F196" s="37">
        <f>F197</f>
        <v>134.7</v>
      </c>
    </row>
    <row r="197" spans="1:6" ht="31.5">
      <c r="A197" s="108">
        <v>2230320300</v>
      </c>
      <c r="B197" s="108">
        <v>120</v>
      </c>
      <c r="C197" s="109" t="s">
        <v>225</v>
      </c>
      <c r="D197" s="37">
        <f>' № 5  рп, кцср, квр'!E737</f>
        <v>134.7</v>
      </c>
      <c r="E197" s="37">
        <f>' № 5  рп, кцср, квр'!F737</f>
        <v>134.7</v>
      </c>
      <c r="F197" s="37">
        <f>' № 5  рп, кцср, квр'!G737</f>
        <v>134.7</v>
      </c>
    </row>
    <row r="198" spans="1:6" ht="31.5">
      <c r="A198" s="108">
        <v>2230320300</v>
      </c>
      <c r="B198" s="110" t="s">
        <v>69</v>
      </c>
      <c r="C198" s="109" t="s">
        <v>95</v>
      </c>
      <c r="D198" s="37">
        <f>D199</f>
        <v>121</v>
      </c>
      <c r="E198" s="37">
        <f>E199</f>
        <v>90</v>
      </c>
      <c r="F198" s="37">
        <f>F199</f>
        <v>90</v>
      </c>
    </row>
    <row r="199" spans="1:6" ht="31.5">
      <c r="A199" s="108">
        <v>2230320300</v>
      </c>
      <c r="B199" s="108">
        <v>240</v>
      </c>
      <c r="C199" s="109" t="s">
        <v>224</v>
      </c>
      <c r="D199" s="37">
        <f>' № 5  рп, кцср, квр'!E739</f>
        <v>121</v>
      </c>
      <c r="E199" s="37">
        <f>' № 5  рп, кцср, квр'!F739</f>
        <v>90</v>
      </c>
      <c r="F199" s="37">
        <f>' № 5  рп, кцср, квр'!G739</f>
        <v>90</v>
      </c>
    </row>
    <row r="200" spans="1:6" ht="12.75">
      <c r="A200" s="108">
        <v>2230320300</v>
      </c>
      <c r="B200" s="108" t="s">
        <v>70</v>
      </c>
      <c r="C200" s="109" t="s">
        <v>71</v>
      </c>
      <c r="D200" s="37">
        <f>D201</f>
        <v>130.8</v>
      </c>
      <c r="E200" s="37">
        <f>E201</f>
        <v>121.2</v>
      </c>
      <c r="F200" s="37">
        <f>F201</f>
        <v>121.2</v>
      </c>
    </row>
    <row r="201" spans="1:6" ht="12.75">
      <c r="A201" s="108">
        <v>2230320300</v>
      </c>
      <c r="B201" s="108">
        <v>850</v>
      </c>
      <c r="C201" s="109" t="s">
        <v>100</v>
      </c>
      <c r="D201" s="37">
        <f>' № 5  рп, кцср, квр'!E741</f>
        <v>130.8</v>
      </c>
      <c r="E201" s="37">
        <f>' № 5  рп, кцср, квр'!F741</f>
        <v>121.2</v>
      </c>
      <c r="F201" s="37">
        <f>' № 5  рп, кцср, квр'!G741</f>
        <v>121.2</v>
      </c>
    </row>
    <row r="202" spans="1:6" ht="12.75">
      <c r="A202" s="108">
        <v>2230320320</v>
      </c>
      <c r="B202" s="108"/>
      <c r="C202" s="109" t="s">
        <v>140</v>
      </c>
      <c r="D202" s="37">
        <f>D203+D205+D207</f>
        <v>630.8</v>
      </c>
      <c r="E202" s="37">
        <f aca="true" t="shared" si="55" ref="E202:F202">E203+E205+E207</f>
        <v>564</v>
      </c>
      <c r="F202" s="37">
        <f t="shared" si="55"/>
        <v>564</v>
      </c>
    </row>
    <row r="203" spans="1:6" ht="63">
      <c r="A203" s="108">
        <v>2230320320</v>
      </c>
      <c r="B203" s="110" t="s">
        <v>68</v>
      </c>
      <c r="C203" s="109" t="s">
        <v>1</v>
      </c>
      <c r="D203" s="37">
        <f>D204</f>
        <v>278.4</v>
      </c>
      <c r="E203" s="37">
        <f>E204</f>
        <v>278.4</v>
      </c>
      <c r="F203" s="37">
        <f>F204</f>
        <v>278.4</v>
      </c>
    </row>
    <row r="204" spans="1:6" ht="31.5">
      <c r="A204" s="108">
        <v>2230320320</v>
      </c>
      <c r="B204" s="108">
        <v>120</v>
      </c>
      <c r="C204" s="109" t="s">
        <v>225</v>
      </c>
      <c r="D204" s="37">
        <f>' № 5  рп, кцср, квр'!E744</f>
        <v>278.4</v>
      </c>
      <c r="E204" s="37">
        <f>' № 5  рп, кцср, квр'!F744</f>
        <v>278.4</v>
      </c>
      <c r="F204" s="37">
        <f>' № 5  рп, кцср, квр'!G744</f>
        <v>278.4</v>
      </c>
    </row>
    <row r="205" spans="1:6" ht="31.5">
      <c r="A205" s="108">
        <v>2230320320</v>
      </c>
      <c r="B205" s="110" t="s">
        <v>69</v>
      </c>
      <c r="C205" s="109" t="s">
        <v>95</v>
      </c>
      <c r="D205" s="37">
        <f>D206</f>
        <v>172.5</v>
      </c>
      <c r="E205" s="37">
        <f>E206</f>
        <v>213.1</v>
      </c>
      <c r="F205" s="37">
        <f>F206</f>
        <v>213.1</v>
      </c>
    </row>
    <row r="206" spans="1:6" ht="31.5">
      <c r="A206" s="108">
        <v>2230320320</v>
      </c>
      <c r="B206" s="108">
        <v>240</v>
      </c>
      <c r="C206" s="109" t="s">
        <v>224</v>
      </c>
      <c r="D206" s="37">
        <f>' № 5  рп, кцср, квр'!E746</f>
        <v>172.5</v>
      </c>
      <c r="E206" s="37">
        <f>' № 5  рп, кцср, квр'!F746</f>
        <v>213.1</v>
      </c>
      <c r="F206" s="37">
        <f>' № 5  рп, кцср, квр'!G746</f>
        <v>213.1</v>
      </c>
    </row>
    <row r="207" spans="1:6" ht="31.5">
      <c r="A207" s="108">
        <v>2230320320</v>
      </c>
      <c r="B207" s="110" t="s">
        <v>97</v>
      </c>
      <c r="C207" s="109" t="s">
        <v>98</v>
      </c>
      <c r="D207" s="37">
        <f>D208</f>
        <v>179.9</v>
      </c>
      <c r="E207" s="37">
        <f>E208</f>
        <v>72.5</v>
      </c>
      <c r="F207" s="37">
        <f>F208</f>
        <v>72.5</v>
      </c>
    </row>
    <row r="208" spans="1:6" ht="12.75">
      <c r="A208" s="108">
        <v>2230320320</v>
      </c>
      <c r="B208" s="108">
        <v>610</v>
      </c>
      <c r="C208" s="109" t="s">
        <v>104</v>
      </c>
      <c r="D208" s="37">
        <f>' № 5  рп, кцср, квр'!E748</f>
        <v>179.9</v>
      </c>
      <c r="E208" s="37">
        <f>' № 5  рп, кцср, квр'!F748</f>
        <v>72.5</v>
      </c>
      <c r="F208" s="37">
        <f>' № 5  рп, кцср, квр'!G748</f>
        <v>72.5</v>
      </c>
    </row>
    <row r="209" spans="1:6" ht="31.5">
      <c r="A209" s="110">
        <v>2240000000</v>
      </c>
      <c r="B209" s="108"/>
      <c r="C209" s="109" t="s">
        <v>132</v>
      </c>
      <c r="D209" s="37">
        <f>D210+D214+D238+D228+D248+D259</f>
        <v>7415.700000000002</v>
      </c>
      <c r="E209" s="37">
        <f>E210+E214+E238+E228+E248+E259</f>
        <v>4986.4</v>
      </c>
      <c r="F209" s="37">
        <f>F210+F214+F238+F228+F248+F259</f>
        <v>4226.400000000001</v>
      </c>
    </row>
    <row r="210" spans="1:6" ht="31.5">
      <c r="A210" s="110">
        <v>2240100000</v>
      </c>
      <c r="B210" s="108"/>
      <c r="C210" s="109" t="s">
        <v>189</v>
      </c>
      <c r="D210" s="37">
        <f aca="true" t="shared" si="56" ref="D210:F212">D211</f>
        <v>500</v>
      </c>
      <c r="E210" s="37">
        <f t="shared" si="56"/>
        <v>500</v>
      </c>
      <c r="F210" s="37">
        <f t="shared" si="56"/>
        <v>0</v>
      </c>
    </row>
    <row r="211" spans="1:6" ht="31.5">
      <c r="A211" s="110">
        <v>2240120330</v>
      </c>
      <c r="B211" s="108"/>
      <c r="C211" s="109" t="s">
        <v>144</v>
      </c>
      <c r="D211" s="37">
        <f t="shared" si="56"/>
        <v>500</v>
      </c>
      <c r="E211" s="37">
        <f t="shared" si="56"/>
        <v>500</v>
      </c>
      <c r="F211" s="37">
        <f t="shared" si="56"/>
        <v>0</v>
      </c>
    </row>
    <row r="212" spans="1:6" ht="31.5">
      <c r="A212" s="110">
        <v>2240120330</v>
      </c>
      <c r="B212" s="110" t="s">
        <v>97</v>
      </c>
      <c r="C212" s="109" t="s">
        <v>98</v>
      </c>
      <c r="D212" s="37">
        <f t="shared" si="56"/>
        <v>500</v>
      </c>
      <c r="E212" s="37">
        <f t="shared" si="56"/>
        <v>500</v>
      </c>
      <c r="F212" s="37">
        <f t="shared" si="56"/>
        <v>0</v>
      </c>
    </row>
    <row r="213" spans="1:6" ht="31.5">
      <c r="A213" s="110">
        <v>2240120330</v>
      </c>
      <c r="B213" s="108">
        <v>630</v>
      </c>
      <c r="C213" s="109" t="s">
        <v>145</v>
      </c>
      <c r="D213" s="37">
        <f>' № 5  рп, кцср, квр'!E687</f>
        <v>500</v>
      </c>
      <c r="E213" s="37">
        <f>' № 5  рп, кцср, квр'!F687</f>
        <v>500</v>
      </c>
      <c r="F213" s="37">
        <f>' № 5  рп, кцср, квр'!G687</f>
        <v>0</v>
      </c>
    </row>
    <row r="214" spans="1:6" ht="31.5">
      <c r="A214" s="110">
        <v>2240200000</v>
      </c>
      <c r="B214" s="108"/>
      <c r="C214" s="109" t="s">
        <v>146</v>
      </c>
      <c r="D214" s="37">
        <f>D220+D215+D225</f>
        <v>252.29999999999998</v>
      </c>
      <c r="E214" s="37">
        <f>E220+E215+E225</f>
        <v>244</v>
      </c>
      <c r="F214" s="37">
        <f>F220+F215+F225</f>
        <v>244</v>
      </c>
    </row>
    <row r="215" spans="1:6" ht="12.75">
      <c r="A215" s="108">
        <v>2240220340</v>
      </c>
      <c r="B215" s="108"/>
      <c r="C215" s="49" t="s">
        <v>151</v>
      </c>
      <c r="D215" s="37">
        <f>D216+D218</f>
        <v>138.6</v>
      </c>
      <c r="E215" s="37">
        <f>E216+E218</f>
        <v>130.3</v>
      </c>
      <c r="F215" s="37">
        <f>F216+F218</f>
        <v>130.3</v>
      </c>
    </row>
    <row r="216" spans="1:6" ht="31.5">
      <c r="A216" s="108">
        <v>2240220340</v>
      </c>
      <c r="B216" s="110" t="s">
        <v>69</v>
      </c>
      <c r="C216" s="109" t="s">
        <v>95</v>
      </c>
      <c r="D216" s="37">
        <f>D217</f>
        <v>98.8</v>
      </c>
      <c r="E216" s="37">
        <f>E217</f>
        <v>94.8</v>
      </c>
      <c r="F216" s="37">
        <f>F217</f>
        <v>94.8</v>
      </c>
    </row>
    <row r="217" spans="1:6" ht="31.5">
      <c r="A217" s="108">
        <v>2240220340</v>
      </c>
      <c r="B217" s="108">
        <v>240</v>
      </c>
      <c r="C217" s="49" t="s">
        <v>224</v>
      </c>
      <c r="D217" s="37">
        <f>' № 5  рп, кцср, квр'!E78</f>
        <v>98.8</v>
      </c>
      <c r="E217" s="37">
        <f>' № 5  рп, кцср, квр'!F78</f>
        <v>94.8</v>
      </c>
      <c r="F217" s="37">
        <f>' № 5  рп, кцср, квр'!G78</f>
        <v>94.8</v>
      </c>
    </row>
    <row r="218" spans="1:6" ht="12.75">
      <c r="A218" s="108">
        <v>2240220340</v>
      </c>
      <c r="B218" s="110" t="s">
        <v>73</v>
      </c>
      <c r="C218" s="109" t="s">
        <v>74</v>
      </c>
      <c r="D218" s="37">
        <f>D219</f>
        <v>39.8</v>
      </c>
      <c r="E218" s="37">
        <f>E219</f>
        <v>35.5</v>
      </c>
      <c r="F218" s="37">
        <f>F219</f>
        <v>35.5</v>
      </c>
    </row>
    <row r="219" spans="1:6" ht="12.75">
      <c r="A219" s="108">
        <v>2240220340</v>
      </c>
      <c r="B219" s="108">
        <v>350</v>
      </c>
      <c r="C219" s="47" t="s">
        <v>152</v>
      </c>
      <c r="D219" s="37">
        <f>' № 5  рп, кцср, квр'!E80</f>
        <v>39.8</v>
      </c>
      <c r="E219" s="37">
        <f>' № 5  рп, кцср, квр'!F80</f>
        <v>35.5</v>
      </c>
      <c r="F219" s="37">
        <f>' № 5  рп, кцср, квр'!G80</f>
        <v>35.5</v>
      </c>
    </row>
    <row r="220" spans="1:6" ht="31.5">
      <c r="A220" s="110">
        <v>2240220350</v>
      </c>
      <c r="B220" s="108"/>
      <c r="C220" s="109" t="s">
        <v>190</v>
      </c>
      <c r="D220" s="37">
        <f>D221+D223</f>
        <v>107.1</v>
      </c>
      <c r="E220" s="37">
        <f>E221+E223</f>
        <v>107.1</v>
      </c>
      <c r="F220" s="37">
        <f>F221+F223</f>
        <v>107.1</v>
      </c>
    </row>
    <row r="221" spans="1:6" ht="31.5">
      <c r="A221" s="110">
        <v>2240220350</v>
      </c>
      <c r="B221" s="110" t="s">
        <v>69</v>
      </c>
      <c r="C221" s="109" t="s">
        <v>95</v>
      </c>
      <c r="D221" s="37">
        <f>D222</f>
        <v>3.1</v>
      </c>
      <c r="E221" s="37">
        <f>E222</f>
        <v>3.1</v>
      </c>
      <c r="F221" s="37">
        <f>F222</f>
        <v>3.1</v>
      </c>
    </row>
    <row r="222" spans="1:6" ht="31.5">
      <c r="A222" s="110">
        <v>2240220350</v>
      </c>
      <c r="B222" s="108">
        <v>240</v>
      </c>
      <c r="C222" s="109" t="s">
        <v>224</v>
      </c>
      <c r="D222" s="37">
        <f>' № 5  рп, кцср, квр'!E691</f>
        <v>3.1</v>
      </c>
      <c r="E222" s="37">
        <f>' № 5  рп, кцср, квр'!F691</f>
        <v>3.1</v>
      </c>
      <c r="F222" s="37">
        <f>' № 5  рп, кцср, квр'!G691</f>
        <v>3.1</v>
      </c>
    </row>
    <row r="223" spans="1:6" ht="12.75">
      <c r="A223" s="110">
        <v>2240220350</v>
      </c>
      <c r="B223" s="108" t="s">
        <v>73</v>
      </c>
      <c r="C223" s="109" t="s">
        <v>74</v>
      </c>
      <c r="D223" s="37">
        <f>D224</f>
        <v>104</v>
      </c>
      <c r="E223" s="37">
        <f>E224</f>
        <v>104</v>
      </c>
      <c r="F223" s="37">
        <f>F224</f>
        <v>104</v>
      </c>
    </row>
    <row r="224" spans="1:6" ht="12.75">
      <c r="A224" s="110">
        <v>2240220350</v>
      </c>
      <c r="B224" s="108" t="s">
        <v>141</v>
      </c>
      <c r="C224" s="109" t="s">
        <v>142</v>
      </c>
      <c r="D224" s="37">
        <f>' № 5  рп, кцср, квр'!E693</f>
        <v>104</v>
      </c>
      <c r="E224" s="37">
        <f>' № 5  рп, кцср, квр'!F693</f>
        <v>104</v>
      </c>
      <c r="F224" s="37">
        <f>' № 5  рп, кцср, квр'!G693</f>
        <v>104</v>
      </c>
    </row>
    <row r="225" spans="1:6" ht="31.5">
      <c r="A225" s="108">
        <v>2240220360</v>
      </c>
      <c r="B225" s="108"/>
      <c r="C225" s="47" t="s">
        <v>228</v>
      </c>
      <c r="D225" s="37">
        <f aca="true" t="shared" si="57" ref="D225:F226">D226</f>
        <v>6.6</v>
      </c>
      <c r="E225" s="37">
        <f t="shared" si="57"/>
        <v>6.6</v>
      </c>
      <c r="F225" s="37">
        <f t="shared" si="57"/>
        <v>6.6</v>
      </c>
    </row>
    <row r="226" spans="1:6" ht="12.75">
      <c r="A226" s="108">
        <v>2240220360</v>
      </c>
      <c r="B226" s="110" t="s">
        <v>73</v>
      </c>
      <c r="C226" s="109" t="s">
        <v>74</v>
      </c>
      <c r="D226" s="37">
        <f t="shared" si="57"/>
        <v>6.6</v>
      </c>
      <c r="E226" s="37">
        <f t="shared" si="57"/>
        <v>6.6</v>
      </c>
      <c r="F226" s="37">
        <f t="shared" si="57"/>
        <v>6.6</v>
      </c>
    </row>
    <row r="227" spans="1:6" ht="12.75">
      <c r="A227" s="108">
        <v>2240220360</v>
      </c>
      <c r="B227" s="108">
        <v>350</v>
      </c>
      <c r="C227" s="47" t="s">
        <v>152</v>
      </c>
      <c r="D227" s="37">
        <f>' № 5  рп, кцср, квр'!E83</f>
        <v>6.6</v>
      </c>
      <c r="E227" s="37">
        <f>' № 5  рп, кцср, квр'!F83</f>
        <v>6.6</v>
      </c>
      <c r="F227" s="37">
        <f>' № 5  рп, кцср, квр'!G83</f>
        <v>6.6</v>
      </c>
    </row>
    <row r="228" spans="1:6" ht="12.75">
      <c r="A228" s="108">
        <v>2240300000</v>
      </c>
      <c r="B228" s="108"/>
      <c r="C228" s="109" t="s">
        <v>191</v>
      </c>
      <c r="D228" s="37">
        <f>D235+D232+D229</f>
        <v>1997.5</v>
      </c>
      <c r="E228" s="37">
        <f>E235+E232+E229</f>
        <v>1759</v>
      </c>
      <c r="F228" s="37">
        <f>F235+F232+F229</f>
        <v>1499</v>
      </c>
    </row>
    <row r="229" spans="1:6" ht="47.25">
      <c r="A229" s="108">
        <v>2240310320</v>
      </c>
      <c r="B229" s="108"/>
      <c r="C229" s="56" t="s">
        <v>247</v>
      </c>
      <c r="D229" s="37">
        <f aca="true" t="shared" si="58" ref="D229:F230">D230</f>
        <v>466.5</v>
      </c>
      <c r="E229" s="37">
        <f t="shared" si="58"/>
        <v>466.5</v>
      </c>
      <c r="F229" s="37">
        <f t="shared" si="58"/>
        <v>466.5</v>
      </c>
    </row>
    <row r="230" spans="1:6" ht="31.5">
      <c r="A230" s="108">
        <v>2240310320</v>
      </c>
      <c r="B230" s="110" t="s">
        <v>97</v>
      </c>
      <c r="C230" s="109" t="s">
        <v>98</v>
      </c>
      <c r="D230" s="37">
        <f t="shared" si="58"/>
        <v>466.5</v>
      </c>
      <c r="E230" s="37">
        <f t="shared" si="58"/>
        <v>466.5</v>
      </c>
      <c r="F230" s="37">
        <f t="shared" si="58"/>
        <v>466.5</v>
      </c>
    </row>
    <row r="231" spans="1:6" ht="31.5">
      <c r="A231" s="108">
        <v>2240310320</v>
      </c>
      <c r="B231" s="108">
        <v>630</v>
      </c>
      <c r="C231" s="109" t="s">
        <v>145</v>
      </c>
      <c r="D231" s="37">
        <f>' № 5  рп, кцср, квр'!E794</f>
        <v>466.5</v>
      </c>
      <c r="E231" s="37">
        <f>' № 5  рп, кцср, квр'!F794</f>
        <v>466.5</v>
      </c>
      <c r="F231" s="37">
        <f>' № 5  рп, кцср, квр'!G794</f>
        <v>466.5</v>
      </c>
    </row>
    <row r="232" spans="1:6" ht="47.25">
      <c r="A232" s="108">
        <v>2240320400</v>
      </c>
      <c r="B232" s="108"/>
      <c r="C232" s="109" t="s">
        <v>248</v>
      </c>
      <c r="D232" s="37">
        <f aca="true" t="shared" si="59" ref="D232:F233">D233</f>
        <v>576</v>
      </c>
      <c r="E232" s="37">
        <f t="shared" si="59"/>
        <v>656</v>
      </c>
      <c r="F232" s="37">
        <f t="shared" si="59"/>
        <v>396</v>
      </c>
    </row>
    <row r="233" spans="1:6" ht="31.5">
      <c r="A233" s="108">
        <v>2240320400</v>
      </c>
      <c r="B233" s="110" t="s">
        <v>69</v>
      </c>
      <c r="C233" s="109" t="s">
        <v>95</v>
      </c>
      <c r="D233" s="37">
        <f t="shared" si="59"/>
        <v>576</v>
      </c>
      <c r="E233" s="37">
        <f t="shared" si="59"/>
        <v>656</v>
      </c>
      <c r="F233" s="37">
        <f t="shared" si="59"/>
        <v>396</v>
      </c>
    </row>
    <row r="234" spans="1:6" ht="31.5">
      <c r="A234" s="108">
        <v>2240320400</v>
      </c>
      <c r="B234" s="108">
        <v>240</v>
      </c>
      <c r="C234" s="109" t="s">
        <v>224</v>
      </c>
      <c r="D234" s="37">
        <f>' № 5  рп, кцср, квр'!E797</f>
        <v>576</v>
      </c>
      <c r="E234" s="37">
        <f>' № 5  рп, кцср, квр'!F797</f>
        <v>656</v>
      </c>
      <c r="F234" s="37">
        <f>' № 5  рп, кцср, квр'!G797</f>
        <v>396</v>
      </c>
    </row>
    <row r="235" spans="1:6" ht="47.25">
      <c r="A235" s="108" t="s">
        <v>324</v>
      </c>
      <c r="B235" s="108"/>
      <c r="C235" s="109" t="s">
        <v>147</v>
      </c>
      <c r="D235" s="37">
        <f aca="true" t="shared" si="60" ref="D235:F236">D236</f>
        <v>955</v>
      </c>
      <c r="E235" s="37">
        <f t="shared" si="60"/>
        <v>636.5</v>
      </c>
      <c r="F235" s="37">
        <f t="shared" si="60"/>
        <v>636.5</v>
      </c>
    </row>
    <row r="236" spans="1:6" ht="31.5">
      <c r="A236" s="108" t="s">
        <v>324</v>
      </c>
      <c r="B236" s="110" t="s">
        <v>97</v>
      </c>
      <c r="C236" s="109" t="s">
        <v>98</v>
      </c>
      <c r="D236" s="37">
        <f t="shared" si="60"/>
        <v>955</v>
      </c>
      <c r="E236" s="37">
        <f t="shared" si="60"/>
        <v>636.5</v>
      </c>
      <c r="F236" s="37">
        <f t="shared" si="60"/>
        <v>636.5</v>
      </c>
    </row>
    <row r="237" spans="1:6" ht="31.5">
      <c r="A237" s="108" t="s">
        <v>324</v>
      </c>
      <c r="B237" s="108">
        <v>630</v>
      </c>
      <c r="C237" s="109" t="s">
        <v>145</v>
      </c>
      <c r="D237" s="37">
        <f>' № 5  рп, кцср, квр'!E800</f>
        <v>955</v>
      </c>
      <c r="E237" s="37">
        <f>' № 5  рп, кцср, квр'!F800</f>
        <v>636.5</v>
      </c>
      <c r="F237" s="37">
        <f>' № 5  рп, кцср, квр'!G800</f>
        <v>636.5</v>
      </c>
    </row>
    <row r="238" spans="1:6" ht="12.75">
      <c r="A238" s="108">
        <v>2240400000</v>
      </c>
      <c r="B238" s="108"/>
      <c r="C238" s="109" t="s">
        <v>188</v>
      </c>
      <c r="D238" s="37">
        <f>D239+D245+D242</f>
        <v>3618.2000000000007</v>
      </c>
      <c r="E238" s="37">
        <f>E239+E245+E242</f>
        <v>1705.4</v>
      </c>
      <c r="F238" s="37">
        <f>F239+F245+F242</f>
        <v>1705.4</v>
      </c>
    </row>
    <row r="239" spans="1:6" ht="21.6" customHeight="1">
      <c r="A239" s="108">
        <v>2240420380</v>
      </c>
      <c r="B239" s="108"/>
      <c r="C239" s="109" t="s">
        <v>143</v>
      </c>
      <c r="D239" s="37">
        <f aca="true" t="shared" si="61" ref="D239:F240">D240</f>
        <v>0</v>
      </c>
      <c r="E239" s="37">
        <f t="shared" si="61"/>
        <v>100</v>
      </c>
      <c r="F239" s="37">
        <f t="shared" si="61"/>
        <v>100</v>
      </c>
    </row>
    <row r="240" spans="1:6" ht="12.75">
      <c r="A240" s="108">
        <v>2240420380</v>
      </c>
      <c r="B240" s="110" t="s">
        <v>73</v>
      </c>
      <c r="C240" s="109" t="s">
        <v>74</v>
      </c>
      <c r="D240" s="37">
        <f t="shared" si="61"/>
        <v>0</v>
      </c>
      <c r="E240" s="37">
        <f t="shared" si="61"/>
        <v>100</v>
      </c>
      <c r="F240" s="37">
        <f t="shared" si="61"/>
        <v>100</v>
      </c>
    </row>
    <row r="241" spans="1:6" ht="31.5">
      <c r="A241" s="108">
        <v>2240420380</v>
      </c>
      <c r="B241" s="110" t="s">
        <v>101</v>
      </c>
      <c r="C241" s="109" t="s">
        <v>102</v>
      </c>
      <c r="D241" s="37">
        <f>' № 5  рп, кцср, квр'!E697</f>
        <v>0</v>
      </c>
      <c r="E241" s="37">
        <f>' № 5  рп, кцср, квр'!F697</f>
        <v>100</v>
      </c>
      <c r="F241" s="37">
        <f>' № 5  рп, кцср, квр'!G697</f>
        <v>100</v>
      </c>
    </row>
    <row r="242" spans="1:6" ht="47.25">
      <c r="A242" s="108">
        <v>2240420390</v>
      </c>
      <c r="B242" s="108"/>
      <c r="C242" s="49" t="s">
        <v>67</v>
      </c>
      <c r="D242" s="37">
        <f>D243</f>
        <v>535.2</v>
      </c>
      <c r="E242" s="37">
        <f aca="true" t="shared" si="62" ref="E242:F242">E243</f>
        <v>988.7</v>
      </c>
      <c r="F242" s="37">
        <f t="shared" si="62"/>
        <v>988.7</v>
      </c>
    </row>
    <row r="243" spans="1:6" ht="12.75">
      <c r="A243" s="108">
        <v>2240420390</v>
      </c>
      <c r="B243" s="110" t="s">
        <v>73</v>
      </c>
      <c r="C243" s="109" t="s">
        <v>74</v>
      </c>
      <c r="D243" s="37">
        <f>D244</f>
        <v>535.2</v>
      </c>
      <c r="E243" s="37">
        <f>E244</f>
        <v>988.7</v>
      </c>
      <c r="F243" s="37">
        <f>F244</f>
        <v>988.7</v>
      </c>
    </row>
    <row r="244" spans="1:6" ht="12.75">
      <c r="A244" s="108">
        <v>2240420390</v>
      </c>
      <c r="B244" s="110" t="s">
        <v>141</v>
      </c>
      <c r="C244" s="109" t="s">
        <v>142</v>
      </c>
      <c r="D244" s="37">
        <f>' № 5  рп, кцср, квр'!E680</f>
        <v>535.2</v>
      </c>
      <c r="E244" s="37">
        <f>' № 5  рп, кцср, квр'!F680</f>
        <v>988.7</v>
      </c>
      <c r="F244" s="37">
        <f>' № 5  рп, кцср, квр'!G680</f>
        <v>988.7</v>
      </c>
    </row>
    <row r="245" spans="1:6" ht="12.75">
      <c r="A245" s="108" t="s">
        <v>323</v>
      </c>
      <c r="B245" s="108"/>
      <c r="C245" s="109" t="s">
        <v>223</v>
      </c>
      <c r="D245" s="37">
        <f aca="true" t="shared" si="63" ref="D245:F246">D246</f>
        <v>3083.0000000000005</v>
      </c>
      <c r="E245" s="37">
        <f t="shared" si="63"/>
        <v>616.7</v>
      </c>
      <c r="F245" s="37">
        <f t="shared" si="63"/>
        <v>616.7</v>
      </c>
    </row>
    <row r="246" spans="1:6" ht="12.75">
      <c r="A246" s="108" t="s">
        <v>323</v>
      </c>
      <c r="B246" s="1" t="s">
        <v>73</v>
      </c>
      <c r="C246" s="47" t="s">
        <v>74</v>
      </c>
      <c r="D246" s="37">
        <f t="shared" si="63"/>
        <v>3083.0000000000005</v>
      </c>
      <c r="E246" s="37">
        <f t="shared" si="63"/>
        <v>616.7</v>
      </c>
      <c r="F246" s="37">
        <f t="shared" si="63"/>
        <v>616.7</v>
      </c>
    </row>
    <row r="247" spans="1:6" ht="31.5">
      <c r="A247" s="108" t="s">
        <v>323</v>
      </c>
      <c r="B247" s="1" t="s">
        <v>101</v>
      </c>
      <c r="C247" s="47" t="s">
        <v>102</v>
      </c>
      <c r="D247" s="37">
        <f>' № 5  рп, кцср, квр'!E712</f>
        <v>3083.0000000000005</v>
      </c>
      <c r="E247" s="37">
        <f>' № 5  рп, кцср, квр'!F712</f>
        <v>616.7</v>
      </c>
      <c r="F247" s="37">
        <f>' № 5  рп, кцср, квр'!G712</f>
        <v>616.7</v>
      </c>
    </row>
    <row r="248" spans="1:6" ht="12.75">
      <c r="A248" s="108">
        <v>2240500000</v>
      </c>
      <c r="B248" s="108"/>
      <c r="C248" s="109" t="s">
        <v>133</v>
      </c>
      <c r="D248" s="37">
        <f>D249+D253+D256</f>
        <v>920.9000000000001</v>
      </c>
      <c r="E248" s="37">
        <f aca="true" t="shared" si="64" ref="E248:F248">E249+E253+E256</f>
        <v>651.2</v>
      </c>
      <c r="F248" s="37">
        <f t="shared" si="64"/>
        <v>651.2</v>
      </c>
    </row>
    <row r="249" spans="1:6" ht="31.5">
      <c r="A249" s="108">
        <v>2240520410</v>
      </c>
      <c r="B249" s="108"/>
      <c r="C249" s="109" t="s">
        <v>204</v>
      </c>
      <c r="D249" s="37">
        <f>D250</f>
        <v>205.8</v>
      </c>
      <c r="E249" s="37">
        <f>E250</f>
        <v>205.8</v>
      </c>
      <c r="F249" s="37">
        <f>F250</f>
        <v>205.8</v>
      </c>
    </row>
    <row r="250" spans="1:6" ht="12.75">
      <c r="A250" s="108">
        <v>2240520410</v>
      </c>
      <c r="B250" s="108" t="s">
        <v>70</v>
      </c>
      <c r="C250" s="109" t="s">
        <v>71</v>
      </c>
      <c r="D250" s="37">
        <f>D251+D252</f>
        <v>205.8</v>
      </c>
      <c r="E250" s="37">
        <f>E251+E252</f>
        <v>205.8</v>
      </c>
      <c r="F250" s="37">
        <f>F251+F252</f>
        <v>205.8</v>
      </c>
    </row>
    <row r="251" spans="1:6" ht="12.75">
      <c r="A251" s="108">
        <v>2240520410</v>
      </c>
      <c r="B251" s="108">
        <v>850</v>
      </c>
      <c r="C251" s="109" t="s">
        <v>100</v>
      </c>
      <c r="D251" s="37">
        <f>' № 5  рп, кцср, квр'!E87</f>
        <v>117.2</v>
      </c>
      <c r="E251" s="37">
        <f>' № 5  рп, кцср, квр'!F87</f>
        <v>117.2</v>
      </c>
      <c r="F251" s="37">
        <f>' № 5  рп, кцср, квр'!G87</f>
        <v>117.2</v>
      </c>
    </row>
    <row r="252" spans="1:6" ht="31.5">
      <c r="A252" s="108">
        <v>2240520410</v>
      </c>
      <c r="B252" s="108">
        <v>860</v>
      </c>
      <c r="C252" s="109" t="s">
        <v>227</v>
      </c>
      <c r="D252" s="37">
        <f>' № 5  рп, кцср, квр'!E65</f>
        <v>88.6</v>
      </c>
      <c r="E252" s="37">
        <f>' № 5  рп, кцср, квр'!F65</f>
        <v>88.6</v>
      </c>
      <c r="F252" s="37">
        <f>' № 5  рп, кцср, квр'!G65</f>
        <v>88.6</v>
      </c>
    </row>
    <row r="253" spans="1:6" ht="31.5">
      <c r="A253" s="108">
        <v>2240520460</v>
      </c>
      <c r="B253" s="108"/>
      <c r="C253" s="109" t="s">
        <v>153</v>
      </c>
      <c r="D253" s="37">
        <f aca="true" t="shared" si="65" ref="D253:F254">D254</f>
        <v>445.4</v>
      </c>
      <c r="E253" s="37">
        <f t="shared" si="65"/>
        <v>445.4</v>
      </c>
      <c r="F253" s="37">
        <f t="shared" si="65"/>
        <v>445.4</v>
      </c>
    </row>
    <row r="254" spans="1:6" ht="31.5">
      <c r="A254" s="108">
        <v>2240520460</v>
      </c>
      <c r="B254" s="110" t="s">
        <v>69</v>
      </c>
      <c r="C254" s="109" t="s">
        <v>95</v>
      </c>
      <c r="D254" s="37">
        <f t="shared" si="65"/>
        <v>445.4</v>
      </c>
      <c r="E254" s="37">
        <f t="shared" si="65"/>
        <v>445.4</v>
      </c>
      <c r="F254" s="37">
        <f t="shared" si="65"/>
        <v>445.4</v>
      </c>
    </row>
    <row r="255" spans="1:6" ht="31.5">
      <c r="A255" s="108">
        <v>2240520460</v>
      </c>
      <c r="B255" s="108">
        <v>240</v>
      </c>
      <c r="C255" s="109" t="s">
        <v>224</v>
      </c>
      <c r="D255" s="37">
        <f>' № 5  рп, кцср, квр'!E90</f>
        <v>445.4</v>
      </c>
      <c r="E255" s="37">
        <f>' № 5  рп, кцср, квр'!F90</f>
        <v>445.4</v>
      </c>
      <c r="F255" s="37">
        <f>' № 5  рп, кцср, квр'!G90</f>
        <v>445.4</v>
      </c>
    </row>
    <row r="256" spans="1:6" ht="31.5">
      <c r="A256" s="184">
        <v>2240520470</v>
      </c>
      <c r="B256" s="184"/>
      <c r="C256" s="185" t="s">
        <v>405</v>
      </c>
      <c r="D256" s="37">
        <f>D257</f>
        <v>269.7</v>
      </c>
      <c r="E256" s="37">
        <f aca="true" t="shared" si="66" ref="E256:F257">E257</f>
        <v>0</v>
      </c>
      <c r="F256" s="37">
        <f t="shared" si="66"/>
        <v>0</v>
      </c>
    </row>
    <row r="257" spans="1:6" ht="31.5">
      <c r="A257" s="184">
        <v>2240520470</v>
      </c>
      <c r="B257" s="183" t="s">
        <v>97</v>
      </c>
      <c r="C257" s="56" t="s">
        <v>98</v>
      </c>
      <c r="D257" s="37">
        <f>D258</f>
        <v>269.7</v>
      </c>
      <c r="E257" s="37">
        <f t="shared" si="66"/>
        <v>0</v>
      </c>
      <c r="F257" s="37">
        <f t="shared" si="66"/>
        <v>0</v>
      </c>
    </row>
    <row r="258" spans="1:6" ht="12.75">
      <c r="A258" s="184">
        <v>2240520470</v>
      </c>
      <c r="B258" s="184">
        <v>610</v>
      </c>
      <c r="C258" s="56" t="s">
        <v>104</v>
      </c>
      <c r="D258" s="37">
        <f>' № 5  рп, кцср, квр'!E658</f>
        <v>269.7</v>
      </c>
      <c r="E258" s="37">
        <f>' № 5  рп, кцср, квр'!F658</f>
        <v>0</v>
      </c>
      <c r="F258" s="37">
        <f>' № 5  рп, кцср, квр'!G658</f>
        <v>0</v>
      </c>
    </row>
    <row r="259" spans="1:6" ht="31.5">
      <c r="A259" s="108">
        <v>2240600000</v>
      </c>
      <c r="B259" s="10"/>
      <c r="C259" s="49" t="s">
        <v>137</v>
      </c>
      <c r="D259" s="37">
        <f>D260+D263+D266+D269</f>
        <v>126.8</v>
      </c>
      <c r="E259" s="37">
        <f>E260+E263+E266+E269</f>
        <v>126.8</v>
      </c>
      <c r="F259" s="37">
        <f>F260+F263+F266+F269</f>
        <v>126.8</v>
      </c>
    </row>
    <row r="260" spans="1:6" ht="12.75">
      <c r="A260" s="10" t="s">
        <v>317</v>
      </c>
      <c r="B260" s="11"/>
      <c r="C260" s="109" t="s">
        <v>140</v>
      </c>
      <c r="D260" s="37">
        <f aca="true" t="shared" si="67" ref="D260:F261">D261</f>
        <v>54</v>
      </c>
      <c r="E260" s="37">
        <f t="shared" si="67"/>
        <v>54</v>
      </c>
      <c r="F260" s="37">
        <f t="shared" si="67"/>
        <v>54</v>
      </c>
    </row>
    <row r="261" spans="1:6" ht="31.5">
      <c r="A261" s="10" t="s">
        <v>317</v>
      </c>
      <c r="B261" s="110" t="s">
        <v>69</v>
      </c>
      <c r="C261" s="109" t="s">
        <v>95</v>
      </c>
      <c r="D261" s="37">
        <f t="shared" si="67"/>
        <v>54</v>
      </c>
      <c r="E261" s="37">
        <f t="shared" si="67"/>
        <v>54</v>
      </c>
      <c r="F261" s="37">
        <f t="shared" si="67"/>
        <v>54</v>
      </c>
    </row>
    <row r="262" spans="1:6" ht="31.5">
      <c r="A262" s="10" t="s">
        <v>317</v>
      </c>
      <c r="B262" s="108">
        <v>240</v>
      </c>
      <c r="C262" s="109" t="s">
        <v>224</v>
      </c>
      <c r="D262" s="37">
        <f>' № 5  рп, кцср, квр'!E562</f>
        <v>54</v>
      </c>
      <c r="E262" s="37">
        <f>' № 5  рп, кцср, квр'!F562</f>
        <v>54</v>
      </c>
      <c r="F262" s="37">
        <f>' № 5  рп, кцср, квр'!G562</f>
        <v>54</v>
      </c>
    </row>
    <row r="263" spans="1:6" ht="16.5" customHeight="1">
      <c r="A263" s="10" t="s">
        <v>318</v>
      </c>
      <c r="B263" s="10"/>
      <c r="C263" s="109" t="s">
        <v>134</v>
      </c>
      <c r="D263" s="37">
        <f aca="true" t="shared" si="68" ref="D263:F264">D264</f>
        <v>22.8</v>
      </c>
      <c r="E263" s="37">
        <f t="shared" si="68"/>
        <v>22.8</v>
      </c>
      <c r="F263" s="37">
        <f t="shared" si="68"/>
        <v>22.8</v>
      </c>
    </row>
    <row r="264" spans="1:6" ht="31.5">
      <c r="A264" s="10" t="s">
        <v>318</v>
      </c>
      <c r="B264" s="110" t="s">
        <v>69</v>
      </c>
      <c r="C264" s="109" t="s">
        <v>95</v>
      </c>
      <c r="D264" s="37">
        <f t="shared" si="68"/>
        <v>22.8</v>
      </c>
      <c r="E264" s="37">
        <f t="shared" si="68"/>
        <v>22.8</v>
      </c>
      <c r="F264" s="37">
        <f t="shared" si="68"/>
        <v>22.8</v>
      </c>
    </row>
    <row r="265" spans="1:6" ht="31.5">
      <c r="A265" s="10" t="s">
        <v>318</v>
      </c>
      <c r="B265" s="108">
        <v>240</v>
      </c>
      <c r="C265" s="109" t="s">
        <v>224</v>
      </c>
      <c r="D265" s="37">
        <f>' № 5  рп, кцср, квр'!E565</f>
        <v>22.8</v>
      </c>
      <c r="E265" s="37">
        <f>' № 5  рп, кцср, квр'!F565</f>
        <v>22.8</v>
      </c>
      <c r="F265" s="37">
        <f>' № 5  рп, кцср, квр'!G565</f>
        <v>22.8</v>
      </c>
    </row>
    <row r="266" spans="1:6" ht="18" customHeight="1">
      <c r="A266" s="10" t="s">
        <v>319</v>
      </c>
      <c r="B266" s="10"/>
      <c r="C266" s="109" t="s">
        <v>135</v>
      </c>
      <c r="D266" s="37">
        <f aca="true" t="shared" si="69" ref="D266:F267">D267</f>
        <v>14</v>
      </c>
      <c r="E266" s="37">
        <f t="shared" si="69"/>
        <v>14</v>
      </c>
      <c r="F266" s="37">
        <f t="shared" si="69"/>
        <v>14</v>
      </c>
    </row>
    <row r="267" spans="1:6" ht="31.5">
      <c r="A267" s="10" t="s">
        <v>319</v>
      </c>
      <c r="B267" s="110" t="s">
        <v>69</v>
      </c>
      <c r="C267" s="109" t="s">
        <v>95</v>
      </c>
      <c r="D267" s="37">
        <f t="shared" si="69"/>
        <v>14</v>
      </c>
      <c r="E267" s="37">
        <f t="shared" si="69"/>
        <v>14</v>
      </c>
      <c r="F267" s="37">
        <f t="shared" si="69"/>
        <v>14</v>
      </c>
    </row>
    <row r="268" spans="1:6" ht="31.5">
      <c r="A268" s="10" t="s">
        <v>319</v>
      </c>
      <c r="B268" s="108">
        <v>240</v>
      </c>
      <c r="C268" s="109" t="s">
        <v>224</v>
      </c>
      <c r="D268" s="37">
        <f>' № 5  рп, кцср, квр'!E568</f>
        <v>14</v>
      </c>
      <c r="E268" s="37">
        <f>' № 5  рп, кцср, квр'!F568</f>
        <v>14</v>
      </c>
      <c r="F268" s="37">
        <f>' № 5  рп, кцср, квр'!G568</f>
        <v>14</v>
      </c>
    </row>
    <row r="269" spans="1:6" ht="12.75">
      <c r="A269" s="10" t="s">
        <v>320</v>
      </c>
      <c r="B269" s="10"/>
      <c r="C269" s="109" t="s">
        <v>136</v>
      </c>
      <c r="D269" s="37">
        <f aca="true" t="shared" si="70" ref="D269:F270">D270</f>
        <v>36</v>
      </c>
      <c r="E269" s="37">
        <f t="shared" si="70"/>
        <v>36</v>
      </c>
      <c r="F269" s="37">
        <f t="shared" si="70"/>
        <v>36</v>
      </c>
    </row>
    <row r="270" spans="1:6" ht="12.75">
      <c r="A270" s="10" t="s">
        <v>320</v>
      </c>
      <c r="B270" s="110" t="s">
        <v>73</v>
      </c>
      <c r="C270" s="109" t="s">
        <v>74</v>
      </c>
      <c r="D270" s="37">
        <f t="shared" si="70"/>
        <v>36</v>
      </c>
      <c r="E270" s="37">
        <f t="shared" si="70"/>
        <v>36</v>
      </c>
      <c r="F270" s="37">
        <f t="shared" si="70"/>
        <v>36</v>
      </c>
    </row>
    <row r="271" spans="1:6" ht="31.5">
      <c r="A271" s="10" t="s">
        <v>320</v>
      </c>
      <c r="B271" s="10" t="s">
        <v>372</v>
      </c>
      <c r="C271" s="151" t="s">
        <v>373</v>
      </c>
      <c r="D271" s="37">
        <f>' № 5  рп, кцср, квр'!E571</f>
        <v>36</v>
      </c>
      <c r="E271" s="37">
        <f>' № 5  рп, кцср, квр'!F571</f>
        <v>36</v>
      </c>
      <c r="F271" s="37">
        <f>' № 5  рп, кцср, квр'!G571</f>
        <v>36</v>
      </c>
    </row>
    <row r="272" spans="1:6" ht="31.5">
      <c r="A272" s="108">
        <v>2250000000</v>
      </c>
      <c r="B272" s="108"/>
      <c r="C272" s="109" t="s">
        <v>258</v>
      </c>
      <c r="D272" s="37">
        <f>D273+D277+D284</f>
        <v>17014.1</v>
      </c>
      <c r="E272" s="37">
        <f aca="true" t="shared" si="71" ref="E272:F272">E273+E277+E284</f>
        <v>15798.699999999999</v>
      </c>
      <c r="F272" s="37">
        <f t="shared" si="71"/>
        <v>15798.699999999999</v>
      </c>
    </row>
    <row r="273" spans="1:6" ht="31.5">
      <c r="A273" s="108">
        <v>2250100000</v>
      </c>
      <c r="B273" s="108"/>
      <c r="C273" s="109" t="s">
        <v>259</v>
      </c>
      <c r="D273" s="37">
        <f aca="true" t="shared" si="72" ref="D273:F275">D274</f>
        <v>15798.699999999999</v>
      </c>
      <c r="E273" s="37">
        <f t="shared" si="72"/>
        <v>15798.699999999999</v>
      </c>
      <c r="F273" s="37">
        <f t="shared" si="72"/>
        <v>15798.699999999999</v>
      </c>
    </row>
    <row r="274" spans="1:6" ht="31.5">
      <c r="A274" s="108">
        <v>2250120010</v>
      </c>
      <c r="B274" s="108"/>
      <c r="C274" s="109" t="s">
        <v>123</v>
      </c>
      <c r="D274" s="37">
        <f t="shared" si="72"/>
        <v>15798.699999999999</v>
      </c>
      <c r="E274" s="37">
        <f t="shared" si="72"/>
        <v>15798.699999999999</v>
      </c>
      <c r="F274" s="37">
        <f t="shared" si="72"/>
        <v>15798.699999999999</v>
      </c>
    </row>
    <row r="275" spans="1:6" ht="31.5">
      <c r="A275" s="108">
        <v>2250120010</v>
      </c>
      <c r="B275" s="110" t="s">
        <v>97</v>
      </c>
      <c r="C275" s="109" t="s">
        <v>98</v>
      </c>
      <c r="D275" s="37">
        <f t="shared" si="72"/>
        <v>15798.699999999999</v>
      </c>
      <c r="E275" s="37">
        <f t="shared" si="72"/>
        <v>15798.699999999999</v>
      </c>
      <c r="F275" s="37">
        <f t="shared" si="72"/>
        <v>15798.699999999999</v>
      </c>
    </row>
    <row r="276" spans="1:6" ht="12.75">
      <c r="A276" s="108">
        <v>2250120010</v>
      </c>
      <c r="B276" s="108">
        <v>610</v>
      </c>
      <c r="C276" s="109" t="s">
        <v>104</v>
      </c>
      <c r="D276" s="37">
        <f>' № 5  рп, кцср, квр'!E761</f>
        <v>15798.699999999999</v>
      </c>
      <c r="E276" s="37">
        <f>' № 5  рп, кцср, квр'!F761</f>
        <v>15798.699999999999</v>
      </c>
      <c r="F276" s="37">
        <f>' № 5  рп, кцср, квр'!G761</f>
        <v>15798.699999999999</v>
      </c>
    </row>
    <row r="277" spans="1:6" ht="47.25">
      <c r="A277" s="169">
        <v>2250200000</v>
      </c>
      <c r="B277" s="169"/>
      <c r="C277" s="210" t="s">
        <v>795</v>
      </c>
      <c r="D277" s="37">
        <f>D278+D281</f>
        <v>333.4000000000001</v>
      </c>
      <c r="E277" s="37">
        <f aca="true" t="shared" si="73" ref="E277:F277">E278+E281</f>
        <v>0</v>
      </c>
      <c r="F277" s="37">
        <f t="shared" si="73"/>
        <v>0</v>
      </c>
    </row>
    <row r="278" spans="1:6" ht="78.75">
      <c r="A278" s="123">
        <v>2250210480</v>
      </c>
      <c r="B278" s="161"/>
      <c r="C278" s="127" t="s">
        <v>380</v>
      </c>
      <c r="D278" s="37">
        <f>D279</f>
        <v>300</v>
      </c>
      <c r="E278" s="37">
        <f aca="true" t="shared" si="74" ref="E278:F279">E279</f>
        <v>0</v>
      </c>
      <c r="F278" s="37">
        <f t="shared" si="74"/>
        <v>0</v>
      </c>
    </row>
    <row r="279" spans="1:6" ht="31.5">
      <c r="A279" s="123">
        <v>2250210480</v>
      </c>
      <c r="B279" s="160" t="s">
        <v>97</v>
      </c>
      <c r="C279" s="162" t="s">
        <v>98</v>
      </c>
      <c r="D279" s="37">
        <f>D280</f>
        <v>300</v>
      </c>
      <c r="E279" s="37">
        <f t="shared" si="74"/>
        <v>0</v>
      </c>
      <c r="F279" s="37">
        <f t="shared" si="74"/>
        <v>0</v>
      </c>
    </row>
    <row r="280" spans="1:6" ht="12.75">
      <c r="A280" s="123">
        <v>2250210480</v>
      </c>
      <c r="B280" s="161">
        <v>610</v>
      </c>
      <c r="C280" s="162" t="s">
        <v>104</v>
      </c>
      <c r="D280" s="37">
        <f>' № 5  рп, кцср, квр'!E765</f>
        <v>300</v>
      </c>
      <c r="E280" s="37">
        <f>' № 5  рп, кцср, квр'!F765</f>
        <v>0</v>
      </c>
      <c r="F280" s="37">
        <f>' № 5  рп, кцср, квр'!G765</f>
        <v>0</v>
      </c>
    </row>
    <row r="281" spans="1:6" ht="78.75">
      <c r="A281" s="123" t="s">
        <v>400</v>
      </c>
      <c r="B281" s="124"/>
      <c r="C281" s="128" t="s">
        <v>304</v>
      </c>
      <c r="D281" s="37">
        <f aca="true" t="shared" si="75" ref="D281:F282">D282</f>
        <v>33.40000000000009</v>
      </c>
      <c r="E281" s="37">
        <f t="shared" si="75"/>
        <v>0</v>
      </c>
      <c r="F281" s="37">
        <f t="shared" si="75"/>
        <v>0</v>
      </c>
    </row>
    <row r="282" spans="1:6" ht="31.5">
      <c r="A282" s="123" t="s">
        <v>400</v>
      </c>
      <c r="B282" s="126" t="s">
        <v>97</v>
      </c>
      <c r="C282" s="125" t="s">
        <v>98</v>
      </c>
      <c r="D282" s="37">
        <f t="shared" si="75"/>
        <v>33.40000000000009</v>
      </c>
      <c r="E282" s="37">
        <f t="shared" si="75"/>
        <v>0</v>
      </c>
      <c r="F282" s="37">
        <f t="shared" si="75"/>
        <v>0</v>
      </c>
    </row>
    <row r="283" spans="1:6" ht="12.75">
      <c r="A283" s="123" t="s">
        <v>400</v>
      </c>
      <c r="B283" s="124">
        <v>610</v>
      </c>
      <c r="C283" s="125" t="s">
        <v>104</v>
      </c>
      <c r="D283" s="37">
        <f>' № 5  рп, кцср, квр'!E768</f>
        <v>33.40000000000009</v>
      </c>
      <c r="E283" s="37">
        <f>' № 5  рп, кцср, квр'!F768</f>
        <v>0</v>
      </c>
      <c r="F283" s="37">
        <f>' № 5  рп, кцср, квр'!G768</f>
        <v>0</v>
      </c>
    </row>
    <row r="284" spans="1:6" ht="47.25">
      <c r="A284" s="123">
        <v>2250300000</v>
      </c>
      <c r="B284" s="209"/>
      <c r="C284" s="128" t="s">
        <v>431</v>
      </c>
      <c r="D284" s="37">
        <f>D285</f>
        <v>882</v>
      </c>
      <c r="E284" s="37">
        <f aca="true" t="shared" si="76" ref="E284:F286">E285</f>
        <v>0</v>
      </c>
      <c r="F284" s="37">
        <f t="shared" si="76"/>
        <v>0</v>
      </c>
    </row>
    <row r="285" spans="1:6" ht="31.5">
      <c r="A285" s="123">
        <v>2250320020</v>
      </c>
      <c r="B285" s="209"/>
      <c r="C285" s="128" t="s">
        <v>299</v>
      </c>
      <c r="D285" s="37">
        <f>D286</f>
        <v>882</v>
      </c>
      <c r="E285" s="37">
        <f t="shared" si="76"/>
        <v>0</v>
      </c>
      <c r="F285" s="37">
        <f t="shared" si="76"/>
        <v>0</v>
      </c>
    </row>
    <row r="286" spans="1:6" ht="31.5">
      <c r="A286" s="123">
        <v>2250320020</v>
      </c>
      <c r="B286" s="208" t="s">
        <v>97</v>
      </c>
      <c r="C286" s="210" t="s">
        <v>98</v>
      </c>
      <c r="D286" s="37">
        <f>D287</f>
        <v>882</v>
      </c>
      <c r="E286" s="37">
        <f t="shared" si="76"/>
        <v>0</v>
      </c>
      <c r="F286" s="37">
        <f t="shared" si="76"/>
        <v>0</v>
      </c>
    </row>
    <row r="287" spans="1:6" ht="12.75">
      <c r="A287" s="123">
        <v>2250320020</v>
      </c>
      <c r="B287" s="209">
        <v>610</v>
      </c>
      <c r="C287" s="210" t="s">
        <v>104</v>
      </c>
      <c r="D287" s="37">
        <f>' № 5  рп, кцср, квр'!E772</f>
        <v>882</v>
      </c>
      <c r="E287" s="37">
        <f>' № 5  рп, кцср, квр'!F772</f>
        <v>0</v>
      </c>
      <c r="F287" s="37">
        <f>' № 5  рп, кцср, квр'!G772</f>
        <v>0</v>
      </c>
    </row>
    <row r="288" spans="1:6" ht="47.25">
      <c r="A288" s="28">
        <v>2300000000</v>
      </c>
      <c r="B288" s="16"/>
      <c r="C288" s="45" t="s">
        <v>363</v>
      </c>
      <c r="D288" s="36">
        <f>D289+D301+D345</f>
        <v>55818</v>
      </c>
      <c r="E288" s="36">
        <f>E289+E301+E345</f>
        <v>41293.50000000001</v>
      </c>
      <c r="F288" s="36">
        <f>F289+F301+F345</f>
        <v>11741.699999999999</v>
      </c>
    </row>
    <row r="289" spans="1:6" ht="47.25">
      <c r="A289" s="110">
        <v>2310000000</v>
      </c>
      <c r="B289" s="108"/>
      <c r="C289" s="109" t="s">
        <v>213</v>
      </c>
      <c r="D289" s="37">
        <f>D294+D290</f>
        <v>24040.8</v>
      </c>
      <c r="E289" s="37">
        <f aca="true" t="shared" si="77" ref="E289:F289">E294+E290</f>
        <v>17110.9</v>
      </c>
      <c r="F289" s="37">
        <f t="shared" si="77"/>
        <v>0</v>
      </c>
    </row>
    <row r="290" spans="1:6" ht="12.75">
      <c r="A290" s="183">
        <v>2310100000</v>
      </c>
      <c r="B290" s="184"/>
      <c r="C290" s="185" t="s">
        <v>407</v>
      </c>
      <c r="D290" s="37">
        <f>D291</f>
        <v>0</v>
      </c>
      <c r="E290" s="37">
        <f aca="true" t="shared" si="78" ref="E290:F292">E291</f>
        <v>1000</v>
      </c>
      <c r="F290" s="37">
        <f t="shared" si="78"/>
        <v>0</v>
      </c>
    </row>
    <row r="291" spans="1:6" ht="12.75">
      <c r="A291" s="183">
        <v>2310111180</v>
      </c>
      <c r="B291" s="184"/>
      <c r="C291" s="185" t="s">
        <v>408</v>
      </c>
      <c r="D291" s="37">
        <f>D292</f>
        <v>0</v>
      </c>
      <c r="E291" s="37">
        <f t="shared" si="78"/>
        <v>1000</v>
      </c>
      <c r="F291" s="37">
        <f t="shared" si="78"/>
        <v>0</v>
      </c>
    </row>
    <row r="292" spans="1:6" ht="31.5">
      <c r="A292" s="183">
        <v>2310111180</v>
      </c>
      <c r="B292" s="183" t="s">
        <v>69</v>
      </c>
      <c r="C292" s="56" t="s">
        <v>95</v>
      </c>
      <c r="D292" s="37">
        <f>D293</f>
        <v>0</v>
      </c>
      <c r="E292" s="37">
        <f t="shared" si="78"/>
        <v>1000</v>
      </c>
      <c r="F292" s="37">
        <f t="shared" si="78"/>
        <v>0</v>
      </c>
    </row>
    <row r="293" spans="1:6" ht="31.5">
      <c r="A293" s="183">
        <v>2310111180</v>
      </c>
      <c r="B293" s="184">
        <v>240</v>
      </c>
      <c r="C293" s="56" t="s">
        <v>224</v>
      </c>
      <c r="D293" s="37">
        <f>' № 5  рп, кцср, квр'!E276</f>
        <v>0</v>
      </c>
      <c r="E293" s="37">
        <f>' № 5  рп, кцср, квр'!F276</f>
        <v>1000</v>
      </c>
      <c r="F293" s="37">
        <f>' № 5  рп, кцср, квр'!G276</f>
        <v>0</v>
      </c>
    </row>
    <row r="294" spans="1:6" ht="47.25">
      <c r="A294" s="110" t="s">
        <v>311</v>
      </c>
      <c r="B294" s="24"/>
      <c r="C294" s="109" t="s">
        <v>230</v>
      </c>
      <c r="D294" s="37">
        <f>D298+D295</f>
        <v>24040.8</v>
      </c>
      <c r="E294" s="37">
        <f>E298+E295</f>
        <v>16110.900000000001</v>
      </c>
      <c r="F294" s="37">
        <f>F298+F295</f>
        <v>0</v>
      </c>
    </row>
    <row r="295" spans="1:6" ht="12.75">
      <c r="A295" s="108" t="s">
        <v>312</v>
      </c>
      <c r="B295" s="108"/>
      <c r="C295" s="62" t="s">
        <v>232</v>
      </c>
      <c r="D295" s="37">
        <f aca="true" t="shared" si="79" ref="D295:F296">D296</f>
        <v>8535.9</v>
      </c>
      <c r="E295" s="37">
        <f t="shared" si="79"/>
        <v>592</v>
      </c>
      <c r="F295" s="37">
        <f t="shared" si="79"/>
        <v>0</v>
      </c>
    </row>
    <row r="296" spans="1:6" ht="31.5">
      <c r="A296" s="108" t="s">
        <v>312</v>
      </c>
      <c r="B296" s="110" t="s">
        <v>69</v>
      </c>
      <c r="C296" s="56" t="s">
        <v>95</v>
      </c>
      <c r="D296" s="37">
        <f t="shared" si="79"/>
        <v>8535.9</v>
      </c>
      <c r="E296" s="37">
        <f t="shared" si="79"/>
        <v>592</v>
      </c>
      <c r="F296" s="37">
        <f t="shared" si="79"/>
        <v>0</v>
      </c>
    </row>
    <row r="297" spans="1:6" ht="31.5">
      <c r="A297" s="108" t="s">
        <v>312</v>
      </c>
      <c r="B297" s="108">
        <v>240</v>
      </c>
      <c r="C297" s="56" t="s">
        <v>224</v>
      </c>
      <c r="D297" s="37">
        <f>' № 5  рп, кцср, квр'!E280</f>
        <v>8535.9</v>
      </c>
      <c r="E297" s="37">
        <f>' № 5  рп, кцср, квр'!F280</f>
        <v>592</v>
      </c>
      <c r="F297" s="37">
        <f>' № 5  рп, кцср, квр'!G280</f>
        <v>0</v>
      </c>
    </row>
    <row r="298" spans="1:6" ht="12.75">
      <c r="A298" s="110" t="s">
        <v>313</v>
      </c>
      <c r="B298" s="108"/>
      <c r="C298" s="103" t="s">
        <v>222</v>
      </c>
      <c r="D298" s="37">
        <f aca="true" t="shared" si="80" ref="D298:F299">D299</f>
        <v>15504.9</v>
      </c>
      <c r="E298" s="37">
        <f t="shared" si="80"/>
        <v>15518.900000000001</v>
      </c>
      <c r="F298" s="37">
        <f t="shared" si="80"/>
        <v>0</v>
      </c>
    </row>
    <row r="299" spans="1:6" ht="31.5">
      <c r="A299" s="110" t="s">
        <v>313</v>
      </c>
      <c r="B299" s="110" t="s">
        <v>69</v>
      </c>
      <c r="C299" s="109" t="s">
        <v>95</v>
      </c>
      <c r="D299" s="37">
        <f t="shared" si="80"/>
        <v>15504.9</v>
      </c>
      <c r="E299" s="37">
        <f t="shared" si="80"/>
        <v>15518.900000000001</v>
      </c>
      <c r="F299" s="37">
        <f t="shared" si="80"/>
        <v>0</v>
      </c>
    </row>
    <row r="300" spans="1:6" ht="31.5">
      <c r="A300" s="110" t="s">
        <v>313</v>
      </c>
      <c r="B300" s="108">
        <v>240</v>
      </c>
      <c r="C300" s="109" t="s">
        <v>224</v>
      </c>
      <c r="D300" s="37">
        <f>' № 5  рп, кцср, квр'!E283</f>
        <v>15504.9</v>
      </c>
      <c r="E300" s="37">
        <f>' № 5  рп, кцср, квр'!F283</f>
        <v>15518.900000000001</v>
      </c>
      <c r="F300" s="37">
        <v>0</v>
      </c>
    </row>
    <row r="301" spans="1:6" ht="12.75">
      <c r="A301" s="110">
        <v>2320000000</v>
      </c>
      <c r="B301" s="108"/>
      <c r="C301" s="109" t="s">
        <v>182</v>
      </c>
      <c r="D301" s="37">
        <f>D315+D337+D302+D341</f>
        <v>29159.600000000002</v>
      </c>
      <c r="E301" s="37">
        <f aca="true" t="shared" si="81" ref="E301:F301">E315+E337+E302+E341</f>
        <v>21526.500000000004</v>
      </c>
      <c r="F301" s="37">
        <f t="shared" si="81"/>
        <v>11741.699999999999</v>
      </c>
    </row>
    <row r="302" spans="1:6" ht="31.5">
      <c r="A302" s="174">
        <v>2320100000</v>
      </c>
      <c r="B302" s="175"/>
      <c r="C302" s="176" t="s">
        <v>388</v>
      </c>
      <c r="D302" s="37">
        <f>D309+D312+D306+D303</f>
        <v>1581.5</v>
      </c>
      <c r="E302" s="37">
        <f aca="true" t="shared" si="82" ref="E302:F302">E309+E312+E306+E303</f>
        <v>58.400000000000034</v>
      </c>
      <c r="F302" s="37">
        <f t="shared" si="82"/>
        <v>0</v>
      </c>
    </row>
    <row r="303" spans="1:6" ht="12.75">
      <c r="A303" s="177">
        <v>2320120100</v>
      </c>
      <c r="B303" s="178"/>
      <c r="C303" s="179" t="s">
        <v>232</v>
      </c>
      <c r="D303" s="37">
        <f>D304</f>
        <v>30</v>
      </c>
      <c r="E303" s="37">
        <f aca="true" t="shared" si="83" ref="E303:F304">E304</f>
        <v>0</v>
      </c>
      <c r="F303" s="37">
        <f t="shared" si="83"/>
        <v>0</v>
      </c>
    </row>
    <row r="304" spans="1:6" ht="31.5">
      <c r="A304" s="177">
        <v>2320120100</v>
      </c>
      <c r="B304" s="177" t="s">
        <v>69</v>
      </c>
      <c r="C304" s="179" t="s">
        <v>95</v>
      </c>
      <c r="D304" s="37">
        <f>D305</f>
        <v>30</v>
      </c>
      <c r="E304" s="37">
        <f t="shared" si="83"/>
        <v>0</v>
      </c>
      <c r="F304" s="37">
        <f t="shared" si="83"/>
        <v>0</v>
      </c>
    </row>
    <row r="305" spans="1:6" ht="31.5">
      <c r="A305" s="177">
        <v>2320120100</v>
      </c>
      <c r="B305" s="178">
        <v>240</v>
      </c>
      <c r="C305" s="179" t="s">
        <v>224</v>
      </c>
      <c r="D305" s="37">
        <f>' № 5  рп, кцср, квр'!E288</f>
        <v>30</v>
      </c>
      <c r="E305" s="37">
        <f>' № 5  рп, кцср, квр'!F288</f>
        <v>0</v>
      </c>
      <c r="F305" s="37">
        <f>' № 5  рп, кцср, квр'!G288</f>
        <v>0</v>
      </c>
    </row>
    <row r="306" spans="1:6" ht="63">
      <c r="A306" s="184">
        <v>2320119030</v>
      </c>
      <c r="B306" s="184"/>
      <c r="C306" s="185" t="s">
        <v>406</v>
      </c>
      <c r="D306" s="21">
        <f>D307</f>
        <v>1305.1000000000001</v>
      </c>
      <c r="E306" s="21">
        <f aca="true" t="shared" si="84" ref="E306:F307">E307</f>
        <v>0</v>
      </c>
      <c r="F306" s="21">
        <f t="shared" si="84"/>
        <v>0</v>
      </c>
    </row>
    <row r="307" spans="1:6" ht="31.5">
      <c r="A307" s="184">
        <v>2320119030</v>
      </c>
      <c r="B307" s="183" t="s">
        <v>69</v>
      </c>
      <c r="C307" s="185" t="s">
        <v>95</v>
      </c>
      <c r="D307" s="21">
        <f>D308</f>
        <v>1305.1000000000001</v>
      </c>
      <c r="E307" s="21">
        <f t="shared" si="84"/>
        <v>0</v>
      </c>
      <c r="F307" s="21">
        <f t="shared" si="84"/>
        <v>0</v>
      </c>
    </row>
    <row r="308" spans="1:6" ht="31.5">
      <c r="A308" s="184">
        <v>2320119030</v>
      </c>
      <c r="B308" s="184">
        <v>240</v>
      </c>
      <c r="C308" s="185" t="s">
        <v>224</v>
      </c>
      <c r="D308" s="21">
        <f>' № 5  рп, кцср, квр'!E291</f>
        <v>1305.1000000000001</v>
      </c>
      <c r="E308" s="21">
        <f>' № 5  рп, кцср, квр'!F291</f>
        <v>0</v>
      </c>
      <c r="F308" s="21">
        <f>' № 5  рп, кцср, квр'!G291</f>
        <v>0</v>
      </c>
    </row>
    <row r="309" spans="1:6" ht="63">
      <c r="A309" s="139" t="s">
        <v>350</v>
      </c>
      <c r="B309" s="139"/>
      <c r="C309" s="193" t="s">
        <v>427</v>
      </c>
      <c r="D309" s="37">
        <f aca="true" t="shared" si="85" ref="D309:F310">D310</f>
        <v>0</v>
      </c>
      <c r="E309" s="37">
        <f t="shared" si="85"/>
        <v>58.400000000000034</v>
      </c>
      <c r="F309" s="37">
        <f t="shared" si="85"/>
        <v>0</v>
      </c>
    </row>
    <row r="310" spans="1:6" ht="31.5">
      <c r="A310" s="139" t="s">
        <v>350</v>
      </c>
      <c r="B310" s="137" t="s">
        <v>69</v>
      </c>
      <c r="C310" s="140" t="s">
        <v>95</v>
      </c>
      <c r="D310" s="37">
        <f t="shared" si="85"/>
        <v>0</v>
      </c>
      <c r="E310" s="37">
        <f t="shared" si="85"/>
        <v>58.400000000000034</v>
      </c>
      <c r="F310" s="37">
        <f t="shared" si="85"/>
        <v>0</v>
      </c>
    </row>
    <row r="311" spans="1:6" ht="31.5">
      <c r="A311" s="139" t="s">
        <v>350</v>
      </c>
      <c r="B311" s="139">
        <v>240</v>
      </c>
      <c r="C311" s="140" t="s">
        <v>224</v>
      </c>
      <c r="D311" s="37">
        <f>' № 5  рп, кцср, квр'!E294</f>
        <v>0</v>
      </c>
      <c r="E311" s="37">
        <f>' № 5  рп, кцср, квр'!F294</f>
        <v>58.400000000000034</v>
      </c>
      <c r="F311" s="37">
        <f>' № 5  рп, кцср, квр'!G294</f>
        <v>0</v>
      </c>
    </row>
    <row r="312" spans="1:6" ht="47.25">
      <c r="A312" s="178" t="s">
        <v>393</v>
      </c>
      <c r="B312" s="178"/>
      <c r="C312" s="180" t="s">
        <v>394</v>
      </c>
      <c r="D312" s="37">
        <f>D313</f>
        <v>246.39999999999998</v>
      </c>
      <c r="E312" s="37">
        <f aca="true" t="shared" si="86" ref="E312:F313">E313</f>
        <v>0</v>
      </c>
      <c r="F312" s="37">
        <f t="shared" si="86"/>
        <v>0</v>
      </c>
    </row>
    <row r="313" spans="1:6" ht="31.5">
      <c r="A313" s="178" t="s">
        <v>393</v>
      </c>
      <c r="B313" s="177" t="s">
        <v>69</v>
      </c>
      <c r="C313" s="179" t="s">
        <v>95</v>
      </c>
      <c r="D313" s="37">
        <f>D314</f>
        <v>246.39999999999998</v>
      </c>
      <c r="E313" s="37">
        <f t="shared" si="86"/>
        <v>0</v>
      </c>
      <c r="F313" s="37">
        <f t="shared" si="86"/>
        <v>0</v>
      </c>
    </row>
    <row r="314" spans="1:6" ht="31.5">
      <c r="A314" s="178" t="s">
        <v>393</v>
      </c>
      <c r="B314" s="178">
        <v>240</v>
      </c>
      <c r="C314" s="179" t="s">
        <v>224</v>
      </c>
      <c r="D314" s="37">
        <f>' № 5  рп, кцср, квр'!E297</f>
        <v>246.39999999999998</v>
      </c>
      <c r="E314" s="37">
        <f>' № 5  рп, кцср, квр'!F297</f>
        <v>0</v>
      </c>
      <c r="F314" s="37">
        <f>' № 5  рп, кцср, квр'!G297</f>
        <v>0</v>
      </c>
    </row>
    <row r="315" spans="1:6" ht="12.75">
      <c r="A315" s="110">
        <v>2320200000</v>
      </c>
      <c r="B315" s="108"/>
      <c r="C315" s="109" t="s">
        <v>128</v>
      </c>
      <c r="D315" s="37">
        <f>D316+D319+D322+D325+D328+D331+D334</f>
        <v>27022.9</v>
      </c>
      <c r="E315" s="37">
        <f aca="true" t="shared" si="87" ref="E315:F315">E316+E319+E322+E325+E328+E331+E334</f>
        <v>21468.100000000002</v>
      </c>
      <c r="F315" s="37">
        <f t="shared" si="87"/>
        <v>11741.699999999999</v>
      </c>
    </row>
    <row r="316" spans="1:6" ht="12.75">
      <c r="A316" s="108">
        <v>2320220050</v>
      </c>
      <c r="B316" s="108"/>
      <c r="C316" s="109" t="s">
        <v>129</v>
      </c>
      <c r="D316" s="37">
        <f aca="true" t="shared" si="88" ref="D316:F317">D317</f>
        <v>17991.2</v>
      </c>
      <c r="E316" s="37">
        <f t="shared" si="88"/>
        <v>18215.9</v>
      </c>
      <c r="F316" s="37">
        <f t="shared" si="88"/>
        <v>9527.6</v>
      </c>
    </row>
    <row r="317" spans="1:6" ht="31.5">
      <c r="A317" s="108">
        <v>2320220050</v>
      </c>
      <c r="B317" s="110" t="s">
        <v>69</v>
      </c>
      <c r="C317" s="109" t="s">
        <v>95</v>
      </c>
      <c r="D317" s="37">
        <f t="shared" si="88"/>
        <v>17991.2</v>
      </c>
      <c r="E317" s="37">
        <f t="shared" si="88"/>
        <v>18215.9</v>
      </c>
      <c r="F317" s="37">
        <f t="shared" si="88"/>
        <v>9527.6</v>
      </c>
    </row>
    <row r="318" spans="1:6" ht="31.5">
      <c r="A318" s="108">
        <v>2320220050</v>
      </c>
      <c r="B318" s="108">
        <v>240</v>
      </c>
      <c r="C318" s="109" t="s">
        <v>224</v>
      </c>
      <c r="D318" s="37">
        <f>' № 5  рп, кцср, квр'!E301</f>
        <v>17991.2</v>
      </c>
      <c r="E318" s="37">
        <f>' № 5  рп, кцср, квр'!F301</f>
        <v>18215.9</v>
      </c>
      <c r="F318" s="37">
        <f>' № 5  рп, кцср, квр'!G301</f>
        <v>9527.6</v>
      </c>
    </row>
    <row r="319" spans="1:6" ht="12.75">
      <c r="A319" s="108">
        <v>2320220070</v>
      </c>
      <c r="B319" s="108"/>
      <c r="C319" s="109" t="s">
        <v>130</v>
      </c>
      <c r="D319" s="37">
        <f aca="true" t="shared" si="89" ref="D319:F320">D320</f>
        <v>4883.2</v>
      </c>
      <c r="E319" s="37">
        <f t="shared" si="89"/>
        <v>2852.3999999999996</v>
      </c>
      <c r="F319" s="37">
        <f t="shared" si="89"/>
        <v>2068.2</v>
      </c>
    </row>
    <row r="320" spans="1:6" ht="31.5">
      <c r="A320" s="136">
        <v>2320220070</v>
      </c>
      <c r="B320" s="110" t="s">
        <v>69</v>
      </c>
      <c r="C320" s="109" t="s">
        <v>95</v>
      </c>
      <c r="D320" s="37">
        <f t="shared" si="89"/>
        <v>4883.2</v>
      </c>
      <c r="E320" s="37">
        <f t="shared" si="89"/>
        <v>2852.3999999999996</v>
      </c>
      <c r="F320" s="37">
        <f t="shared" si="89"/>
        <v>2068.2</v>
      </c>
    </row>
    <row r="321" spans="1:6" ht="31.5">
      <c r="A321" s="136">
        <v>2320220070</v>
      </c>
      <c r="B321" s="108">
        <v>240</v>
      </c>
      <c r="C321" s="109" t="s">
        <v>224</v>
      </c>
      <c r="D321" s="37">
        <f>' № 5  рп, кцср, квр'!E304</f>
        <v>4883.2</v>
      </c>
      <c r="E321" s="37">
        <f>' № 5  рп, кцср, квр'!F304</f>
        <v>2852.3999999999996</v>
      </c>
      <c r="F321" s="37">
        <f>' № 5  рп, кцср, квр'!G304</f>
        <v>2068.2</v>
      </c>
    </row>
    <row r="322" spans="1:6" ht="12.75">
      <c r="A322" s="108">
        <v>2320220080</v>
      </c>
      <c r="B322" s="108"/>
      <c r="C322" s="109" t="s">
        <v>131</v>
      </c>
      <c r="D322" s="37">
        <f aca="true" t="shared" si="90" ref="D322:F323">D323</f>
        <v>1279.8</v>
      </c>
      <c r="E322" s="37">
        <f t="shared" si="90"/>
        <v>399.8</v>
      </c>
      <c r="F322" s="37">
        <f t="shared" si="90"/>
        <v>145.9</v>
      </c>
    </row>
    <row r="323" spans="1:6" ht="31.5">
      <c r="A323" s="108">
        <v>2320220080</v>
      </c>
      <c r="B323" s="110" t="s">
        <v>69</v>
      </c>
      <c r="C323" s="109" t="s">
        <v>95</v>
      </c>
      <c r="D323" s="37">
        <f t="shared" si="90"/>
        <v>1279.8</v>
      </c>
      <c r="E323" s="37">
        <f t="shared" si="90"/>
        <v>399.8</v>
      </c>
      <c r="F323" s="37">
        <f t="shared" si="90"/>
        <v>145.9</v>
      </c>
    </row>
    <row r="324" spans="1:6" ht="31.5">
      <c r="A324" s="108">
        <v>2320220080</v>
      </c>
      <c r="B324" s="108">
        <v>240</v>
      </c>
      <c r="C324" s="109" t="s">
        <v>224</v>
      </c>
      <c r="D324" s="37">
        <f>' № 5  рп, кцср, квр'!E307</f>
        <v>1279.8</v>
      </c>
      <c r="E324" s="37">
        <f>' № 5  рп, кцср, квр'!F307</f>
        <v>399.8</v>
      </c>
      <c r="F324" s="37">
        <f>' № 5  рп, кцср, квр'!G307</f>
        <v>145.9</v>
      </c>
    </row>
    <row r="325" spans="1:6" ht="12.75">
      <c r="A325" s="178">
        <v>2320220090</v>
      </c>
      <c r="B325" s="178"/>
      <c r="C325" s="8" t="s">
        <v>395</v>
      </c>
      <c r="D325" s="37">
        <f>D326</f>
        <v>1271.8999999999999</v>
      </c>
      <c r="E325" s="37">
        <f aca="true" t="shared" si="91" ref="E325:F326">E326</f>
        <v>0</v>
      </c>
      <c r="F325" s="37">
        <f t="shared" si="91"/>
        <v>0</v>
      </c>
    </row>
    <row r="326" spans="1:6" ht="31.5">
      <c r="A326" s="178">
        <v>2320220090</v>
      </c>
      <c r="B326" s="177" t="s">
        <v>69</v>
      </c>
      <c r="C326" s="179" t="s">
        <v>95</v>
      </c>
      <c r="D326" s="37">
        <f>D327</f>
        <v>1271.8999999999999</v>
      </c>
      <c r="E326" s="37">
        <f t="shared" si="91"/>
        <v>0</v>
      </c>
      <c r="F326" s="37">
        <f t="shared" si="91"/>
        <v>0</v>
      </c>
    </row>
    <row r="327" spans="1:6" ht="31.5">
      <c r="A327" s="178">
        <v>2320220090</v>
      </c>
      <c r="B327" s="178">
        <v>240</v>
      </c>
      <c r="C327" s="179" t="s">
        <v>224</v>
      </c>
      <c r="D327" s="37">
        <f>' № 5  рп, кцср, квр'!E310</f>
        <v>1271.8999999999999</v>
      </c>
      <c r="E327" s="37">
        <f>' № 5  рп, кцср, квр'!F310</f>
        <v>0</v>
      </c>
      <c r="F327" s="37">
        <f>' № 5  рп, кцср, квр'!G310</f>
        <v>0</v>
      </c>
    </row>
    <row r="328" spans="1:6" ht="31.5">
      <c r="A328" s="184">
        <v>2320220100</v>
      </c>
      <c r="B328" s="184"/>
      <c r="C328" s="8" t="s">
        <v>410</v>
      </c>
      <c r="D328" s="37">
        <f>D329</f>
        <v>32</v>
      </c>
      <c r="E328" s="37">
        <f aca="true" t="shared" si="92" ref="E328:F329">E329</f>
        <v>0</v>
      </c>
      <c r="F328" s="37">
        <f t="shared" si="92"/>
        <v>0</v>
      </c>
    </row>
    <row r="329" spans="1:6" ht="31.5">
      <c r="A329" s="184">
        <v>2320220100</v>
      </c>
      <c r="B329" s="183" t="s">
        <v>69</v>
      </c>
      <c r="C329" s="185" t="s">
        <v>95</v>
      </c>
      <c r="D329" s="37">
        <f>D330</f>
        <v>32</v>
      </c>
      <c r="E329" s="37">
        <f t="shared" si="92"/>
        <v>0</v>
      </c>
      <c r="F329" s="37">
        <f t="shared" si="92"/>
        <v>0</v>
      </c>
    </row>
    <row r="330" spans="1:6" ht="31.5">
      <c r="A330" s="184">
        <v>2320220100</v>
      </c>
      <c r="B330" s="184">
        <v>240</v>
      </c>
      <c r="C330" s="185" t="s">
        <v>224</v>
      </c>
      <c r="D330" s="37">
        <f>' № 5  рп, кцср, квр'!E313</f>
        <v>32</v>
      </c>
      <c r="E330" s="37">
        <f>' № 5  рп, кцср, квр'!F313</f>
        <v>0</v>
      </c>
      <c r="F330" s="37">
        <f>' № 5  рп, кцср, квр'!G313</f>
        <v>0</v>
      </c>
    </row>
    <row r="331" spans="1:6" ht="12.75">
      <c r="A331" s="184">
        <v>2320220110</v>
      </c>
      <c r="B331" s="184"/>
      <c r="C331" s="185" t="s">
        <v>411</v>
      </c>
      <c r="D331" s="37">
        <f>D332</f>
        <v>1558.8</v>
      </c>
      <c r="E331" s="37">
        <f aca="true" t="shared" si="93" ref="E331:F332">E332</f>
        <v>0</v>
      </c>
      <c r="F331" s="37">
        <f t="shared" si="93"/>
        <v>0</v>
      </c>
    </row>
    <row r="332" spans="1:6" ht="31.5">
      <c r="A332" s="184">
        <v>2320220110</v>
      </c>
      <c r="B332" s="183" t="s">
        <v>69</v>
      </c>
      <c r="C332" s="185" t="s">
        <v>95</v>
      </c>
      <c r="D332" s="37">
        <f>D333</f>
        <v>1558.8</v>
      </c>
      <c r="E332" s="37">
        <f t="shared" si="93"/>
        <v>0</v>
      </c>
      <c r="F332" s="37">
        <f t="shared" si="93"/>
        <v>0</v>
      </c>
    </row>
    <row r="333" spans="1:6" ht="31.5">
      <c r="A333" s="184">
        <v>2320220110</v>
      </c>
      <c r="B333" s="184">
        <v>240</v>
      </c>
      <c r="C333" s="185" t="s">
        <v>224</v>
      </c>
      <c r="D333" s="37">
        <f>' № 5  рп, кцср, квр'!E316</f>
        <v>1558.8</v>
      </c>
      <c r="E333" s="37">
        <f>' № 5  рп, кцср, квр'!F316</f>
        <v>0</v>
      </c>
      <c r="F333" s="37">
        <f>' № 5  рп, кцср, квр'!G316</f>
        <v>0</v>
      </c>
    </row>
    <row r="334" spans="1:6" ht="12.75">
      <c r="A334" s="184">
        <v>2320220280</v>
      </c>
      <c r="B334" s="184"/>
      <c r="C334" s="185" t="s">
        <v>412</v>
      </c>
      <c r="D334" s="37">
        <f>D335</f>
        <v>6</v>
      </c>
      <c r="E334" s="37">
        <f aca="true" t="shared" si="94" ref="E334:F335">E335</f>
        <v>0</v>
      </c>
      <c r="F334" s="37">
        <f t="shared" si="94"/>
        <v>0</v>
      </c>
    </row>
    <row r="335" spans="1:6" ht="31.5">
      <c r="A335" s="184">
        <v>2320220280</v>
      </c>
      <c r="B335" s="183" t="s">
        <v>69</v>
      </c>
      <c r="C335" s="185" t="s">
        <v>95</v>
      </c>
      <c r="D335" s="37">
        <f>D336</f>
        <v>6</v>
      </c>
      <c r="E335" s="37">
        <f t="shared" si="94"/>
        <v>0</v>
      </c>
      <c r="F335" s="37">
        <f t="shared" si="94"/>
        <v>0</v>
      </c>
    </row>
    <row r="336" spans="1:6" ht="31.5">
      <c r="A336" s="184">
        <v>2320220280</v>
      </c>
      <c r="B336" s="184">
        <v>240</v>
      </c>
      <c r="C336" s="185" t="s">
        <v>224</v>
      </c>
      <c r="D336" s="37">
        <f>' № 5  рп, кцср, квр'!E319</f>
        <v>6</v>
      </c>
      <c r="E336" s="37">
        <f>' № 5  рп, кцср, квр'!F319</f>
        <v>0</v>
      </c>
      <c r="F336" s="37">
        <f>' № 5  рп, кцср, квр'!G319</f>
        <v>0</v>
      </c>
    </row>
    <row r="337" spans="1:6" ht="12.75">
      <c r="A337" s="137">
        <v>2320300000</v>
      </c>
      <c r="B337" s="139"/>
      <c r="C337" s="140" t="s">
        <v>348</v>
      </c>
      <c r="D337" s="37">
        <f>D338</f>
        <v>495.2</v>
      </c>
      <c r="E337" s="37">
        <f aca="true" t="shared" si="95" ref="E337:F339">E338</f>
        <v>0</v>
      </c>
      <c r="F337" s="37">
        <f t="shared" si="95"/>
        <v>0</v>
      </c>
    </row>
    <row r="338" spans="1:6" ht="12.75">
      <c r="A338" s="139">
        <v>2320320060</v>
      </c>
      <c r="B338" s="139"/>
      <c r="C338" s="140" t="s">
        <v>349</v>
      </c>
      <c r="D338" s="37">
        <f>D339</f>
        <v>495.2</v>
      </c>
      <c r="E338" s="37">
        <f t="shared" si="95"/>
        <v>0</v>
      </c>
      <c r="F338" s="37">
        <f t="shared" si="95"/>
        <v>0</v>
      </c>
    </row>
    <row r="339" spans="1:6" ht="31.5">
      <c r="A339" s="139">
        <v>2320320060</v>
      </c>
      <c r="B339" s="155" t="s">
        <v>72</v>
      </c>
      <c r="C339" s="56" t="s">
        <v>96</v>
      </c>
      <c r="D339" s="37">
        <f>D340</f>
        <v>495.2</v>
      </c>
      <c r="E339" s="37">
        <f t="shared" si="95"/>
        <v>0</v>
      </c>
      <c r="F339" s="37">
        <f t="shared" si="95"/>
        <v>0</v>
      </c>
    </row>
    <row r="340" spans="1:6" ht="12.75">
      <c r="A340" s="139">
        <v>2320320060</v>
      </c>
      <c r="B340" s="155" t="s">
        <v>119</v>
      </c>
      <c r="C340" s="56" t="s">
        <v>120</v>
      </c>
      <c r="D340" s="37">
        <f>' № 5  рп, кцср, квр'!E323</f>
        <v>495.2</v>
      </c>
      <c r="E340" s="37">
        <f>' № 5  рп, кцср, квр'!F323</f>
        <v>0</v>
      </c>
      <c r="F340" s="37">
        <f>' № 5  рп, кцср, квр'!G323</f>
        <v>0</v>
      </c>
    </row>
    <row r="341" spans="1:6" ht="31.5">
      <c r="A341" s="183">
        <v>2320500000</v>
      </c>
      <c r="B341" s="183"/>
      <c r="C341" s="185" t="s">
        <v>413</v>
      </c>
      <c r="D341" s="37">
        <f>D342</f>
        <v>60</v>
      </c>
      <c r="E341" s="37">
        <f aca="true" t="shared" si="96" ref="E341:F343">E342</f>
        <v>0</v>
      </c>
      <c r="F341" s="37">
        <f t="shared" si="96"/>
        <v>0</v>
      </c>
    </row>
    <row r="342" spans="1:6" ht="12.75">
      <c r="A342" s="183">
        <v>2320520100</v>
      </c>
      <c r="B342" s="183"/>
      <c r="C342" s="56" t="s">
        <v>232</v>
      </c>
      <c r="D342" s="37">
        <f>D343</f>
        <v>60</v>
      </c>
      <c r="E342" s="37">
        <f t="shared" si="96"/>
        <v>0</v>
      </c>
      <c r="F342" s="37">
        <f t="shared" si="96"/>
        <v>0</v>
      </c>
    </row>
    <row r="343" spans="1:6" ht="31.5">
      <c r="A343" s="183">
        <v>2320520100</v>
      </c>
      <c r="B343" s="183" t="s">
        <v>69</v>
      </c>
      <c r="C343" s="185" t="s">
        <v>95</v>
      </c>
      <c r="D343" s="37">
        <f>D344</f>
        <v>60</v>
      </c>
      <c r="E343" s="37">
        <f t="shared" si="96"/>
        <v>0</v>
      </c>
      <c r="F343" s="37">
        <f t="shared" si="96"/>
        <v>0</v>
      </c>
    </row>
    <row r="344" spans="1:6" ht="31.5">
      <c r="A344" s="183">
        <v>2320520100</v>
      </c>
      <c r="B344" s="184">
        <v>240</v>
      </c>
      <c r="C344" s="185" t="s">
        <v>224</v>
      </c>
      <c r="D344" s="37">
        <f>' № 5  рп, кцср, квр'!E327</f>
        <v>60</v>
      </c>
      <c r="E344" s="37">
        <f>' № 5  рп, кцср, квр'!F327</f>
        <v>0</v>
      </c>
      <c r="F344" s="37">
        <f>' № 5  рп, кцср, квр'!G327</f>
        <v>0</v>
      </c>
    </row>
    <row r="345" spans="1:6" ht="18" customHeight="1">
      <c r="A345" s="137">
        <v>2330000000</v>
      </c>
      <c r="B345" s="139"/>
      <c r="C345" s="140" t="s">
        <v>366</v>
      </c>
      <c r="D345" s="37">
        <f>D346</f>
        <v>2617.6</v>
      </c>
      <c r="E345" s="37">
        <f>E346</f>
        <v>2656.1</v>
      </c>
      <c r="F345" s="37">
        <f>F346</f>
        <v>0</v>
      </c>
    </row>
    <row r="346" spans="1:6" ht="47.25">
      <c r="A346" s="137">
        <v>2330100000</v>
      </c>
      <c r="B346" s="139"/>
      <c r="C346" s="140" t="s">
        <v>214</v>
      </c>
      <c r="D346" s="37">
        <f>D347+D350</f>
        <v>2617.6</v>
      </c>
      <c r="E346" s="37">
        <f>E347+E350</f>
        <v>2656.1</v>
      </c>
      <c r="F346" s="37">
        <f>F347+F350</f>
        <v>0</v>
      </c>
    </row>
    <row r="347" spans="1:6" ht="12.75">
      <c r="A347" s="137">
        <v>2330120090</v>
      </c>
      <c r="B347" s="139"/>
      <c r="C347" s="140" t="s">
        <v>346</v>
      </c>
      <c r="D347" s="37">
        <f aca="true" t="shared" si="97" ref="D347:F348">D348</f>
        <v>633.1999999999999</v>
      </c>
      <c r="E347" s="37">
        <f t="shared" si="97"/>
        <v>572</v>
      </c>
      <c r="F347" s="37">
        <f t="shared" si="97"/>
        <v>0</v>
      </c>
    </row>
    <row r="348" spans="1:6" ht="31.5">
      <c r="A348" s="137">
        <v>2330120090</v>
      </c>
      <c r="B348" s="137" t="s">
        <v>69</v>
      </c>
      <c r="C348" s="140" t="s">
        <v>95</v>
      </c>
      <c r="D348" s="37">
        <f t="shared" si="97"/>
        <v>633.1999999999999</v>
      </c>
      <c r="E348" s="37">
        <f t="shared" si="97"/>
        <v>572</v>
      </c>
      <c r="F348" s="37">
        <f t="shared" si="97"/>
        <v>0</v>
      </c>
    </row>
    <row r="349" spans="1:6" ht="31.5">
      <c r="A349" s="137">
        <v>2330120090</v>
      </c>
      <c r="B349" s="139">
        <v>240</v>
      </c>
      <c r="C349" s="140" t="s">
        <v>224</v>
      </c>
      <c r="D349" s="37">
        <f>' № 5  рп, кцср, квр'!E332</f>
        <v>633.1999999999999</v>
      </c>
      <c r="E349" s="37">
        <f>' № 5  рп, кцср, квр'!F332</f>
        <v>572</v>
      </c>
      <c r="F349" s="37">
        <f>' № 5  рп, кцср, квр'!G332</f>
        <v>0</v>
      </c>
    </row>
    <row r="350" spans="1:6" ht="12.75">
      <c r="A350" s="137">
        <v>2330120100</v>
      </c>
      <c r="B350" s="78"/>
      <c r="C350" s="42" t="s">
        <v>347</v>
      </c>
      <c r="D350" s="37">
        <f aca="true" t="shared" si="98" ref="D350:F351">D351</f>
        <v>1984.4</v>
      </c>
      <c r="E350" s="37">
        <f t="shared" si="98"/>
        <v>2084.1</v>
      </c>
      <c r="F350" s="37">
        <f t="shared" si="98"/>
        <v>0</v>
      </c>
    </row>
    <row r="351" spans="1:6" ht="31.5">
      <c r="A351" s="137">
        <v>2330120100</v>
      </c>
      <c r="B351" s="122" t="s">
        <v>69</v>
      </c>
      <c r="C351" s="140" t="s">
        <v>95</v>
      </c>
      <c r="D351" s="37">
        <f t="shared" si="98"/>
        <v>1984.4</v>
      </c>
      <c r="E351" s="37">
        <f t="shared" si="98"/>
        <v>2084.1</v>
      </c>
      <c r="F351" s="37">
        <f t="shared" si="98"/>
        <v>0</v>
      </c>
    </row>
    <row r="352" spans="1:6" ht="31.5">
      <c r="A352" s="137">
        <v>2330120100</v>
      </c>
      <c r="B352" s="78">
        <v>240</v>
      </c>
      <c r="C352" s="140" t="s">
        <v>224</v>
      </c>
      <c r="D352" s="37">
        <f>' № 5  рп, кцср, квр'!E335</f>
        <v>1984.4</v>
      </c>
      <c r="E352" s="37">
        <f>' № 5  рп, кцср, квр'!F335</f>
        <v>2084.1</v>
      </c>
      <c r="F352" s="37">
        <f>' № 5  рп, кцср, квр'!G335</f>
        <v>0</v>
      </c>
    </row>
    <row r="353" spans="1:6" ht="47.25">
      <c r="A353" s="28">
        <v>2400000000</v>
      </c>
      <c r="B353" s="108"/>
      <c r="C353" s="45" t="s">
        <v>334</v>
      </c>
      <c r="D353" s="36">
        <f>D354+D379+D397</f>
        <v>154601.5</v>
      </c>
      <c r="E353" s="36">
        <f>E354+E379+E397</f>
        <v>58429.8</v>
      </c>
      <c r="F353" s="36">
        <f>F354+F379+F397</f>
        <v>55831</v>
      </c>
    </row>
    <row r="354" spans="1:6" ht="12.75">
      <c r="A354" s="110">
        <v>2410000000</v>
      </c>
      <c r="B354" s="108"/>
      <c r="C354" s="109" t="s">
        <v>124</v>
      </c>
      <c r="D354" s="37">
        <f>D355+D359+D369</f>
        <v>141713.9</v>
      </c>
      <c r="E354" s="37">
        <f>E355+E359+E369</f>
        <v>53325.9</v>
      </c>
      <c r="F354" s="37">
        <f>F355+F359+F369</f>
        <v>51724.8</v>
      </c>
    </row>
    <row r="355" spans="1:6" ht="12.75">
      <c r="A355" s="110">
        <v>2410100000</v>
      </c>
      <c r="B355" s="24"/>
      <c r="C355" s="109" t="s">
        <v>179</v>
      </c>
      <c r="D355" s="37">
        <f>D356</f>
        <v>39544.200000000004</v>
      </c>
      <c r="E355" s="37">
        <f aca="true" t="shared" si="99" ref="E355:F357">E356</f>
        <v>18824.4</v>
      </c>
      <c r="F355" s="37">
        <f t="shared" si="99"/>
        <v>13926.9</v>
      </c>
    </row>
    <row r="356" spans="1:6" ht="31.5">
      <c r="A356" s="108">
        <v>2410120100</v>
      </c>
      <c r="B356" s="108"/>
      <c r="C356" s="109" t="s">
        <v>125</v>
      </c>
      <c r="D356" s="37">
        <f>D357</f>
        <v>39544.200000000004</v>
      </c>
      <c r="E356" s="37">
        <f t="shared" si="99"/>
        <v>18824.4</v>
      </c>
      <c r="F356" s="37">
        <f t="shared" si="99"/>
        <v>13926.9</v>
      </c>
    </row>
    <row r="357" spans="1:6" ht="31.5">
      <c r="A357" s="108">
        <v>2410120100</v>
      </c>
      <c r="B357" s="110" t="s">
        <v>69</v>
      </c>
      <c r="C357" s="109" t="s">
        <v>95</v>
      </c>
      <c r="D357" s="37">
        <f>D358</f>
        <v>39544.200000000004</v>
      </c>
      <c r="E357" s="37">
        <f t="shared" si="99"/>
        <v>18824.4</v>
      </c>
      <c r="F357" s="37">
        <f t="shared" si="99"/>
        <v>13926.9</v>
      </c>
    </row>
    <row r="358" spans="1:6" ht="31.5">
      <c r="A358" s="108">
        <v>2410120100</v>
      </c>
      <c r="B358" s="108">
        <v>240</v>
      </c>
      <c r="C358" s="109" t="s">
        <v>224</v>
      </c>
      <c r="D358" s="37">
        <f>' № 5  рп, кцср, квр'!E180</f>
        <v>39544.200000000004</v>
      </c>
      <c r="E358" s="37">
        <f>' № 5  рп, кцср, квр'!F180</f>
        <v>18824.4</v>
      </c>
      <c r="F358" s="37">
        <f>' № 5  рп, кцср, квр'!G180</f>
        <v>13926.9</v>
      </c>
    </row>
    <row r="359" spans="1:6" ht="47.25">
      <c r="A359" s="110">
        <v>2410200000</v>
      </c>
      <c r="B359" s="108"/>
      <c r="C359" s="109" t="s">
        <v>180</v>
      </c>
      <c r="D359" s="37">
        <f>D363+D360+D366</f>
        <v>94023.9</v>
      </c>
      <c r="E359" s="37">
        <f>E363+E360+E366</f>
        <v>27744</v>
      </c>
      <c r="F359" s="37">
        <f>F363+F360+F366</f>
        <v>28840.1</v>
      </c>
    </row>
    <row r="360" spans="1:6" ht="31.5">
      <c r="A360" s="108">
        <v>2410211050</v>
      </c>
      <c r="B360" s="108"/>
      <c r="C360" s="109" t="s">
        <v>242</v>
      </c>
      <c r="D360" s="37">
        <f aca="true" t="shared" si="100" ref="D360:F361">D361</f>
        <v>72126.9</v>
      </c>
      <c r="E360" s="37">
        <f t="shared" si="100"/>
        <v>22195.2</v>
      </c>
      <c r="F360" s="37">
        <f t="shared" si="100"/>
        <v>23072.1</v>
      </c>
    </row>
    <row r="361" spans="1:6" ht="31.5">
      <c r="A361" s="108">
        <v>2410211050</v>
      </c>
      <c r="B361" s="110" t="s">
        <v>69</v>
      </c>
      <c r="C361" s="109" t="s">
        <v>95</v>
      </c>
      <c r="D361" s="37">
        <f t="shared" si="100"/>
        <v>72126.9</v>
      </c>
      <c r="E361" s="37">
        <f t="shared" si="100"/>
        <v>22195.2</v>
      </c>
      <c r="F361" s="37">
        <f t="shared" si="100"/>
        <v>23072.1</v>
      </c>
    </row>
    <row r="362" spans="1:6" ht="31.5">
      <c r="A362" s="108">
        <v>2410211050</v>
      </c>
      <c r="B362" s="108">
        <v>240</v>
      </c>
      <c r="C362" s="109" t="s">
        <v>224</v>
      </c>
      <c r="D362" s="37">
        <f>' № 5  рп, кцср, квр'!E184</f>
        <v>72126.9</v>
      </c>
      <c r="E362" s="37">
        <f>' № 5  рп, кцср, квр'!F184</f>
        <v>22195.2</v>
      </c>
      <c r="F362" s="37">
        <f>' № 5  рп, кцср, квр'!G184</f>
        <v>23072.1</v>
      </c>
    </row>
    <row r="363" spans="1:6" ht="12.75">
      <c r="A363" s="108">
        <v>2410220110</v>
      </c>
      <c r="B363" s="108"/>
      <c r="C363" s="56" t="s">
        <v>233</v>
      </c>
      <c r="D363" s="37">
        <f aca="true" t="shared" si="101" ref="D363:F364">D364</f>
        <v>3865.3</v>
      </c>
      <c r="E363" s="37">
        <f t="shared" si="101"/>
        <v>0</v>
      </c>
      <c r="F363" s="37">
        <f t="shared" si="101"/>
        <v>0</v>
      </c>
    </row>
    <row r="364" spans="1:6" ht="31.5">
      <c r="A364" s="108">
        <v>2410220110</v>
      </c>
      <c r="B364" s="110" t="s">
        <v>69</v>
      </c>
      <c r="C364" s="56" t="s">
        <v>95</v>
      </c>
      <c r="D364" s="37">
        <f t="shared" si="101"/>
        <v>3865.3</v>
      </c>
      <c r="E364" s="37">
        <f t="shared" si="101"/>
        <v>0</v>
      </c>
      <c r="F364" s="37">
        <f t="shared" si="101"/>
        <v>0</v>
      </c>
    </row>
    <row r="365" spans="1:6" ht="31.5">
      <c r="A365" s="108">
        <v>2410220110</v>
      </c>
      <c r="B365" s="108">
        <v>240</v>
      </c>
      <c r="C365" s="56" t="s">
        <v>224</v>
      </c>
      <c r="D365" s="37">
        <f>' № 5  рп, кцср, квр'!E187</f>
        <v>3865.3</v>
      </c>
      <c r="E365" s="37">
        <f>' № 5  рп, кцср, квр'!F187</f>
        <v>0</v>
      </c>
      <c r="F365" s="37">
        <f>' № 5  рп, кцср, квр'!G187</f>
        <v>0</v>
      </c>
    </row>
    <row r="366" spans="1:6" ht="31.5">
      <c r="A366" s="108" t="s">
        <v>305</v>
      </c>
      <c r="B366" s="108"/>
      <c r="C366" s="109" t="s">
        <v>255</v>
      </c>
      <c r="D366" s="37">
        <f aca="true" t="shared" si="102" ref="D366:F367">D367</f>
        <v>18031.7</v>
      </c>
      <c r="E366" s="37">
        <f t="shared" si="102"/>
        <v>5548.8</v>
      </c>
      <c r="F366" s="37">
        <f t="shared" si="102"/>
        <v>5768</v>
      </c>
    </row>
    <row r="367" spans="1:6" ht="31.5">
      <c r="A367" s="108" t="s">
        <v>305</v>
      </c>
      <c r="B367" s="110" t="s">
        <v>69</v>
      </c>
      <c r="C367" s="109" t="s">
        <v>95</v>
      </c>
      <c r="D367" s="37">
        <f t="shared" si="102"/>
        <v>18031.7</v>
      </c>
      <c r="E367" s="37">
        <f t="shared" si="102"/>
        <v>5548.8</v>
      </c>
      <c r="F367" s="37">
        <f t="shared" si="102"/>
        <v>5768</v>
      </c>
    </row>
    <row r="368" spans="1:6" ht="31.5">
      <c r="A368" s="108" t="s">
        <v>305</v>
      </c>
      <c r="B368" s="108">
        <v>240</v>
      </c>
      <c r="C368" s="109" t="s">
        <v>224</v>
      </c>
      <c r="D368" s="37">
        <f>' № 5  рп, кцср, квр'!E190</f>
        <v>18031.7</v>
      </c>
      <c r="E368" s="37">
        <f>' № 5  рп, кцср, квр'!F190</f>
        <v>5548.8</v>
      </c>
      <c r="F368" s="37">
        <f>' № 5  рп, кцср, квр'!G190</f>
        <v>5768</v>
      </c>
    </row>
    <row r="369" spans="1:6" ht="47.25">
      <c r="A369" s="108">
        <v>2410300000</v>
      </c>
      <c r="B369" s="108"/>
      <c r="C369" s="109" t="s">
        <v>235</v>
      </c>
      <c r="D369" s="37">
        <f>D370+D376+D373</f>
        <v>8145.799999999999</v>
      </c>
      <c r="E369" s="37">
        <f>E370+E376+E373</f>
        <v>6757.5</v>
      </c>
      <c r="F369" s="37">
        <f>F370+F376+F373</f>
        <v>8957.8</v>
      </c>
    </row>
    <row r="370" spans="1:6" ht="47.25">
      <c r="A370" s="108">
        <v>2410311020</v>
      </c>
      <c r="B370" s="108"/>
      <c r="C370" s="109" t="s">
        <v>243</v>
      </c>
      <c r="D370" s="37">
        <f aca="true" t="shared" si="103" ref="D370:F371">D371</f>
        <v>5427</v>
      </c>
      <c r="E370" s="37">
        <f t="shared" si="103"/>
        <v>2469.2</v>
      </c>
      <c r="F370" s="37">
        <f t="shared" si="103"/>
        <v>2544.7</v>
      </c>
    </row>
    <row r="371" spans="1:6" ht="31.5">
      <c r="A371" s="108">
        <v>2410311020</v>
      </c>
      <c r="B371" s="110" t="s">
        <v>69</v>
      </c>
      <c r="C371" s="109" t="s">
        <v>95</v>
      </c>
      <c r="D371" s="37">
        <f t="shared" si="103"/>
        <v>5427</v>
      </c>
      <c r="E371" s="37">
        <f t="shared" si="103"/>
        <v>2469.2</v>
      </c>
      <c r="F371" s="37">
        <f t="shared" si="103"/>
        <v>2544.7</v>
      </c>
    </row>
    <row r="372" spans="1:6" ht="31.5">
      <c r="A372" s="108">
        <v>2410311020</v>
      </c>
      <c r="B372" s="108">
        <v>240</v>
      </c>
      <c r="C372" s="109" t="s">
        <v>224</v>
      </c>
      <c r="D372" s="37">
        <f>' № 5  рп, кцср, квр'!E194</f>
        <v>5427</v>
      </c>
      <c r="E372" s="37">
        <f>' № 5  рп, кцср, квр'!F194</f>
        <v>2469.2</v>
      </c>
      <c r="F372" s="37">
        <f>' № 5  рп, кцср, квр'!G194</f>
        <v>2544.7</v>
      </c>
    </row>
    <row r="373" spans="1:6" ht="12.75">
      <c r="A373" s="108">
        <v>2410320110</v>
      </c>
      <c r="B373" s="108"/>
      <c r="C373" s="56" t="s">
        <v>233</v>
      </c>
      <c r="D373" s="37">
        <f aca="true" t="shared" si="104" ref="D373:F374">D374</f>
        <v>1361.9</v>
      </c>
      <c r="E373" s="37">
        <f t="shared" si="104"/>
        <v>0</v>
      </c>
      <c r="F373" s="37">
        <f t="shared" si="104"/>
        <v>0</v>
      </c>
    </row>
    <row r="374" spans="1:6" ht="31.5">
      <c r="A374" s="108">
        <v>2410320110</v>
      </c>
      <c r="B374" s="110" t="s">
        <v>69</v>
      </c>
      <c r="C374" s="56" t="s">
        <v>95</v>
      </c>
      <c r="D374" s="37">
        <f t="shared" si="104"/>
        <v>1361.9</v>
      </c>
      <c r="E374" s="37">
        <f t="shared" si="104"/>
        <v>0</v>
      </c>
      <c r="F374" s="37">
        <f t="shared" si="104"/>
        <v>0</v>
      </c>
    </row>
    <row r="375" spans="1:6" ht="31.5">
      <c r="A375" s="108">
        <v>2410320110</v>
      </c>
      <c r="B375" s="108">
        <v>240</v>
      </c>
      <c r="C375" s="56" t="s">
        <v>224</v>
      </c>
      <c r="D375" s="37">
        <f>' № 5  рп, кцср, квр'!E197</f>
        <v>1361.9</v>
      </c>
      <c r="E375" s="37">
        <f>' № 5  рп, кцср, квр'!F197</f>
        <v>0</v>
      </c>
      <c r="F375" s="37">
        <f>' № 5  рп, кцср, квр'!G197</f>
        <v>0</v>
      </c>
    </row>
    <row r="376" spans="1:6" ht="47.25">
      <c r="A376" s="108" t="s">
        <v>306</v>
      </c>
      <c r="B376" s="108"/>
      <c r="C376" s="109" t="s">
        <v>256</v>
      </c>
      <c r="D376" s="37">
        <f aca="true" t="shared" si="105" ref="D376:F377">D377</f>
        <v>1356.8999999999999</v>
      </c>
      <c r="E376" s="37">
        <f t="shared" si="105"/>
        <v>4288.3</v>
      </c>
      <c r="F376" s="37">
        <f t="shared" si="105"/>
        <v>6413.1</v>
      </c>
    </row>
    <row r="377" spans="1:6" ht="31.5">
      <c r="A377" s="108" t="s">
        <v>306</v>
      </c>
      <c r="B377" s="110" t="s">
        <v>69</v>
      </c>
      <c r="C377" s="109" t="s">
        <v>95</v>
      </c>
      <c r="D377" s="37">
        <f t="shared" si="105"/>
        <v>1356.8999999999999</v>
      </c>
      <c r="E377" s="37">
        <f t="shared" si="105"/>
        <v>4288.3</v>
      </c>
      <c r="F377" s="37">
        <f t="shared" si="105"/>
        <v>6413.1</v>
      </c>
    </row>
    <row r="378" spans="1:6" ht="31.5">
      <c r="A378" s="108" t="s">
        <v>306</v>
      </c>
      <c r="B378" s="108">
        <v>240</v>
      </c>
      <c r="C378" s="109" t="s">
        <v>224</v>
      </c>
      <c r="D378" s="37">
        <f>' № 5  рп, кцср, квр'!E200</f>
        <v>1356.8999999999999</v>
      </c>
      <c r="E378" s="37">
        <f>' № 5  рп, кцср, квр'!F200</f>
        <v>4288.3</v>
      </c>
      <c r="F378" s="37">
        <f>' № 5  рп, кцср, квр'!G200</f>
        <v>6413.1</v>
      </c>
    </row>
    <row r="379" spans="1:6" ht="12.75">
      <c r="A379" s="110">
        <v>2420000000</v>
      </c>
      <c r="B379" s="108"/>
      <c r="C379" s="109" t="s">
        <v>126</v>
      </c>
      <c r="D379" s="37">
        <f>D380+D387</f>
        <v>5794.199999999999</v>
      </c>
      <c r="E379" s="37">
        <f>E380+E387</f>
        <v>3103.9</v>
      </c>
      <c r="F379" s="37">
        <f>F380+F387</f>
        <v>4106.2</v>
      </c>
    </row>
    <row r="380" spans="1:6" ht="31.5">
      <c r="A380" s="110">
        <v>2420100000</v>
      </c>
      <c r="B380" s="108"/>
      <c r="C380" s="109" t="s">
        <v>181</v>
      </c>
      <c r="D380" s="37">
        <f>D381+D384</f>
        <v>2355.7999999999997</v>
      </c>
      <c r="E380" s="37">
        <f aca="true" t="shared" si="106" ref="E380:F380">E381+E384</f>
        <v>1500</v>
      </c>
      <c r="F380" s="37">
        <f t="shared" si="106"/>
        <v>2500</v>
      </c>
    </row>
    <row r="381" spans="1:6" ht="12.75">
      <c r="A381" s="108">
        <v>2420120120</v>
      </c>
      <c r="B381" s="108"/>
      <c r="C381" s="109" t="s">
        <v>127</v>
      </c>
      <c r="D381" s="37">
        <f aca="true" t="shared" si="107" ref="D381:F382">D382</f>
        <v>1745.8999999999999</v>
      </c>
      <c r="E381" s="37">
        <f t="shared" si="107"/>
        <v>1500</v>
      </c>
      <c r="F381" s="37">
        <f t="shared" si="107"/>
        <v>2500</v>
      </c>
    </row>
    <row r="382" spans="1:6" ht="31.5">
      <c r="A382" s="108">
        <v>2420120120</v>
      </c>
      <c r="B382" s="110" t="s">
        <v>69</v>
      </c>
      <c r="C382" s="109" t="s">
        <v>95</v>
      </c>
      <c r="D382" s="37">
        <f t="shared" si="107"/>
        <v>1745.8999999999999</v>
      </c>
      <c r="E382" s="37">
        <f t="shared" si="107"/>
        <v>1500</v>
      </c>
      <c r="F382" s="37">
        <f t="shared" si="107"/>
        <v>2500</v>
      </c>
    </row>
    <row r="383" spans="1:6" ht="31.5">
      <c r="A383" s="108">
        <v>2420120120</v>
      </c>
      <c r="B383" s="108">
        <v>240</v>
      </c>
      <c r="C383" s="109" t="s">
        <v>224</v>
      </c>
      <c r="D383" s="37">
        <f>' № 5  рп, кцср, квр'!E205</f>
        <v>1745.8999999999999</v>
      </c>
      <c r="E383" s="37">
        <f>' № 5  рп, кцср, квр'!F205</f>
        <v>1500</v>
      </c>
      <c r="F383" s="37">
        <f>' № 5  рп, кцср, квр'!G205</f>
        <v>2500</v>
      </c>
    </row>
    <row r="384" spans="1:6" ht="12.75">
      <c r="A384" s="184">
        <v>2420120130</v>
      </c>
      <c r="B384" s="184"/>
      <c r="C384" s="185" t="s">
        <v>409</v>
      </c>
      <c r="D384" s="37">
        <f>D385</f>
        <v>609.9</v>
      </c>
      <c r="E384" s="37">
        <f aca="true" t="shared" si="108" ref="E384:F385">E385</f>
        <v>0</v>
      </c>
      <c r="F384" s="37">
        <f t="shared" si="108"/>
        <v>0</v>
      </c>
    </row>
    <row r="385" spans="1:6" ht="31.5">
      <c r="A385" s="184">
        <v>2420120130</v>
      </c>
      <c r="B385" s="183" t="s">
        <v>69</v>
      </c>
      <c r="C385" s="185" t="s">
        <v>95</v>
      </c>
      <c r="D385" s="37">
        <f>D386</f>
        <v>609.9</v>
      </c>
      <c r="E385" s="37">
        <f t="shared" si="108"/>
        <v>0</v>
      </c>
      <c r="F385" s="37">
        <f t="shared" si="108"/>
        <v>0</v>
      </c>
    </row>
    <row r="386" spans="1:6" ht="31.5">
      <c r="A386" s="184">
        <v>2420120130</v>
      </c>
      <c r="B386" s="184">
        <v>240</v>
      </c>
      <c r="C386" s="185" t="s">
        <v>224</v>
      </c>
      <c r="D386" s="37">
        <f>' № 5  рп, кцср, квр'!E208</f>
        <v>609.9</v>
      </c>
      <c r="E386" s="37">
        <f>' № 5  рп, кцср, квр'!F208</f>
        <v>0</v>
      </c>
      <c r="F386" s="37">
        <f>' № 5  рп, кцср, квр'!G208</f>
        <v>0</v>
      </c>
    </row>
    <row r="387" spans="1:6" ht="47.25">
      <c r="A387" s="108" t="s">
        <v>307</v>
      </c>
      <c r="B387" s="108"/>
      <c r="C387" s="151" t="s">
        <v>371</v>
      </c>
      <c r="D387" s="37">
        <f>D388+D394+D391</f>
        <v>3438.3999999999996</v>
      </c>
      <c r="E387" s="37">
        <f>E388+E394+E391</f>
        <v>1603.9</v>
      </c>
      <c r="F387" s="37">
        <f>F388+F394+F391</f>
        <v>1606.2</v>
      </c>
    </row>
    <row r="388" spans="1:6" ht="47.25">
      <c r="A388" s="108" t="s">
        <v>308</v>
      </c>
      <c r="B388" s="108"/>
      <c r="C388" s="109" t="s">
        <v>244</v>
      </c>
      <c r="D388" s="37">
        <f aca="true" t="shared" si="109" ref="D388:F389">D389</f>
        <v>2581.1</v>
      </c>
      <c r="E388" s="37">
        <f t="shared" si="109"/>
        <v>972.4</v>
      </c>
      <c r="F388" s="37">
        <f t="shared" si="109"/>
        <v>974.7</v>
      </c>
    </row>
    <row r="389" spans="1:6" ht="31.5">
      <c r="A389" s="108" t="s">
        <v>308</v>
      </c>
      <c r="B389" s="110" t="s">
        <v>69</v>
      </c>
      <c r="C389" s="109" t="s">
        <v>95</v>
      </c>
      <c r="D389" s="37">
        <f t="shared" si="109"/>
        <v>2581.1</v>
      </c>
      <c r="E389" s="37">
        <f t="shared" si="109"/>
        <v>972.4</v>
      </c>
      <c r="F389" s="37">
        <f t="shared" si="109"/>
        <v>974.7</v>
      </c>
    </row>
    <row r="390" spans="1:6" ht="31.5">
      <c r="A390" s="108" t="s">
        <v>308</v>
      </c>
      <c r="B390" s="108">
        <v>240</v>
      </c>
      <c r="C390" s="109" t="s">
        <v>224</v>
      </c>
      <c r="D390" s="37">
        <f>' № 5  рп, кцср, квр'!E212</f>
        <v>2581.1</v>
      </c>
      <c r="E390" s="37">
        <f>' № 5  рп, кцср, квр'!F212</f>
        <v>972.4</v>
      </c>
      <c r="F390" s="37">
        <f>' № 5  рп, кцср, квр'!G212</f>
        <v>974.7</v>
      </c>
    </row>
    <row r="391" spans="1:6" ht="12.75">
      <c r="A391" s="108" t="s">
        <v>309</v>
      </c>
      <c r="B391" s="108"/>
      <c r="C391" s="56" t="s">
        <v>233</v>
      </c>
      <c r="D391" s="37">
        <f aca="true" t="shared" si="110" ref="D391:F392">D392</f>
        <v>212</v>
      </c>
      <c r="E391" s="37">
        <f t="shared" si="110"/>
        <v>0</v>
      </c>
      <c r="F391" s="37">
        <f t="shared" si="110"/>
        <v>0</v>
      </c>
    </row>
    <row r="392" spans="1:6" ht="31.5">
      <c r="A392" s="108" t="s">
        <v>309</v>
      </c>
      <c r="B392" s="110" t="s">
        <v>69</v>
      </c>
      <c r="C392" s="109" t="s">
        <v>95</v>
      </c>
      <c r="D392" s="37">
        <f t="shared" si="110"/>
        <v>212</v>
      </c>
      <c r="E392" s="37">
        <f t="shared" si="110"/>
        <v>0</v>
      </c>
      <c r="F392" s="37">
        <f t="shared" si="110"/>
        <v>0</v>
      </c>
    </row>
    <row r="393" spans="1:6" ht="31.5">
      <c r="A393" s="108" t="s">
        <v>309</v>
      </c>
      <c r="B393" s="108">
        <v>240</v>
      </c>
      <c r="C393" s="109" t="s">
        <v>224</v>
      </c>
      <c r="D393" s="37">
        <f>' № 5  рп, кцср, квр'!E215</f>
        <v>212</v>
      </c>
      <c r="E393" s="37">
        <f>' № 5  рп, кцср, квр'!F215</f>
        <v>0</v>
      </c>
      <c r="F393" s="37">
        <f>' № 5  рп, кцср, квр'!G215</f>
        <v>0</v>
      </c>
    </row>
    <row r="394" spans="1:6" ht="47.25">
      <c r="A394" s="108" t="s">
        <v>310</v>
      </c>
      <c r="B394" s="108"/>
      <c r="C394" s="109" t="s">
        <v>234</v>
      </c>
      <c r="D394" s="37">
        <f aca="true" t="shared" si="111" ref="D394:F395">D395</f>
        <v>645.3</v>
      </c>
      <c r="E394" s="37">
        <f t="shared" si="111"/>
        <v>631.5</v>
      </c>
      <c r="F394" s="37">
        <f t="shared" si="111"/>
        <v>631.5</v>
      </c>
    </row>
    <row r="395" spans="1:6" ht="31.5">
      <c r="A395" s="108" t="s">
        <v>310</v>
      </c>
      <c r="B395" s="110" t="s">
        <v>69</v>
      </c>
      <c r="C395" s="109" t="s">
        <v>95</v>
      </c>
      <c r="D395" s="37">
        <f t="shared" si="111"/>
        <v>645.3</v>
      </c>
      <c r="E395" s="37">
        <f t="shared" si="111"/>
        <v>631.5</v>
      </c>
      <c r="F395" s="37">
        <f t="shared" si="111"/>
        <v>631.5</v>
      </c>
    </row>
    <row r="396" spans="1:6" ht="31.5">
      <c r="A396" s="108" t="s">
        <v>310</v>
      </c>
      <c r="B396" s="108">
        <v>240</v>
      </c>
      <c r="C396" s="109" t="s">
        <v>224</v>
      </c>
      <c r="D396" s="37">
        <f>' № 5  рп, кцср, квр'!E218</f>
        <v>645.3</v>
      </c>
      <c r="E396" s="37">
        <f>' № 5  рп, кцср, квр'!F218</f>
        <v>631.5</v>
      </c>
      <c r="F396" s="37">
        <f>' № 5  рп, кцср, квр'!G218</f>
        <v>631.5</v>
      </c>
    </row>
    <row r="397" spans="1:6" ht="12.75">
      <c r="A397" s="110">
        <v>2430000000</v>
      </c>
      <c r="B397" s="108"/>
      <c r="C397" s="8" t="s">
        <v>369</v>
      </c>
      <c r="D397" s="37">
        <f>D398</f>
        <v>7093.4</v>
      </c>
      <c r="E397" s="37">
        <f aca="true" t="shared" si="112" ref="E397:F398">E398</f>
        <v>2000</v>
      </c>
      <c r="F397" s="37">
        <f t="shared" si="112"/>
        <v>0</v>
      </c>
    </row>
    <row r="398" spans="1:6" ht="31.5">
      <c r="A398" s="108">
        <v>2430100000</v>
      </c>
      <c r="B398" s="108"/>
      <c r="C398" s="8" t="s">
        <v>370</v>
      </c>
      <c r="D398" s="37">
        <f>D399</f>
        <v>7093.4</v>
      </c>
      <c r="E398" s="37">
        <f t="shared" si="112"/>
        <v>2000</v>
      </c>
      <c r="F398" s="37">
        <f t="shared" si="112"/>
        <v>0</v>
      </c>
    </row>
    <row r="399" spans="1:6" ht="12.75">
      <c r="A399" s="152">
        <v>2430120100</v>
      </c>
      <c r="B399" s="152"/>
      <c r="C399" s="42" t="s">
        <v>300</v>
      </c>
      <c r="D399" s="37">
        <f>D402+D400</f>
        <v>7093.4</v>
      </c>
      <c r="E399" s="37">
        <f aca="true" t="shared" si="113" ref="E399:F399">E402+E400</f>
        <v>2000</v>
      </c>
      <c r="F399" s="37">
        <f t="shared" si="113"/>
        <v>0</v>
      </c>
    </row>
    <row r="400" spans="1:6" ht="31.5">
      <c r="A400" s="161">
        <v>2430120100</v>
      </c>
      <c r="B400" s="160" t="s">
        <v>69</v>
      </c>
      <c r="C400" s="162" t="s">
        <v>95</v>
      </c>
      <c r="D400" s="37">
        <f>D401</f>
        <v>1243</v>
      </c>
      <c r="E400" s="37">
        <f aca="true" t="shared" si="114" ref="E400:F400">E401</f>
        <v>0</v>
      </c>
      <c r="F400" s="37">
        <f t="shared" si="114"/>
        <v>0</v>
      </c>
    </row>
    <row r="401" spans="1:6" ht="31.5">
      <c r="A401" s="161">
        <v>2430120100</v>
      </c>
      <c r="B401" s="161">
        <v>240</v>
      </c>
      <c r="C401" s="162" t="s">
        <v>224</v>
      </c>
      <c r="D401" s="37">
        <f>' № 5  рп, кцср, квр'!E253</f>
        <v>1243</v>
      </c>
      <c r="E401" s="37">
        <f>' № 5  рп, кцср, квр'!F253</f>
        <v>0</v>
      </c>
      <c r="F401" s="37">
        <f>' № 5  рп, кцср, квр'!G253</f>
        <v>0</v>
      </c>
    </row>
    <row r="402" spans="1:6" ht="31.5">
      <c r="A402" s="136">
        <v>2430120100</v>
      </c>
      <c r="B402" s="110" t="s">
        <v>72</v>
      </c>
      <c r="C402" s="56" t="s">
        <v>96</v>
      </c>
      <c r="D402" s="37">
        <f>D403</f>
        <v>5850.4</v>
      </c>
      <c r="E402" s="37">
        <f>E403</f>
        <v>2000</v>
      </c>
      <c r="F402" s="37">
        <f>F403</f>
        <v>0</v>
      </c>
    </row>
    <row r="403" spans="1:6" ht="12.75">
      <c r="A403" s="136">
        <v>2430120100</v>
      </c>
      <c r="B403" s="110" t="s">
        <v>119</v>
      </c>
      <c r="C403" s="56" t="s">
        <v>120</v>
      </c>
      <c r="D403" s="37">
        <f>' № 5  рп, кцср, квр'!E255</f>
        <v>5850.4</v>
      </c>
      <c r="E403" s="37">
        <f>' № 5  рп, кцср, квр'!F255</f>
        <v>2000</v>
      </c>
      <c r="F403" s="37">
        <f>' № 5  рп, кцср, квр'!G255</f>
        <v>0</v>
      </c>
    </row>
    <row r="404" spans="1:6" ht="31.5">
      <c r="A404" s="28">
        <v>2500000000</v>
      </c>
      <c r="B404" s="16"/>
      <c r="C404" s="45" t="s">
        <v>332</v>
      </c>
      <c r="D404" s="36">
        <f>D405+D418</f>
        <v>24645.3</v>
      </c>
      <c r="E404" s="36">
        <f>E405+E418</f>
        <v>23439.100000000002</v>
      </c>
      <c r="F404" s="36">
        <f>F405+F418</f>
        <v>20698.2</v>
      </c>
    </row>
    <row r="405" spans="1:6" ht="12.75">
      <c r="A405" s="108">
        <v>2510000000</v>
      </c>
      <c r="B405" s="108"/>
      <c r="C405" s="109" t="s">
        <v>154</v>
      </c>
      <c r="D405" s="39">
        <f>D406+D410+D414</f>
        <v>8513.3</v>
      </c>
      <c r="E405" s="39">
        <f aca="true" t="shared" si="115" ref="E405:F405">E406+E410+E414</f>
        <v>8113.3</v>
      </c>
      <c r="F405" s="39">
        <f t="shared" si="115"/>
        <v>8113.3</v>
      </c>
    </row>
    <row r="406" spans="1:6" ht="47.25">
      <c r="A406" s="108">
        <v>2510100000</v>
      </c>
      <c r="B406" s="108"/>
      <c r="C406" s="109" t="s">
        <v>178</v>
      </c>
      <c r="D406" s="37">
        <f aca="true" t="shared" si="116" ref="D406:F408">D407</f>
        <v>8237.8</v>
      </c>
      <c r="E406" s="37">
        <f t="shared" si="116"/>
        <v>8002.8</v>
      </c>
      <c r="F406" s="37">
        <f t="shared" si="116"/>
        <v>8002.8</v>
      </c>
    </row>
    <row r="407" spans="1:6" ht="31.5">
      <c r="A407" s="108">
        <v>2510120010</v>
      </c>
      <c r="B407" s="108"/>
      <c r="C407" s="109" t="s">
        <v>123</v>
      </c>
      <c r="D407" s="37">
        <f t="shared" si="116"/>
        <v>8237.8</v>
      </c>
      <c r="E407" s="37">
        <f t="shared" si="116"/>
        <v>8002.8</v>
      </c>
      <c r="F407" s="37">
        <f t="shared" si="116"/>
        <v>8002.8</v>
      </c>
    </row>
    <row r="408" spans="1:6" ht="31.5">
      <c r="A408" s="108">
        <v>2510120010</v>
      </c>
      <c r="B408" s="108">
        <v>600</v>
      </c>
      <c r="C408" s="109" t="s">
        <v>83</v>
      </c>
      <c r="D408" s="37">
        <f t="shared" si="116"/>
        <v>8237.8</v>
      </c>
      <c r="E408" s="37">
        <f t="shared" si="116"/>
        <v>8002.8</v>
      </c>
      <c r="F408" s="37">
        <f t="shared" si="116"/>
        <v>8002.8</v>
      </c>
    </row>
    <row r="409" spans="1:6" ht="12.75">
      <c r="A409" s="108">
        <v>2510120010</v>
      </c>
      <c r="B409" s="108">
        <v>610</v>
      </c>
      <c r="C409" s="109" t="s">
        <v>104</v>
      </c>
      <c r="D409" s="37">
        <f>' № 5  рп, кцср, квр'!E172</f>
        <v>8237.8</v>
      </c>
      <c r="E409" s="37">
        <f>' № 5  рп, кцср, квр'!F172</f>
        <v>8002.8</v>
      </c>
      <c r="F409" s="37">
        <f>' № 5  рп, кцср, квр'!G172</f>
        <v>8002.8</v>
      </c>
    </row>
    <row r="410" spans="1:6" ht="47.25">
      <c r="A410" s="108">
        <v>2510200000</v>
      </c>
      <c r="B410" s="108"/>
      <c r="C410" s="109" t="s">
        <v>176</v>
      </c>
      <c r="D410" s="37">
        <f>D411</f>
        <v>110.5</v>
      </c>
      <c r="E410" s="37">
        <f aca="true" t="shared" si="117" ref="E410:F412">E411</f>
        <v>110.5</v>
      </c>
      <c r="F410" s="37">
        <f t="shared" si="117"/>
        <v>110.5</v>
      </c>
    </row>
    <row r="411" spans="1:6" ht="31.5">
      <c r="A411" s="108">
        <v>2510220170</v>
      </c>
      <c r="B411" s="108"/>
      <c r="C411" s="109" t="s">
        <v>177</v>
      </c>
      <c r="D411" s="37">
        <f>D412</f>
        <v>110.5</v>
      </c>
      <c r="E411" s="37">
        <f t="shared" si="117"/>
        <v>110.5</v>
      </c>
      <c r="F411" s="37">
        <f t="shared" si="117"/>
        <v>110.5</v>
      </c>
    </row>
    <row r="412" spans="1:6" ht="63">
      <c r="A412" s="108">
        <v>2510220170</v>
      </c>
      <c r="B412" s="108" t="s">
        <v>68</v>
      </c>
      <c r="C412" s="109" t="s">
        <v>1</v>
      </c>
      <c r="D412" s="37">
        <f>D413</f>
        <v>110.5</v>
      </c>
      <c r="E412" s="37">
        <f t="shared" si="117"/>
        <v>110.5</v>
      </c>
      <c r="F412" s="37">
        <f t="shared" si="117"/>
        <v>110.5</v>
      </c>
    </row>
    <row r="413" spans="1:6" ht="31.5">
      <c r="A413" s="108">
        <v>2510220170</v>
      </c>
      <c r="B413" s="108">
        <v>120</v>
      </c>
      <c r="C413" s="109" t="s">
        <v>225</v>
      </c>
      <c r="D413" s="37">
        <f>'№ 4 ведом'!F73</f>
        <v>110.5</v>
      </c>
      <c r="E413" s="37">
        <f>'№ 4 ведом'!G73</f>
        <v>110.5</v>
      </c>
      <c r="F413" s="37">
        <f>'№ 4 ведом'!H73</f>
        <v>110.5</v>
      </c>
    </row>
    <row r="414" spans="1:6" ht="31.5">
      <c r="A414" s="201">
        <v>2510300000</v>
      </c>
      <c r="B414" s="201"/>
      <c r="C414" s="202" t="s">
        <v>428</v>
      </c>
      <c r="D414" s="37">
        <f>D415</f>
        <v>165</v>
      </c>
      <c r="E414" s="37">
        <f aca="true" t="shared" si="118" ref="E414:F416">E415</f>
        <v>0</v>
      </c>
      <c r="F414" s="37">
        <f t="shared" si="118"/>
        <v>0</v>
      </c>
    </row>
    <row r="415" spans="1:6" ht="31.5">
      <c r="A415" s="201">
        <v>2510320180</v>
      </c>
      <c r="B415" s="201"/>
      <c r="C415" s="202" t="s">
        <v>429</v>
      </c>
      <c r="D415" s="37">
        <f>D416</f>
        <v>165</v>
      </c>
      <c r="E415" s="37">
        <f t="shared" si="118"/>
        <v>0</v>
      </c>
      <c r="F415" s="37">
        <f t="shared" si="118"/>
        <v>0</v>
      </c>
    </row>
    <row r="416" spans="1:6" ht="31.5">
      <c r="A416" s="201">
        <v>2510320180</v>
      </c>
      <c r="B416" s="200" t="s">
        <v>69</v>
      </c>
      <c r="C416" s="202" t="s">
        <v>95</v>
      </c>
      <c r="D416" s="37">
        <f>D417</f>
        <v>165</v>
      </c>
      <c r="E416" s="37">
        <f t="shared" si="118"/>
        <v>0</v>
      </c>
      <c r="F416" s="37">
        <f t="shared" si="118"/>
        <v>0</v>
      </c>
    </row>
    <row r="417" spans="1:6" ht="31.5">
      <c r="A417" s="201">
        <v>2510320180</v>
      </c>
      <c r="B417" s="201">
        <v>240</v>
      </c>
      <c r="C417" s="202" t="s">
        <v>224</v>
      </c>
      <c r="D417" s="37">
        <f>' № 5  рп, кцср, квр'!E100</f>
        <v>165</v>
      </c>
      <c r="E417" s="37">
        <f>' № 5  рп, кцср, квр'!F100</f>
        <v>0</v>
      </c>
      <c r="F417" s="37">
        <f>' № 5  рп, кцср, квр'!G100</f>
        <v>0</v>
      </c>
    </row>
    <row r="418" spans="1:6" ht="16.5" customHeight="1">
      <c r="A418" s="110">
        <v>2520000000</v>
      </c>
      <c r="B418" s="108"/>
      <c r="C418" s="56" t="s">
        <v>251</v>
      </c>
      <c r="D418" s="37">
        <f>D441+D419+D431+D445</f>
        <v>16132</v>
      </c>
      <c r="E418" s="37">
        <f>E441+E419+E431+E445</f>
        <v>15325.800000000001</v>
      </c>
      <c r="F418" s="37">
        <f>F441+F419+F431+F445</f>
        <v>12584.9</v>
      </c>
    </row>
    <row r="419" spans="1:6" ht="63">
      <c r="A419" s="108">
        <v>2520100000</v>
      </c>
      <c r="B419" s="108"/>
      <c r="C419" s="56" t="s">
        <v>301</v>
      </c>
      <c r="D419" s="37">
        <f>D420+D423+D428</f>
        <v>2176.9999999999995</v>
      </c>
      <c r="E419" s="37">
        <f aca="true" t="shared" si="119" ref="E419:F419">E420+E423+E428</f>
        <v>0</v>
      </c>
      <c r="F419" s="37">
        <f t="shared" si="119"/>
        <v>0</v>
      </c>
    </row>
    <row r="420" spans="1:6" ht="47.25">
      <c r="A420" s="10" t="s">
        <v>799</v>
      </c>
      <c r="B420" s="280"/>
      <c r="C420" s="56" t="s">
        <v>800</v>
      </c>
      <c r="D420" s="37">
        <f>D421</f>
        <v>116.2</v>
      </c>
      <c r="E420" s="37">
        <f aca="true" t="shared" si="120" ref="E420:F421">E421</f>
        <v>0</v>
      </c>
      <c r="F420" s="37">
        <f t="shared" si="120"/>
        <v>0</v>
      </c>
    </row>
    <row r="421" spans="1:6" ht="31.5">
      <c r="A421" s="10" t="s">
        <v>799</v>
      </c>
      <c r="B421" s="279" t="s">
        <v>97</v>
      </c>
      <c r="C421" s="56" t="s">
        <v>98</v>
      </c>
      <c r="D421" s="37">
        <f>D422</f>
        <v>116.2</v>
      </c>
      <c r="E421" s="37">
        <f t="shared" si="120"/>
        <v>0</v>
      </c>
      <c r="F421" s="37">
        <f t="shared" si="120"/>
        <v>0</v>
      </c>
    </row>
    <row r="422" spans="1:6" ht="12.75">
      <c r="A422" s="10" t="s">
        <v>799</v>
      </c>
      <c r="B422" s="280">
        <v>610</v>
      </c>
      <c r="C422" s="56" t="s">
        <v>104</v>
      </c>
      <c r="D422" s="37">
        <f>' № 5  рп, кцср, квр'!E460</f>
        <v>116.2</v>
      </c>
      <c r="E422" s="37">
        <f>' № 5  рп, кцср, квр'!F460</f>
        <v>0</v>
      </c>
      <c r="F422" s="37">
        <f>' № 5  рп, кцср, квр'!G460</f>
        <v>0</v>
      </c>
    </row>
    <row r="423" spans="1:6" ht="31.5">
      <c r="A423" s="10" t="s">
        <v>315</v>
      </c>
      <c r="B423" s="108"/>
      <c r="C423" s="56" t="s">
        <v>302</v>
      </c>
      <c r="D423" s="37">
        <f>D426+D424</f>
        <v>1944.6</v>
      </c>
      <c r="E423" s="37">
        <f aca="true" t="shared" si="121" ref="E423:F423">E426+E424</f>
        <v>0</v>
      </c>
      <c r="F423" s="37">
        <f t="shared" si="121"/>
        <v>0</v>
      </c>
    </row>
    <row r="424" spans="1:6" ht="31.5">
      <c r="A424" s="10" t="s">
        <v>315</v>
      </c>
      <c r="B424" s="160" t="s">
        <v>69</v>
      </c>
      <c r="C424" s="162" t="s">
        <v>95</v>
      </c>
      <c r="D424" s="37">
        <f>D425</f>
        <v>293.3</v>
      </c>
      <c r="E424" s="37">
        <f aca="true" t="shared" si="122" ref="E424:F424">E425</f>
        <v>0</v>
      </c>
      <c r="F424" s="37">
        <f t="shared" si="122"/>
        <v>0</v>
      </c>
    </row>
    <row r="425" spans="1:6" ht="31.5">
      <c r="A425" s="10" t="s">
        <v>315</v>
      </c>
      <c r="B425" s="161">
        <v>240</v>
      </c>
      <c r="C425" s="162" t="s">
        <v>224</v>
      </c>
      <c r="D425" s="37">
        <f>' № 5  рп, кцср, квр'!E105</f>
        <v>293.3</v>
      </c>
      <c r="E425" s="37">
        <f>' № 5  рп, кцср, квр'!F105</f>
        <v>0</v>
      </c>
      <c r="F425" s="37">
        <f>' № 5  рп, кцср, квр'!G105</f>
        <v>0</v>
      </c>
    </row>
    <row r="426" spans="1:6" ht="31.5">
      <c r="A426" s="10" t="s">
        <v>315</v>
      </c>
      <c r="B426" s="110" t="s">
        <v>97</v>
      </c>
      <c r="C426" s="56" t="s">
        <v>98</v>
      </c>
      <c r="D426" s="37">
        <f>D427</f>
        <v>1651.3</v>
      </c>
      <c r="E426" s="37">
        <f aca="true" t="shared" si="123" ref="E426:F426">E427</f>
        <v>0</v>
      </c>
      <c r="F426" s="37">
        <f t="shared" si="123"/>
        <v>0</v>
      </c>
    </row>
    <row r="427" spans="1:6" ht="12.75">
      <c r="A427" s="10" t="s">
        <v>315</v>
      </c>
      <c r="B427" s="108">
        <v>610</v>
      </c>
      <c r="C427" s="56" t="s">
        <v>104</v>
      </c>
      <c r="D427" s="37">
        <f>' № 5  рп, кцср, квр'!E377+' № 5  рп, кцср, квр'!E463+' № 5  рп, кцср, квр'!E664+' № 5  рп, кцср, квр'!E778</f>
        <v>1651.3</v>
      </c>
      <c r="E427" s="37">
        <f>' № 5  рп, кцср, квр'!F377+' № 5  рп, кцср, квр'!F463+' № 5  рп, кцср, квр'!F664+' № 5  рп, кцср, квр'!F778</f>
        <v>0</v>
      </c>
      <c r="F427" s="37">
        <f>' № 5  рп, кцср, квр'!G377+' № 5  рп, кцср, квр'!G463+' № 5  рп, кцср, квр'!G664+' № 5  рп, кцср, квр'!G778</f>
        <v>0</v>
      </c>
    </row>
    <row r="428" spans="1:6" ht="31.5">
      <c r="A428" s="10" t="s">
        <v>798</v>
      </c>
      <c r="B428" s="278"/>
      <c r="C428" s="56" t="s">
        <v>359</v>
      </c>
      <c r="D428" s="37">
        <f>D429</f>
        <v>116.2</v>
      </c>
      <c r="E428" s="37">
        <f aca="true" t="shared" si="124" ref="E428:F429">E429</f>
        <v>0</v>
      </c>
      <c r="F428" s="37">
        <f t="shared" si="124"/>
        <v>0</v>
      </c>
    </row>
    <row r="429" spans="1:6" ht="31.5">
      <c r="A429" s="10" t="s">
        <v>798</v>
      </c>
      <c r="B429" s="277" t="s">
        <v>97</v>
      </c>
      <c r="C429" s="56" t="s">
        <v>98</v>
      </c>
      <c r="D429" s="37">
        <f>D430</f>
        <v>116.2</v>
      </c>
      <c r="E429" s="37">
        <f t="shared" si="124"/>
        <v>0</v>
      </c>
      <c r="F429" s="37">
        <f t="shared" si="124"/>
        <v>0</v>
      </c>
    </row>
    <row r="430" spans="1:6" ht="12.75">
      <c r="A430" s="10" t="s">
        <v>798</v>
      </c>
      <c r="B430" s="278">
        <v>610</v>
      </c>
      <c r="C430" s="56" t="s">
        <v>104</v>
      </c>
      <c r="D430" s="37">
        <f>' № 5  рп, кцср, квр'!E466</f>
        <v>116.2</v>
      </c>
      <c r="E430" s="37">
        <f>' № 5  рп, кцср, квр'!F466</f>
        <v>0</v>
      </c>
      <c r="F430" s="37">
        <f>' № 5  рп, кцср, квр'!G466</f>
        <v>0</v>
      </c>
    </row>
    <row r="431" spans="1:6" ht="47.25">
      <c r="A431" s="110">
        <v>2520200000</v>
      </c>
      <c r="B431" s="108"/>
      <c r="C431" s="109" t="s">
        <v>303</v>
      </c>
      <c r="D431" s="37">
        <f>D438+D435+D432</f>
        <v>2731.4</v>
      </c>
      <c r="E431" s="37">
        <f aca="true" t="shared" si="125" ref="E431:F431">E438+E435+E432</f>
        <v>3425.1</v>
      </c>
      <c r="F431" s="37">
        <f t="shared" si="125"/>
        <v>0</v>
      </c>
    </row>
    <row r="432" spans="1:6" ht="47.25">
      <c r="A432" s="190">
        <v>2520211040</v>
      </c>
      <c r="B432" s="191"/>
      <c r="C432" s="100" t="s">
        <v>416</v>
      </c>
      <c r="D432" s="37">
        <f>D433</f>
        <v>0</v>
      </c>
      <c r="E432" s="37">
        <f aca="true" t="shared" si="126" ref="E432:F433">E433</f>
        <v>1579</v>
      </c>
      <c r="F432" s="37">
        <f t="shared" si="126"/>
        <v>0</v>
      </c>
    </row>
    <row r="433" spans="1:6" ht="31.5">
      <c r="A433" s="190">
        <v>2520211040</v>
      </c>
      <c r="B433" s="101">
        <v>600</v>
      </c>
      <c r="C433" s="100" t="s">
        <v>98</v>
      </c>
      <c r="D433" s="37">
        <f>D434</f>
        <v>0</v>
      </c>
      <c r="E433" s="37">
        <f t="shared" si="126"/>
        <v>1579</v>
      </c>
      <c r="F433" s="37">
        <f t="shared" si="126"/>
        <v>0</v>
      </c>
    </row>
    <row r="434" spans="1:6" ht="12.75">
      <c r="A434" s="190">
        <v>2520211040</v>
      </c>
      <c r="B434" s="99">
        <v>610</v>
      </c>
      <c r="C434" s="100" t="s">
        <v>104</v>
      </c>
      <c r="D434" s="37">
        <f>' № 5  рп, кцср, квр'!E381</f>
        <v>0</v>
      </c>
      <c r="E434" s="37">
        <f>' № 5  рп, кцср, квр'!F381</f>
        <v>1579</v>
      </c>
      <c r="F434" s="37">
        <f>' № 5  рп, кцср, квр'!G381</f>
        <v>0</v>
      </c>
    </row>
    <row r="435" spans="1:6" ht="12.75">
      <c r="A435" s="137">
        <v>2520220190</v>
      </c>
      <c r="B435" s="137"/>
      <c r="C435" s="140" t="s">
        <v>358</v>
      </c>
      <c r="D435" s="37">
        <f aca="true" t="shared" si="127" ref="D435:F436">D436</f>
        <v>2731.4</v>
      </c>
      <c r="E435" s="37">
        <f t="shared" si="127"/>
        <v>100</v>
      </c>
      <c r="F435" s="37">
        <f t="shared" si="127"/>
        <v>0</v>
      </c>
    </row>
    <row r="436" spans="1:6" ht="31.5">
      <c r="A436" s="137">
        <v>2520220190</v>
      </c>
      <c r="B436" s="137" t="s">
        <v>97</v>
      </c>
      <c r="C436" s="140" t="s">
        <v>98</v>
      </c>
      <c r="D436" s="37">
        <f t="shared" si="127"/>
        <v>2731.4</v>
      </c>
      <c r="E436" s="37">
        <f t="shared" si="127"/>
        <v>100</v>
      </c>
      <c r="F436" s="37">
        <f t="shared" si="127"/>
        <v>0</v>
      </c>
    </row>
    <row r="437" spans="1:6" ht="12.75">
      <c r="A437" s="137">
        <v>2520220190</v>
      </c>
      <c r="B437" s="137">
        <v>610</v>
      </c>
      <c r="C437" s="140" t="s">
        <v>104</v>
      </c>
      <c r="D437" s="37">
        <f>' № 5  рп, кцср, квр'!E384+' № 5  рп, кцср, квр'!E470</f>
        <v>2731.4</v>
      </c>
      <c r="E437" s="37">
        <f>' № 5  рп, кцср, квр'!F384</f>
        <v>100</v>
      </c>
      <c r="F437" s="37">
        <f>' № 5  рп, кцср, квр'!G384</f>
        <v>0</v>
      </c>
    </row>
    <row r="438" spans="1:6" ht="47.25">
      <c r="A438" s="110" t="s">
        <v>327</v>
      </c>
      <c r="B438" s="108"/>
      <c r="C438" s="100" t="s">
        <v>260</v>
      </c>
      <c r="D438" s="37">
        <f>D439</f>
        <v>0</v>
      </c>
      <c r="E438" s="37">
        <f>E439</f>
        <v>1746.1</v>
      </c>
      <c r="F438" s="37">
        <f>F439</f>
        <v>0</v>
      </c>
    </row>
    <row r="439" spans="1:6" ht="31.5">
      <c r="A439" s="110" t="s">
        <v>327</v>
      </c>
      <c r="B439" s="101">
        <v>600</v>
      </c>
      <c r="C439" s="100" t="s">
        <v>98</v>
      </c>
      <c r="D439" s="37">
        <f>D440</f>
        <v>0</v>
      </c>
      <c r="E439" s="37">
        <f aca="true" t="shared" si="128" ref="E439:F439">E440</f>
        <v>1746.1</v>
      </c>
      <c r="F439" s="37">
        <f t="shared" si="128"/>
        <v>0</v>
      </c>
    </row>
    <row r="440" spans="1:6" ht="12.75">
      <c r="A440" s="153" t="s">
        <v>327</v>
      </c>
      <c r="B440" s="153">
        <v>610</v>
      </c>
      <c r="C440" s="154" t="s">
        <v>104</v>
      </c>
      <c r="D440" s="37">
        <f>' № 5  рп, кцср, квр'!E387</f>
        <v>0</v>
      </c>
      <c r="E440" s="37">
        <f>' № 5  рп, кцср, квр'!F387</f>
        <v>1746.1</v>
      </c>
      <c r="F440" s="37">
        <f>' № 5  рп, кцср, квр'!G387</f>
        <v>0</v>
      </c>
    </row>
    <row r="441" spans="1:6" ht="47.25">
      <c r="A441" s="110">
        <v>2520300000</v>
      </c>
      <c r="B441" s="108"/>
      <c r="C441" s="109" t="s">
        <v>287</v>
      </c>
      <c r="D441" s="37">
        <f>D442</f>
        <v>8450.4</v>
      </c>
      <c r="E441" s="37">
        <f aca="true" t="shared" si="129" ref="E441:F443">E442</f>
        <v>9494.2</v>
      </c>
      <c r="F441" s="37">
        <f t="shared" si="129"/>
        <v>10178.4</v>
      </c>
    </row>
    <row r="442" spans="1:6" ht="12.75">
      <c r="A442" s="110">
        <v>2520320200</v>
      </c>
      <c r="B442" s="108"/>
      <c r="C442" s="56" t="s">
        <v>288</v>
      </c>
      <c r="D442" s="37">
        <f>D443</f>
        <v>8450.4</v>
      </c>
      <c r="E442" s="37">
        <f t="shared" si="129"/>
        <v>9494.2</v>
      </c>
      <c r="F442" s="37">
        <f t="shared" si="129"/>
        <v>10178.4</v>
      </c>
    </row>
    <row r="443" spans="1:6" ht="31.5">
      <c r="A443" s="110">
        <v>2520320200</v>
      </c>
      <c r="B443" s="110" t="s">
        <v>97</v>
      </c>
      <c r="C443" s="56" t="s">
        <v>98</v>
      </c>
      <c r="D443" s="37">
        <f>D444</f>
        <v>8450.4</v>
      </c>
      <c r="E443" s="37">
        <f t="shared" si="129"/>
        <v>9494.2</v>
      </c>
      <c r="F443" s="37">
        <f t="shared" si="129"/>
        <v>10178.4</v>
      </c>
    </row>
    <row r="444" spans="1:6" ht="12.75">
      <c r="A444" s="110">
        <v>2520320200</v>
      </c>
      <c r="B444" s="108">
        <v>610</v>
      </c>
      <c r="C444" s="56" t="s">
        <v>104</v>
      </c>
      <c r="D444" s="37">
        <f>' № 5  рп, кцср, квр'!E519+' № 5  рп, кцср, квр'!E668+' № 5  рп, кцср, квр'!E782+' № 5  рп, кцср, квр'!E388+' № 5  рп, кцср, квр'!E474</f>
        <v>8450.4</v>
      </c>
      <c r="E444" s="37">
        <f>' № 5  рп, кцср, квр'!F519+' № 5  рп, кцср, квр'!F668+' № 5  рп, кцср, квр'!F782+' № 5  рп, кцср, квр'!F388+' № 5  рп, кцср, квр'!F474</f>
        <v>9494.2</v>
      </c>
      <c r="F444" s="37">
        <f>' № 5  рп, кцср, квр'!G519+' № 5  рп, кцср, квр'!G668+' № 5  рп, кцср, квр'!G782+' № 5  рп, кцср, квр'!G388+' № 5  рп, кцср, квр'!G474</f>
        <v>10178.4</v>
      </c>
    </row>
    <row r="445" spans="1:6" ht="31.5">
      <c r="A445" s="137">
        <v>2520400000</v>
      </c>
      <c r="B445" s="139"/>
      <c r="C445" s="56" t="s">
        <v>367</v>
      </c>
      <c r="D445" s="37">
        <f>D446</f>
        <v>2773.2</v>
      </c>
      <c r="E445" s="37">
        <f aca="true" t="shared" si="130" ref="E445:F449">E446</f>
        <v>2406.5</v>
      </c>
      <c r="F445" s="37">
        <f t="shared" si="130"/>
        <v>2406.5</v>
      </c>
    </row>
    <row r="446" spans="1:6" ht="12.75">
      <c r="A446" s="137">
        <v>2520420300</v>
      </c>
      <c r="B446" s="139"/>
      <c r="C446" s="56" t="s">
        <v>368</v>
      </c>
      <c r="D446" s="37">
        <f>D449+D447</f>
        <v>2773.2</v>
      </c>
      <c r="E446" s="37">
        <f aca="true" t="shared" si="131" ref="E446:F446">E449+E447</f>
        <v>2406.5</v>
      </c>
      <c r="F446" s="37">
        <f t="shared" si="131"/>
        <v>2406.5</v>
      </c>
    </row>
    <row r="447" spans="1:6" ht="31.5">
      <c r="A447" s="160">
        <v>2520420300</v>
      </c>
      <c r="B447" s="160" t="s">
        <v>69</v>
      </c>
      <c r="C447" s="162" t="s">
        <v>95</v>
      </c>
      <c r="D447" s="37">
        <f>D448</f>
        <v>232.10000000000002</v>
      </c>
      <c r="E447" s="37">
        <f aca="true" t="shared" si="132" ref="E447:F447">E448</f>
        <v>0</v>
      </c>
      <c r="F447" s="37">
        <f t="shared" si="132"/>
        <v>0</v>
      </c>
    </row>
    <row r="448" spans="1:6" ht="31.5">
      <c r="A448" s="160">
        <v>2520420300</v>
      </c>
      <c r="B448" s="161">
        <v>240</v>
      </c>
      <c r="C448" s="162" t="s">
        <v>224</v>
      </c>
      <c r="D448" s="37">
        <f>' № 5  рп, кцср, квр'!E109</f>
        <v>232.10000000000002</v>
      </c>
      <c r="E448" s="37">
        <f>' № 5  рп, кцср, квр'!F109</f>
        <v>0</v>
      </c>
      <c r="F448" s="37">
        <f>' № 5  рп, кцср, квр'!G109</f>
        <v>0</v>
      </c>
    </row>
    <row r="449" spans="1:6" ht="31.5">
      <c r="A449" s="137">
        <v>2520420300</v>
      </c>
      <c r="B449" s="137" t="s">
        <v>97</v>
      </c>
      <c r="C449" s="56" t="s">
        <v>98</v>
      </c>
      <c r="D449" s="37">
        <f>D450</f>
        <v>2541.1</v>
      </c>
      <c r="E449" s="37">
        <f t="shared" si="130"/>
        <v>2406.5</v>
      </c>
      <c r="F449" s="37">
        <f t="shared" si="130"/>
        <v>2406.5</v>
      </c>
    </row>
    <row r="450" spans="1:6" ht="12.75">
      <c r="A450" s="137">
        <v>2520420300</v>
      </c>
      <c r="B450" s="139">
        <v>610</v>
      </c>
      <c r="C450" s="56" t="s">
        <v>104</v>
      </c>
      <c r="D450" s="37">
        <f>' № 5  рп, кцср, квр'!E523+' № 5  рп, кцср, квр'!E672+' № 5  рп, кцср, квр'!E754+' № 5  рп, кцср, квр'!E786+' № 5  рп, кцср, квр'!E395+' № 5  рп, кцср, квр'!E478</f>
        <v>2541.1</v>
      </c>
      <c r="E450" s="37">
        <f>' № 5  рп, кцср, квр'!F523+' № 5  рп, кцср, квр'!F672+' № 5  рп, кцср, квр'!F754+' № 5  рп, кцср, квр'!F786+' № 5  рп, кцср, квр'!F395+' № 5  рп, кцср, квр'!F478</f>
        <v>2406.5</v>
      </c>
      <c r="F450" s="37">
        <f>' № 5  рп, кцср, квр'!G523+' № 5  рп, кцср, квр'!G672+' № 5  рп, кцср, квр'!G754+' № 5  рп, кцср, квр'!G786+' № 5  рп, кцср, квр'!G395+' № 5  рп, кцср, квр'!G478</f>
        <v>2406.5</v>
      </c>
    </row>
    <row r="451" spans="1:6" ht="47.25">
      <c r="A451" s="28">
        <v>2600000000</v>
      </c>
      <c r="B451" s="110"/>
      <c r="C451" s="45" t="s">
        <v>342</v>
      </c>
      <c r="D451" s="36">
        <f>D494+D452+D473+D485</f>
        <v>24609.300000000003</v>
      </c>
      <c r="E451" s="36">
        <f>E494+E452+E473+E485</f>
        <v>14174.4</v>
      </c>
      <c r="F451" s="36">
        <f>F494+F452+F473+F485</f>
        <v>107730.50000000001</v>
      </c>
    </row>
    <row r="452" spans="1:6" ht="31.5">
      <c r="A452" s="137">
        <v>2610000000</v>
      </c>
      <c r="B452" s="137"/>
      <c r="C452" s="140" t="s">
        <v>107</v>
      </c>
      <c r="D452" s="37">
        <f>D453+D466</f>
        <v>16267.2</v>
      </c>
      <c r="E452" s="37">
        <f>E453+E466</f>
        <v>9962.3</v>
      </c>
      <c r="F452" s="37">
        <f>F453+F466</f>
        <v>9262.3</v>
      </c>
    </row>
    <row r="453" spans="1:6" ht="12.75">
      <c r="A453" s="137">
        <v>2610100000</v>
      </c>
      <c r="B453" s="137"/>
      <c r="C453" s="140" t="s">
        <v>108</v>
      </c>
      <c r="D453" s="37">
        <f>D454+D457+D460+D463</f>
        <v>12141.400000000001</v>
      </c>
      <c r="E453" s="37">
        <f>E454+E457+E460+E463</f>
        <v>4469.6</v>
      </c>
      <c r="F453" s="37">
        <f>F454+F457+F460+F463</f>
        <v>3769.6000000000004</v>
      </c>
    </row>
    <row r="454" spans="1:6" ht="12.75">
      <c r="A454" s="137">
        <v>2610120210</v>
      </c>
      <c r="B454" s="18"/>
      <c r="C454" s="140" t="s">
        <v>109</v>
      </c>
      <c r="D454" s="37">
        <f aca="true" t="shared" si="133" ref="D454:F455">D455</f>
        <v>7482.1</v>
      </c>
      <c r="E454" s="37">
        <f t="shared" si="133"/>
        <v>1868</v>
      </c>
      <c r="F454" s="37">
        <f t="shared" si="133"/>
        <v>1664.4</v>
      </c>
    </row>
    <row r="455" spans="1:6" ht="31.5">
      <c r="A455" s="137">
        <v>2610120210</v>
      </c>
      <c r="B455" s="137" t="s">
        <v>69</v>
      </c>
      <c r="C455" s="140" t="s">
        <v>95</v>
      </c>
      <c r="D455" s="37">
        <f t="shared" si="133"/>
        <v>7482.1</v>
      </c>
      <c r="E455" s="37">
        <f t="shared" si="133"/>
        <v>1868</v>
      </c>
      <c r="F455" s="37">
        <f t="shared" si="133"/>
        <v>1664.4</v>
      </c>
    </row>
    <row r="456" spans="1:6" ht="31.5">
      <c r="A456" s="137">
        <v>2610120210</v>
      </c>
      <c r="B456" s="139">
        <v>240</v>
      </c>
      <c r="C456" s="140" t="s">
        <v>224</v>
      </c>
      <c r="D456" s="37">
        <f>' № 5  рп, кцср, квр'!E115</f>
        <v>7482.1</v>
      </c>
      <c r="E456" s="37">
        <f>' № 5  рп, кцср, квр'!F115</f>
        <v>1868</v>
      </c>
      <c r="F456" s="37">
        <f>' № 5  рп, кцср, квр'!G115</f>
        <v>1664.4</v>
      </c>
    </row>
    <row r="457" spans="1:6" ht="31.5">
      <c r="A457" s="137">
        <v>2610120220</v>
      </c>
      <c r="B457" s="139"/>
      <c r="C457" s="140" t="s">
        <v>106</v>
      </c>
      <c r="D457" s="37">
        <f aca="true" t="shared" si="134" ref="D457:F458">D458</f>
        <v>250</v>
      </c>
      <c r="E457" s="37">
        <f t="shared" si="134"/>
        <v>150</v>
      </c>
      <c r="F457" s="37">
        <f t="shared" si="134"/>
        <v>100</v>
      </c>
    </row>
    <row r="458" spans="1:6" ht="31.5">
      <c r="A458" s="137">
        <v>2610120220</v>
      </c>
      <c r="B458" s="137" t="s">
        <v>69</v>
      </c>
      <c r="C458" s="140" t="s">
        <v>95</v>
      </c>
      <c r="D458" s="37">
        <f t="shared" si="134"/>
        <v>250</v>
      </c>
      <c r="E458" s="37">
        <f t="shared" si="134"/>
        <v>150</v>
      </c>
      <c r="F458" s="37">
        <f t="shared" si="134"/>
        <v>100</v>
      </c>
    </row>
    <row r="459" spans="1:6" ht="31.5">
      <c r="A459" s="137">
        <v>2610120220</v>
      </c>
      <c r="B459" s="139">
        <v>240</v>
      </c>
      <c r="C459" s="140" t="s">
        <v>224</v>
      </c>
      <c r="D459" s="37">
        <f>' № 5  рп, кцср, квр'!E118</f>
        <v>250</v>
      </c>
      <c r="E459" s="37">
        <f>' № 5  рп, кцср, квр'!F118</f>
        <v>150</v>
      </c>
      <c r="F459" s="37">
        <f>' № 5  рп, кцср, квр'!G118</f>
        <v>100</v>
      </c>
    </row>
    <row r="460" spans="1:6" ht="47.25">
      <c r="A460" s="110">
        <v>2610120230</v>
      </c>
      <c r="B460" s="110"/>
      <c r="C460" s="109" t="s">
        <v>113</v>
      </c>
      <c r="D460" s="37">
        <f aca="true" t="shared" si="135" ref="D460:F461">D461</f>
        <v>4159.3</v>
      </c>
      <c r="E460" s="37">
        <f t="shared" si="135"/>
        <v>2101.6</v>
      </c>
      <c r="F460" s="37">
        <f t="shared" si="135"/>
        <v>1805.2</v>
      </c>
    </row>
    <row r="461" spans="1:6" ht="31.5">
      <c r="A461" s="110">
        <v>2610120230</v>
      </c>
      <c r="B461" s="110" t="s">
        <v>69</v>
      </c>
      <c r="C461" s="109" t="s">
        <v>95</v>
      </c>
      <c r="D461" s="37">
        <f t="shared" si="135"/>
        <v>4159.3</v>
      </c>
      <c r="E461" s="37">
        <f t="shared" si="135"/>
        <v>2101.6</v>
      </c>
      <c r="F461" s="37">
        <f t="shared" si="135"/>
        <v>1805.2</v>
      </c>
    </row>
    <row r="462" spans="1:6" ht="31.5">
      <c r="A462" s="110">
        <v>2610120230</v>
      </c>
      <c r="B462" s="108">
        <v>240</v>
      </c>
      <c r="C462" s="109" t="s">
        <v>224</v>
      </c>
      <c r="D462" s="37">
        <f>' № 5  рп, кцср, квр'!E246</f>
        <v>4159.3</v>
      </c>
      <c r="E462" s="37">
        <f>' № 5  рп, кцср, квр'!F246</f>
        <v>2101.6</v>
      </c>
      <c r="F462" s="37">
        <f>' № 5  рп, кцср, квр'!G246</f>
        <v>1805.2</v>
      </c>
    </row>
    <row r="463" spans="1:6" ht="31.5">
      <c r="A463" s="137">
        <v>2610120240</v>
      </c>
      <c r="B463" s="137"/>
      <c r="C463" s="140" t="s">
        <v>111</v>
      </c>
      <c r="D463" s="37">
        <f aca="true" t="shared" si="136" ref="D463:F464">D464</f>
        <v>250</v>
      </c>
      <c r="E463" s="37">
        <f t="shared" si="136"/>
        <v>350</v>
      </c>
      <c r="F463" s="37">
        <f t="shared" si="136"/>
        <v>200</v>
      </c>
    </row>
    <row r="464" spans="1:6" ht="31.5">
      <c r="A464" s="137">
        <v>2610120240</v>
      </c>
      <c r="B464" s="137" t="s">
        <v>69</v>
      </c>
      <c r="C464" s="140" t="s">
        <v>95</v>
      </c>
      <c r="D464" s="37">
        <f t="shared" si="136"/>
        <v>250</v>
      </c>
      <c r="E464" s="37">
        <f t="shared" si="136"/>
        <v>350</v>
      </c>
      <c r="F464" s="37">
        <f t="shared" si="136"/>
        <v>200</v>
      </c>
    </row>
    <row r="465" spans="1:6" ht="31.5">
      <c r="A465" s="137">
        <v>2610120240</v>
      </c>
      <c r="B465" s="139">
        <v>240</v>
      </c>
      <c r="C465" s="140" t="s">
        <v>224</v>
      </c>
      <c r="D465" s="37">
        <f>' № 5  рп, кцср, квр'!E230</f>
        <v>250</v>
      </c>
      <c r="E465" s="37">
        <f>' № 5  рп, кцср, квр'!F230</f>
        <v>350</v>
      </c>
      <c r="F465" s="37">
        <f>' № 5  рп, кцср, квр'!G230</f>
        <v>200</v>
      </c>
    </row>
    <row r="466" spans="1:6" ht="12.75">
      <c r="A466" s="137">
        <v>2610200000</v>
      </c>
      <c r="B466" s="137"/>
      <c r="C466" s="140" t="s">
        <v>112</v>
      </c>
      <c r="D466" s="37">
        <f>D467+D470</f>
        <v>4125.8</v>
      </c>
      <c r="E466" s="37">
        <f>E467+E470</f>
        <v>5492.7</v>
      </c>
      <c r="F466" s="37">
        <f>F467+F470</f>
        <v>5492.7</v>
      </c>
    </row>
    <row r="467" spans="1:6" ht="63">
      <c r="A467" s="137">
        <v>2610210820</v>
      </c>
      <c r="B467" s="137"/>
      <c r="C467" s="140" t="s">
        <v>221</v>
      </c>
      <c r="D467" s="37">
        <f aca="true" t="shared" si="137" ref="D467:F468">D468</f>
        <v>0</v>
      </c>
      <c r="E467" s="37">
        <f t="shared" si="137"/>
        <v>3295.6</v>
      </c>
      <c r="F467" s="37">
        <f t="shared" si="137"/>
        <v>2197.1</v>
      </c>
    </row>
    <row r="468" spans="1:6" ht="31.5">
      <c r="A468" s="137">
        <v>2610210820</v>
      </c>
      <c r="B468" s="137" t="s">
        <v>72</v>
      </c>
      <c r="C468" s="140" t="s">
        <v>96</v>
      </c>
      <c r="D468" s="37">
        <f t="shared" si="137"/>
        <v>0</v>
      </c>
      <c r="E468" s="37">
        <f t="shared" si="137"/>
        <v>3295.6</v>
      </c>
      <c r="F468" s="37">
        <f t="shared" si="137"/>
        <v>2197.1</v>
      </c>
    </row>
    <row r="469" spans="1:6" ht="12.75">
      <c r="A469" s="137">
        <v>2610210820</v>
      </c>
      <c r="B469" s="137" t="s">
        <v>119</v>
      </c>
      <c r="C469" s="140" t="s">
        <v>120</v>
      </c>
      <c r="D469" s="37">
        <f>' № 5  рп, кцср, квр'!E718</f>
        <v>0</v>
      </c>
      <c r="E469" s="37">
        <f>' № 5  рп, кцср, квр'!F718</f>
        <v>3295.6</v>
      </c>
      <c r="F469" s="37">
        <f>' № 5  рп, кцср, квр'!G718</f>
        <v>2197.1</v>
      </c>
    </row>
    <row r="470" spans="1:6" ht="47.25">
      <c r="A470" s="137" t="s">
        <v>357</v>
      </c>
      <c r="B470" s="137"/>
      <c r="C470" s="56" t="s">
        <v>231</v>
      </c>
      <c r="D470" s="37">
        <f aca="true" t="shared" si="138" ref="D470:F471">D471</f>
        <v>4125.8</v>
      </c>
      <c r="E470" s="37">
        <f t="shared" si="138"/>
        <v>2197.1</v>
      </c>
      <c r="F470" s="37">
        <f t="shared" si="138"/>
        <v>3295.6</v>
      </c>
    </row>
    <row r="471" spans="1:6" ht="31.5">
      <c r="A471" s="137" t="s">
        <v>357</v>
      </c>
      <c r="B471" s="137" t="s">
        <v>72</v>
      </c>
      <c r="C471" s="56" t="s">
        <v>96</v>
      </c>
      <c r="D471" s="37">
        <f t="shared" si="138"/>
        <v>4125.8</v>
      </c>
      <c r="E471" s="37">
        <f t="shared" si="138"/>
        <v>2197.1</v>
      </c>
      <c r="F471" s="37">
        <f t="shared" si="138"/>
        <v>3295.6</v>
      </c>
    </row>
    <row r="472" spans="1:6" ht="12.75">
      <c r="A472" s="137" t="s">
        <v>357</v>
      </c>
      <c r="B472" s="137" t="s">
        <v>119</v>
      </c>
      <c r="C472" s="56" t="s">
        <v>120</v>
      </c>
      <c r="D472" s="37">
        <f>' № 5  рп, кцср, квр'!E721</f>
        <v>4125.8</v>
      </c>
      <c r="E472" s="37">
        <f>' № 5  рп, кцср, квр'!F721</f>
        <v>2197.1</v>
      </c>
      <c r="F472" s="37">
        <f>' № 5  рп, кцср, квр'!G721</f>
        <v>3295.6</v>
      </c>
    </row>
    <row r="473" spans="1:6" ht="47.25">
      <c r="A473" s="110">
        <v>2620000000</v>
      </c>
      <c r="B473" s="108"/>
      <c r="C473" s="109" t="s">
        <v>205</v>
      </c>
      <c r="D473" s="37">
        <f>D474+D481</f>
        <v>3111.5</v>
      </c>
      <c r="E473" s="37">
        <f>E474+E481</f>
        <v>3081.5</v>
      </c>
      <c r="F473" s="37">
        <f>F474+F481</f>
        <v>2881.5</v>
      </c>
    </row>
    <row r="474" spans="1:6" ht="47.25">
      <c r="A474" s="108">
        <v>2620100000</v>
      </c>
      <c r="B474" s="108"/>
      <c r="C474" s="109" t="s">
        <v>206</v>
      </c>
      <c r="D474" s="37">
        <f>D475+D478</f>
        <v>2874.5</v>
      </c>
      <c r="E474" s="37">
        <f>E475+E478</f>
        <v>2890.2</v>
      </c>
      <c r="F474" s="37">
        <f>F475+F478</f>
        <v>2690.2</v>
      </c>
    </row>
    <row r="475" spans="1:6" ht="47.25">
      <c r="A475" s="108">
        <v>2620120180</v>
      </c>
      <c r="B475" s="108"/>
      <c r="C475" s="109" t="s">
        <v>207</v>
      </c>
      <c r="D475" s="37">
        <f aca="true" t="shared" si="139" ref="D475:F476">D476</f>
        <v>1403.5</v>
      </c>
      <c r="E475" s="37">
        <f t="shared" si="139"/>
        <v>1662.3</v>
      </c>
      <c r="F475" s="37">
        <f t="shared" si="139"/>
        <v>1462.3</v>
      </c>
    </row>
    <row r="476" spans="1:6" ht="31.5">
      <c r="A476" s="108">
        <v>2620120180</v>
      </c>
      <c r="B476" s="108" t="s">
        <v>69</v>
      </c>
      <c r="C476" s="109" t="s">
        <v>95</v>
      </c>
      <c r="D476" s="37">
        <f t="shared" si="139"/>
        <v>1403.5</v>
      </c>
      <c r="E476" s="37">
        <f t="shared" si="139"/>
        <v>1662.3</v>
      </c>
      <c r="F476" s="37">
        <f t="shared" si="139"/>
        <v>1462.3</v>
      </c>
    </row>
    <row r="477" spans="1:6" ht="31.5">
      <c r="A477" s="108">
        <v>2620120180</v>
      </c>
      <c r="B477" s="108">
        <v>240</v>
      </c>
      <c r="C477" s="109" t="s">
        <v>224</v>
      </c>
      <c r="D477" s="37">
        <f>' № 5  рп, кцср, квр'!E123</f>
        <v>1403.5</v>
      </c>
      <c r="E477" s="37">
        <f>' № 5  рп, кцср, квр'!F123</f>
        <v>1662.3</v>
      </c>
      <c r="F477" s="37">
        <f>' № 5  рп, кцср, квр'!G123</f>
        <v>1462.3</v>
      </c>
    </row>
    <row r="478" spans="1:6" ht="47.25">
      <c r="A478" s="108">
        <v>2620120520</v>
      </c>
      <c r="B478" s="108"/>
      <c r="C478" s="109" t="s">
        <v>212</v>
      </c>
      <c r="D478" s="37">
        <f aca="true" t="shared" si="140" ref="D478:F479">D479</f>
        <v>1471</v>
      </c>
      <c r="E478" s="37">
        <f t="shared" si="140"/>
        <v>1227.9</v>
      </c>
      <c r="F478" s="37">
        <f t="shared" si="140"/>
        <v>1227.9</v>
      </c>
    </row>
    <row r="479" spans="1:6" ht="31.5">
      <c r="A479" s="108">
        <v>2620120520</v>
      </c>
      <c r="B479" s="108" t="s">
        <v>69</v>
      </c>
      <c r="C479" s="109" t="s">
        <v>95</v>
      </c>
      <c r="D479" s="37">
        <f t="shared" si="140"/>
        <v>1471</v>
      </c>
      <c r="E479" s="37">
        <f t="shared" si="140"/>
        <v>1227.9</v>
      </c>
      <c r="F479" s="37">
        <f t="shared" si="140"/>
        <v>1227.9</v>
      </c>
    </row>
    <row r="480" spans="1:6" ht="31.5">
      <c r="A480" s="108">
        <v>2620120520</v>
      </c>
      <c r="B480" s="108">
        <v>240</v>
      </c>
      <c r="C480" s="109" t="s">
        <v>224</v>
      </c>
      <c r="D480" s="37">
        <f>' № 5  рп, кцср, квр'!E126</f>
        <v>1471</v>
      </c>
      <c r="E480" s="37">
        <f>' № 5  рп, кцср, квр'!F126</f>
        <v>1227.9</v>
      </c>
      <c r="F480" s="37">
        <f>' № 5  рп, кцср, квр'!G126</f>
        <v>1227.9</v>
      </c>
    </row>
    <row r="481" spans="1:6" ht="47.25">
      <c r="A481" s="139">
        <v>2620200000</v>
      </c>
      <c r="B481" s="108"/>
      <c r="C481" s="109" t="s">
        <v>208</v>
      </c>
      <c r="D481" s="37">
        <f aca="true" t="shared" si="141" ref="D481:F483">D482</f>
        <v>237</v>
      </c>
      <c r="E481" s="37">
        <f t="shared" si="141"/>
        <v>191.3</v>
      </c>
      <c r="F481" s="37">
        <f t="shared" si="141"/>
        <v>191.3</v>
      </c>
    </row>
    <row r="482" spans="1:6" ht="12.75">
      <c r="A482" s="139">
        <v>2620220530</v>
      </c>
      <c r="B482" s="108"/>
      <c r="C482" s="109" t="s">
        <v>209</v>
      </c>
      <c r="D482" s="37">
        <f t="shared" si="141"/>
        <v>237</v>
      </c>
      <c r="E482" s="37">
        <f t="shared" si="141"/>
        <v>191.3</v>
      </c>
      <c r="F482" s="37">
        <f t="shared" si="141"/>
        <v>191.3</v>
      </c>
    </row>
    <row r="483" spans="1:6" ht="31.5">
      <c r="A483" s="139">
        <v>2620220530</v>
      </c>
      <c r="B483" s="108" t="s">
        <v>69</v>
      </c>
      <c r="C483" s="109" t="s">
        <v>95</v>
      </c>
      <c r="D483" s="37">
        <f t="shared" si="141"/>
        <v>237</v>
      </c>
      <c r="E483" s="37">
        <f t="shared" si="141"/>
        <v>191.3</v>
      </c>
      <c r="F483" s="37">
        <f t="shared" si="141"/>
        <v>191.3</v>
      </c>
    </row>
    <row r="484" spans="1:6" ht="31.5">
      <c r="A484" s="139">
        <v>2620220530</v>
      </c>
      <c r="B484" s="108">
        <v>240</v>
      </c>
      <c r="C484" s="109" t="s">
        <v>224</v>
      </c>
      <c r="D484" s="37">
        <f>' № 5  рп, кцср, квр'!E130</f>
        <v>237</v>
      </c>
      <c r="E484" s="37">
        <f>' № 5  рп, кцср, квр'!F130</f>
        <v>191.3</v>
      </c>
      <c r="F484" s="37">
        <f>' № 5  рп, кцср, квр'!G130</f>
        <v>191.3</v>
      </c>
    </row>
    <row r="485" spans="1:6" ht="47.25">
      <c r="A485" s="110">
        <v>2630000000</v>
      </c>
      <c r="B485" s="1"/>
      <c r="C485" s="47" t="s">
        <v>199</v>
      </c>
      <c r="D485" s="37">
        <f>D486+D490</f>
        <v>176.5</v>
      </c>
      <c r="E485" s="37">
        <f>E486+E490</f>
        <v>176.5</v>
      </c>
      <c r="F485" s="37">
        <f>F486+F490</f>
        <v>176.5</v>
      </c>
    </row>
    <row r="486" spans="1:6" ht="31.5">
      <c r="A486" s="110">
        <v>2630100000</v>
      </c>
      <c r="B486" s="108"/>
      <c r="C486" s="109" t="s">
        <v>201</v>
      </c>
      <c r="D486" s="37">
        <f>D487</f>
        <v>150</v>
      </c>
      <c r="E486" s="37">
        <f aca="true" t="shared" si="142" ref="E486:F488">E487</f>
        <v>150</v>
      </c>
      <c r="F486" s="37">
        <f t="shared" si="142"/>
        <v>150</v>
      </c>
    </row>
    <row r="487" spans="1:6" ht="12.75">
      <c r="A487" s="110">
        <v>2630120510</v>
      </c>
      <c r="B487" s="108"/>
      <c r="C487" s="109" t="s">
        <v>203</v>
      </c>
      <c r="D487" s="37">
        <f>D488</f>
        <v>150</v>
      </c>
      <c r="E487" s="37">
        <f t="shared" si="142"/>
        <v>150</v>
      </c>
      <c r="F487" s="37">
        <f t="shared" si="142"/>
        <v>150</v>
      </c>
    </row>
    <row r="488" spans="1:6" ht="31.5">
      <c r="A488" s="137">
        <v>2630120510</v>
      </c>
      <c r="B488" s="110" t="s">
        <v>69</v>
      </c>
      <c r="C488" s="109" t="s">
        <v>95</v>
      </c>
      <c r="D488" s="37">
        <f>D489</f>
        <v>150</v>
      </c>
      <c r="E488" s="37">
        <f t="shared" si="142"/>
        <v>150</v>
      </c>
      <c r="F488" s="37">
        <f t="shared" si="142"/>
        <v>150</v>
      </c>
    </row>
    <row r="489" spans="1:6" ht="31.5">
      <c r="A489" s="137">
        <v>2630120510</v>
      </c>
      <c r="B489" s="108">
        <v>240</v>
      </c>
      <c r="C489" s="109" t="s">
        <v>224</v>
      </c>
      <c r="D489" s="37">
        <f>' № 5  рп, кцср, квр'!E535</f>
        <v>150</v>
      </c>
      <c r="E489" s="37">
        <f>' № 5  рп, кцср, квр'!F535</f>
        <v>150</v>
      </c>
      <c r="F489" s="37">
        <f>' № 5  рп, кцср, квр'!G535</f>
        <v>150</v>
      </c>
    </row>
    <row r="490" spans="1:6" ht="31.5">
      <c r="A490" s="139">
        <v>2630200000</v>
      </c>
      <c r="B490" s="1"/>
      <c r="C490" s="47" t="s">
        <v>202</v>
      </c>
      <c r="D490" s="37">
        <f>D491</f>
        <v>26.5</v>
      </c>
      <c r="E490" s="37">
        <f aca="true" t="shared" si="143" ref="E490:F492">E491</f>
        <v>26.5</v>
      </c>
      <c r="F490" s="37">
        <f t="shared" si="143"/>
        <v>26.5</v>
      </c>
    </row>
    <row r="491" spans="1:6" ht="12.75">
      <c r="A491" s="139">
        <v>2630220250</v>
      </c>
      <c r="B491" s="1"/>
      <c r="C491" s="47" t="s">
        <v>200</v>
      </c>
      <c r="D491" s="37">
        <f>D492</f>
        <v>26.5</v>
      </c>
      <c r="E491" s="37">
        <f t="shared" si="143"/>
        <v>26.5</v>
      </c>
      <c r="F491" s="37">
        <f t="shared" si="143"/>
        <v>26.5</v>
      </c>
    </row>
    <row r="492" spans="1:6" ht="31.5">
      <c r="A492" s="139">
        <v>2630220250</v>
      </c>
      <c r="B492" s="110" t="s">
        <v>69</v>
      </c>
      <c r="C492" s="109" t="s">
        <v>95</v>
      </c>
      <c r="D492" s="37">
        <f>D493</f>
        <v>26.5</v>
      </c>
      <c r="E492" s="37">
        <f t="shared" si="143"/>
        <v>26.5</v>
      </c>
      <c r="F492" s="37">
        <f t="shared" si="143"/>
        <v>26.5</v>
      </c>
    </row>
    <row r="493" spans="1:6" ht="31.5">
      <c r="A493" s="139">
        <v>2630220250</v>
      </c>
      <c r="B493" s="108">
        <v>240</v>
      </c>
      <c r="C493" s="109" t="s">
        <v>224</v>
      </c>
      <c r="D493" s="37">
        <f>' № 5  рп, кцср, квр'!E135</f>
        <v>26.5</v>
      </c>
      <c r="E493" s="37">
        <f>' № 5  рп, кцср, квр'!F135</f>
        <v>26.5</v>
      </c>
      <c r="F493" s="37">
        <f>' № 5  рп, кцср, квр'!G135</f>
        <v>26.5</v>
      </c>
    </row>
    <row r="494" spans="1:6" ht="31.5">
      <c r="A494" s="139">
        <v>2640000000</v>
      </c>
      <c r="B494" s="137"/>
      <c r="C494" s="140" t="s">
        <v>343</v>
      </c>
      <c r="D494" s="37">
        <f>D495+D502</f>
        <v>5054.1</v>
      </c>
      <c r="E494" s="37">
        <f aca="true" t="shared" si="144" ref="E494:F494">E495+E502</f>
        <v>954.1</v>
      </c>
      <c r="F494" s="37">
        <f t="shared" si="144"/>
        <v>95410.20000000001</v>
      </c>
    </row>
    <row r="495" spans="1:6" ht="31.5">
      <c r="A495" s="139">
        <v>2640100000</v>
      </c>
      <c r="B495" s="137"/>
      <c r="C495" s="56" t="s">
        <v>344</v>
      </c>
      <c r="D495" s="37">
        <f>D499+D496</f>
        <v>0</v>
      </c>
      <c r="E495" s="37">
        <f>E499+E496</f>
        <v>954.1</v>
      </c>
      <c r="F495" s="37">
        <f>F499+F496</f>
        <v>95410.20000000001</v>
      </c>
    </row>
    <row r="496" spans="1:6" ht="31.5">
      <c r="A496" s="139">
        <v>2640111210</v>
      </c>
      <c r="B496" s="137"/>
      <c r="C496" s="56" t="s">
        <v>253</v>
      </c>
      <c r="D496" s="37">
        <f aca="true" t="shared" si="145" ref="D496:F497">D497</f>
        <v>0</v>
      </c>
      <c r="E496" s="37">
        <f t="shared" si="145"/>
        <v>0</v>
      </c>
      <c r="F496" s="37">
        <f t="shared" si="145"/>
        <v>94456.1</v>
      </c>
    </row>
    <row r="497" spans="1:6" ht="31.5">
      <c r="A497" s="139">
        <v>2640111210</v>
      </c>
      <c r="B497" s="137" t="s">
        <v>72</v>
      </c>
      <c r="C497" s="56" t="s">
        <v>96</v>
      </c>
      <c r="D497" s="37">
        <f t="shared" si="145"/>
        <v>0</v>
      </c>
      <c r="E497" s="37">
        <f t="shared" si="145"/>
        <v>0</v>
      </c>
      <c r="F497" s="37">
        <f t="shared" si="145"/>
        <v>94456.1</v>
      </c>
    </row>
    <row r="498" spans="1:6" ht="12.75">
      <c r="A498" s="139">
        <v>2640111210</v>
      </c>
      <c r="B498" s="137" t="s">
        <v>119</v>
      </c>
      <c r="C498" s="56" t="s">
        <v>120</v>
      </c>
      <c r="D498" s="37">
        <f>' № 5  рп, кцср, квр'!E261</f>
        <v>0</v>
      </c>
      <c r="E498" s="37">
        <f>' № 5  рп, кцср, квр'!F261</f>
        <v>0</v>
      </c>
      <c r="F498" s="37">
        <f>' № 5  рп, кцср, квр'!G261</f>
        <v>94456.1</v>
      </c>
    </row>
    <row r="499" spans="1:6" ht="31.5">
      <c r="A499" s="139" t="s">
        <v>345</v>
      </c>
      <c r="B499" s="137"/>
      <c r="C499" s="56" t="s">
        <v>252</v>
      </c>
      <c r="D499" s="37">
        <f aca="true" t="shared" si="146" ref="D499:F500">D500</f>
        <v>0</v>
      </c>
      <c r="E499" s="37">
        <f t="shared" si="146"/>
        <v>954.1</v>
      </c>
      <c r="F499" s="37">
        <f t="shared" si="146"/>
        <v>954.1</v>
      </c>
    </row>
    <row r="500" spans="1:6" ht="31.5">
      <c r="A500" s="139" t="s">
        <v>345</v>
      </c>
      <c r="B500" s="137" t="s">
        <v>72</v>
      </c>
      <c r="C500" s="56" t="s">
        <v>96</v>
      </c>
      <c r="D500" s="37">
        <f t="shared" si="146"/>
        <v>0</v>
      </c>
      <c r="E500" s="37">
        <f t="shared" si="146"/>
        <v>954.1</v>
      </c>
      <c r="F500" s="37">
        <f t="shared" si="146"/>
        <v>954.1</v>
      </c>
    </row>
    <row r="501" spans="1:6" ht="12.75">
      <c r="A501" s="139" t="s">
        <v>345</v>
      </c>
      <c r="B501" s="137" t="s">
        <v>119</v>
      </c>
      <c r="C501" s="56" t="s">
        <v>120</v>
      </c>
      <c r="D501" s="37">
        <f>' № 5  рп, кцср, квр'!E264</f>
        <v>0</v>
      </c>
      <c r="E501" s="37">
        <f>' № 5  рп, кцср, квр'!F264</f>
        <v>954.1</v>
      </c>
      <c r="F501" s="37">
        <f>' № 5  рп, кцср, квр'!G264</f>
        <v>954.1</v>
      </c>
    </row>
    <row r="502" spans="1:6" ht="31.5">
      <c r="A502" s="191">
        <v>2640200000</v>
      </c>
      <c r="B502" s="1"/>
      <c r="C502" s="127" t="s">
        <v>419</v>
      </c>
      <c r="D502" s="37">
        <f>D506+D503</f>
        <v>5054.1</v>
      </c>
      <c r="E502" s="37">
        <f>E506</f>
        <v>0</v>
      </c>
      <c r="F502" s="37">
        <f>F506</f>
        <v>0</v>
      </c>
    </row>
    <row r="503" spans="1:6" ht="47.25">
      <c r="A503" s="123">
        <v>2640210860</v>
      </c>
      <c r="B503" s="1"/>
      <c r="C503" s="164" t="s">
        <v>796</v>
      </c>
      <c r="D503" s="37">
        <f>D504</f>
        <v>5000</v>
      </c>
      <c r="E503" s="37">
        <f aca="true" t="shared" si="147" ref="E503:F504">E504</f>
        <v>0</v>
      </c>
      <c r="F503" s="37">
        <f t="shared" si="147"/>
        <v>0</v>
      </c>
    </row>
    <row r="504" spans="1:6" ht="31.5">
      <c r="A504" s="123">
        <v>2640210860</v>
      </c>
      <c r="B504" s="197" t="s">
        <v>69</v>
      </c>
      <c r="C504" s="199" t="s">
        <v>95</v>
      </c>
      <c r="D504" s="37">
        <f>D505</f>
        <v>5000</v>
      </c>
      <c r="E504" s="37">
        <f t="shared" si="147"/>
        <v>0</v>
      </c>
      <c r="F504" s="37">
        <f t="shared" si="147"/>
        <v>0</v>
      </c>
    </row>
    <row r="505" spans="1:6" ht="31.5">
      <c r="A505" s="123">
        <v>2640210860</v>
      </c>
      <c r="B505" s="198">
        <v>240</v>
      </c>
      <c r="C505" s="199" t="s">
        <v>224</v>
      </c>
      <c r="D505" s="37">
        <f>' № 5  рп, кцср, квр'!E235</f>
        <v>5000</v>
      </c>
      <c r="E505" s="37">
        <f>' № 5  рп, кцср, квр'!F235</f>
        <v>0</v>
      </c>
      <c r="F505" s="37">
        <f>' № 5  рп, кцср, квр'!G235</f>
        <v>0</v>
      </c>
    </row>
    <row r="506" spans="1:6" ht="31.5">
      <c r="A506" s="123" t="s">
        <v>420</v>
      </c>
      <c r="B506" s="1"/>
      <c r="C506" s="164" t="s">
        <v>421</v>
      </c>
      <c r="D506" s="37">
        <f>D507</f>
        <v>54.1</v>
      </c>
      <c r="E506" s="37">
        <f aca="true" t="shared" si="148" ref="E506:F507">E507</f>
        <v>0</v>
      </c>
      <c r="F506" s="37">
        <f t="shared" si="148"/>
        <v>0</v>
      </c>
    </row>
    <row r="507" spans="1:6" ht="31.5">
      <c r="A507" s="123" t="s">
        <v>420</v>
      </c>
      <c r="B507" s="190" t="s">
        <v>69</v>
      </c>
      <c r="C507" s="192" t="s">
        <v>95</v>
      </c>
      <c r="D507" s="37">
        <f>D508</f>
        <v>54.1</v>
      </c>
      <c r="E507" s="37">
        <f t="shared" si="148"/>
        <v>0</v>
      </c>
      <c r="F507" s="37">
        <f t="shared" si="148"/>
        <v>0</v>
      </c>
    </row>
    <row r="508" spans="1:6" ht="31.5">
      <c r="A508" s="123" t="s">
        <v>420</v>
      </c>
      <c r="B508" s="191">
        <v>240</v>
      </c>
      <c r="C508" s="192" t="s">
        <v>224</v>
      </c>
      <c r="D508" s="37">
        <f>' № 5  рп, кцср, квр'!E238</f>
        <v>54.1</v>
      </c>
      <c r="E508" s="37">
        <f>' № 5  рп, кцср, квр'!F238</f>
        <v>0</v>
      </c>
      <c r="F508" s="37">
        <f>' № 5  рп, кцср, квр'!G238</f>
        <v>0</v>
      </c>
    </row>
    <row r="509" spans="1:6" ht="12.75">
      <c r="A509" s="16">
        <v>9900000000</v>
      </c>
      <c r="B509" s="16"/>
      <c r="C509" s="45" t="s">
        <v>105</v>
      </c>
      <c r="D509" s="36">
        <f>D510+D530+D518+D514</f>
        <v>90629.8</v>
      </c>
      <c r="E509" s="36">
        <f aca="true" t="shared" si="149" ref="E509:F509">E510+E530+E518+E514</f>
        <v>75344.9</v>
      </c>
      <c r="F509" s="36">
        <f t="shared" si="149"/>
        <v>74801.99999999999</v>
      </c>
    </row>
    <row r="510" spans="1:6" ht="12.75">
      <c r="A510" s="108">
        <v>9910000000</v>
      </c>
      <c r="B510" s="108"/>
      <c r="C510" s="109" t="s">
        <v>8</v>
      </c>
      <c r="D510" s="37">
        <f>D511</f>
        <v>1500</v>
      </c>
      <c r="E510" s="37">
        <f aca="true" t="shared" si="150" ref="E510:F512">E511</f>
        <v>1907.5</v>
      </c>
      <c r="F510" s="37">
        <f t="shared" si="150"/>
        <v>1355.4</v>
      </c>
    </row>
    <row r="511" spans="1:6" ht="12.75">
      <c r="A511" s="108">
        <v>9910020000</v>
      </c>
      <c r="B511" s="108"/>
      <c r="C511" s="109" t="s">
        <v>289</v>
      </c>
      <c r="D511" s="37">
        <f>D512</f>
        <v>1500</v>
      </c>
      <c r="E511" s="37">
        <f t="shared" si="150"/>
        <v>1907.5</v>
      </c>
      <c r="F511" s="37">
        <f t="shared" si="150"/>
        <v>1355.4</v>
      </c>
    </row>
    <row r="512" spans="1:6" ht="12.75">
      <c r="A512" s="108">
        <v>9910020000</v>
      </c>
      <c r="B512" s="110" t="s">
        <v>70</v>
      </c>
      <c r="C512" s="109" t="s">
        <v>71</v>
      </c>
      <c r="D512" s="37">
        <f>D513</f>
        <v>1500</v>
      </c>
      <c r="E512" s="37">
        <f t="shared" si="150"/>
        <v>1907.5</v>
      </c>
      <c r="F512" s="37">
        <f t="shared" si="150"/>
        <v>1355.4</v>
      </c>
    </row>
    <row r="513" spans="1:6" ht="12.75">
      <c r="A513" s="108">
        <v>9910020000</v>
      </c>
      <c r="B513" s="2" t="s">
        <v>163</v>
      </c>
      <c r="C513" s="47" t="s">
        <v>164</v>
      </c>
      <c r="D513" s="37">
        <f>'№ 4 ведом'!F574+' № 5  рп, кцср, квр'!E269</f>
        <v>1500</v>
      </c>
      <c r="E513" s="37">
        <f>'№ 4 ведом'!G574</f>
        <v>1907.5</v>
      </c>
      <c r="F513" s="37">
        <f>'№ 4 ведом'!H574</f>
        <v>1355.4</v>
      </c>
    </row>
    <row r="514" spans="1:6" ht="47.25">
      <c r="A514" s="182">
        <v>9920000000</v>
      </c>
      <c r="B514" s="182"/>
      <c r="C514" s="56" t="s">
        <v>398</v>
      </c>
      <c r="D514" s="37">
        <f>D515</f>
        <v>245</v>
      </c>
      <c r="E514" s="37">
        <f aca="true" t="shared" si="151" ref="E514:F516">E515</f>
        <v>0</v>
      </c>
      <c r="F514" s="37">
        <f t="shared" si="151"/>
        <v>0</v>
      </c>
    </row>
    <row r="515" spans="1:6" ht="31.5">
      <c r="A515" s="182">
        <v>9920010920</v>
      </c>
      <c r="B515" s="182"/>
      <c r="C515" s="56" t="s">
        <v>399</v>
      </c>
      <c r="D515" s="37">
        <f>D516</f>
        <v>245</v>
      </c>
      <c r="E515" s="37">
        <f t="shared" si="151"/>
        <v>0</v>
      </c>
      <c r="F515" s="37">
        <f t="shared" si="151"/>
        <v>0</v>
      </c>
    </row>
    <row r="516" spans="1:6" ht="31.5">
      <c r="A516" s="182">
        <v>9920010920</v>
      </c>
      <c r="B516" s="181" t="s">
        <v>97</v>
      </c>
      <c r="C516" s="56" t="s">
        <v>98</v>
      </c>
      <c r="D516" s="37">
        <f>D517</f>
        <v>245</v>
      </c>
      <c r="E516" s="37">
        <f t="shared" si="151"/>
        <v>0</v>
      </c>
      <c r="F516" s="37">
        <f t="shared" si="151"/>
        <v>0</v>
      </c>
    </row>
    <row r="517" spans="1:6" ht="12.75">
      <c r="A517" s="182">
        <v>9920010920</v>
      </c>
      <c r="B517" s="182">
        <v>610</v>
      </c>
      <c r="C517" s="56" t="s">
        <v>104</v>
      </c>
      <c r="D517" s="37">
        <f>' № 5  рп, кцср, квр'!E483+' № 5  рп, кцср, квр'!E528</f>
        <v>245</v>
      </c>
      <c r="E517" s="37">
        <f>' № 5  рп, кцср, квр'!F483+' № 5  рп, кцср, квр'!F528</f>
        <v>0</v>
      </c>
      <c r="F517" s="37">
        <f>' № 5  рп, кцср, квр'!G483+' № 5  рп, кцср, квр'!G528</f>
        <v>0</v>
      </c>
    </row>
    <row r="518" spans="1:6" ht="31.5">
      <c r="A518" s="139">
        <v>9930000000</v>
      </c>
      <c r="B518" s="139"/>
      <c r="C518" s="140" t="s">
        <v>158</v>
      </c>
      <c r="D518" s="37">
        <f>D527+D522+D519</f>
        <v>2008.6999999999998</v>
      </c>
      <c r="E518" s="37">
        <f aca="true" t="shared" si="152" ref="E518:F518">E527+E522+E519</f>
        <v>14.3</v>
      </c>
      <c r="F518" s="37">
        <f t="shared" si="152"/>
        <v>12.8</v>
      </c>
    </row>
    <row r="519" spans="1:6" ht="31.5">
      <c r="A519" s="177">
        <v>9930020480</v>
      </c>
      <c r="B519" s="177"/>
      <c r="C519" s="179" t="s">
        <v>391</v>
      </c>
      <c r="D519" s="37">
        <f>D520</f>
        <v>552.5</v>
      </c>
      <c r="E519" s="37">
        <f aca="true" t="shared" si="153" ref="E519:F520">E520</f>
        <v>0</v>
      </c>
      <c r="F519" s="37">
        <f t="shared" si="153"/>
        <v>0</v>
      </c>
    </row>
    <row r="520" spans="1:6" ht="12.75">
      <c r="A520" s="177">
        <v>9930020480</v>
      </c>
      <c r="B520" s="177" t="s">
        <v>70</v>
      </c>
      <c r="C520" s="179" t="s">
        <v>71</v>
      </c>
      <c r="D520" s="37">
        <f>D521</f>
        <v>552.5</v>
      </c>
      <c r="E520" s="37">
        <f t="shared" si="153"/>
        <v>0</v>
      </c>
      <c r="F520" s="37">
        <f t="shared" si="153"/>
        <v>0</v>
      </c>
    </row>
    <row r="521" spans="1:6" ht="12.75">
      <c r="A521" s="177">
        <v>9930020480</v>
      </c>
      <c r="B521" s="177">
        <v>880</v>
      </c>
      <c r="C521" s="179" t="s">
        <v>392</v>
      </c>
      <c r="D521" s="37">
        <f>' № 5  рп, кцср, квр'!E58</f>
        <v>552.5</v>
      </c>
      <c r="E521" s="37">
        <f>' № 5  рп, кцср, квр'!F58</f>
        <v>0</v>
      </c>
      <c r="F521" s="37">
        <f>' № 5  рп, кцср, квр'!G58</f>
        <v>0</v>
      </c>
    </row>
    <row r="522" spans="1:6" ht="31.5">
      <c r="A522" s="161">
        <v>9930020490</v>
      </c>
      <c r="B522" s="161"/>
      <c r="C522" s="56" t="s">
        <v>383</v>
      </c>
      <c r="D522" s="37">
        <f>D525+D523</f>
        <v>1246.3999999999999</v>
      </c>
      <c r="E522" s="37">
        <f aca="true" t="shared" si="154" ref="E522:F522">E525+E523</f>
        <v>0</v>
      </c>
      <c r="F522" s="37">
        <f t="shared" si="154"/>
        <v>0</v>
      </c>
    </row>
    <row r="523" spans="1:6" ht="31.5">
      <c r="A523" s="204">
        <v>9930020490</v>
      </c>
      <c r="B523" s="203" t="s">
        <v>69</v>
      </c>
      <c r="C523" s="205" t="s">
        <v>95</v>
      </c>
      <c r="D523" s="37">
        <f>D524</f>
        <v>27.3</v>
      </c>
      <c r="E523" s="37">
        <f aca="true" t="shared" si="155" ref="E523:F523">E524</f>
        <v>0</v>
      </c>
      <c r="F523" s="37">
        <f t="shared" si="155"/>
        <v>0</v>
      </c>
    </row>
    <row r="524" spans="1:6" ht="31.5">
      <c r="A524" s="204">
        <v>9930020490</v>
      </c>
      <c r="B524" s="204">
        <v>240</v>
      </c>
      <c r="C524" s="49" t="s">
        <v>224</v>
      </c>
      <c r="D524" s="37">
        <f>' № 5  рп, кцср, квр'!E140</f>
        <v>27.3</v>
      </c>
      <c r="E524" s="37">
        <f>' № 5  рп, кцср, квр'!F140</f>
        <v>0</v>
      </c>
      <c r="F524" s="37">
        <f>' № 5  рп, кцср, квр'!G140</f>
        <v>0</v>
      </c>
    </row>
    <row r="525" spans="1:6" ht="12.75">
      <c r="A525" s="161">
        <v>9930020490</v>
      </c>
      <c r="B525" s="11" t="s">
        <v>70</v>
      </c>
      <c r="C525" s="42" t="s">
        <v>71</v>
      </c>
      <c r="D525" s="37">
        <f>D526</f>
        <v>1219.1</v>
      </c>
      <c r="E525" s="37">
        <f aca="true" t="shared" si="156" ref="E525:F525">E526</f>
        <v>0</v>
      </c>
      <c r="F525" s="37">
        <f t="shared" si="156"/>
        <v>0</v>
      </c>
    </row>
    <row r="526" spans="1:6" ht="12.75">
      <c r="A526" s="161">
        <v>9930020490</v>
      </c>
      <c r="B526" s="1" t="s">
        <v>384</v>
      </c>
      <c r="C526" s="164" t="s">
        <v>385</v>
      </c>
      <c r="D526" s="37">
        <f>' № 5  рп, кцср, квр'!E223+' № 5  рп, кцср, квр'!E340+' № 5  рп, кцср, квр'!E141+' № 5  рп, кцср, квр'!E587</f>
        <v>1219.1</v>
      </c>
      <c r="E526" s="37">
        <f>' № 5  рп, кцср, квр'!F223+' № 5  рп, кцср, квр'!F340+' № 5  рп, кцср, квр'!F141+' № 5  рп, кцср, квр'!F587</f>
        <v>0</v>
      </c>
      <c r="F526" s="37">
        <f>' № 5  рп, кцср, квр'!G223+' № 5  рп, кцср, квр'!G340+' № 5  рп, кцср, квр'!G141+' № 5  рп, кцср, квр'!G587</f>
        <v>0</v>
      </c>
    </row>
    <row r="527" spans="1:6" ht="47.25">
      <c r="A527" s="108">
        <v>9930051200</v>
      </c>
      <c r="B527" s="108"/>
      <c r="C527" s="109" t="s">
        <v>159</v>
      </c>
      <c r="D527" s="37">
        <f aca="true" t="shared" si="157" ref="D527:F528">D528</f>
        <v>209.8</v>
      </c>
      <c r="E527" s="37">
        <f t="shared" si="157"/>
        <v>14.3</v>
      </c>
      <c r="F527" s="37">
        <f t="shared" si="157"/>
        <v>12.8</v>
      </c>
    </row>
    <row r="528" spans="1:6" ht="31.5">
      <c r="A528" s="108">
        <v>9930051200</v>
      </c>
      <c r="B528" s="108" t="s">
        <v>69</v>
      </c>
      <c r="C528" s="109" t="s">
        <v>95</v>
      </c>
      <c r="D528" s="37">
        <f t="shared" si="157"/>
        <v>209.8</v>
      </c>
      <c r="E528" s="37">
        <f t="shared" si="157"/>
        <v>14.3</v>
      </c>
      <c r="F528" s="37">
        <f t="shared" si="157"/>
        <v>12.8</v>
      </c>
    </row>
    <row r="529" spans="1:6" ht="31.5">
      <c r="A529" s="108">
        <v>9930051200</v>
      </c>
      <c r="B529" s="108">
        <v>240</v>
      </c>
      <c r="C529" s="109" t="s">
        <v>224</v>
      </c>
      <c r="D529" s="37">
        <f>'№ 4 ведом'!F35</f>
        <v>209.8</v>
      </c>
      <c r="E529" s="37">
        <f>'№ 4 ведом'!G35</f>
        <v>14.3</v>
      </c>
      <c r="F529" s="37">
        <f>'№ 4 ведом'!H35</f>
        <v>12.8</v>
      </c>
    </row>
    <row r="530" spans="1:6" ht="31.5">
      <c r="A530" s="108">
        <v>9990000000</v>
      </c>
      <c r="B530" s="108"/>
      <c r="C530" s="109" t="s">
        <v>148</v>
      </c>
      <c r="D530" s="37">
        <f>D531+D534+D540+D555</f>
        <v>86876.1</v>
      </c>
      <c r="E530" s="37">
        <f>E531+E534+E540+E555</f>
        <v>73423.09999999999</v>
      </c>
      <c r="F530" s="37">
        <f>F531+F534+F540+F555</f>
        <v>73433.79999999999</v>
      </c>
    </row>
    <row r="531" spans="1:6" ht="12.75">
      <c r="A531" s="108">
        <v>9990021000</v>
      </c>
      <c r="B531" s="24"/>
      <c r="C531" s="109" t="s">
        <v>149</v>
      </c>
      <c r="D531" s="37">
        <f aca="true" t="shared" si="158" ref="D531:F532">D532</f>
        <v>462.79999999999995</v>
      </c>
      <c r="E531" s="37">
        <f t="shared" si="158"/>
        <v>1648.7</v>
      </c>
      <c r="F531" s="37">
        <f t="shared" si="158"/>
        <v>1648.7</v>
      </c>
    </row>
    <row r="532" spans="1:6" ht="63">
      <c r="A532" s="108">
        <v>9990021000</v>
      </c>
      <c r="B532" s="108" t="s">
        <v>68</v>
      </c>
      <c r="C532" s="109" t="s">
        <v>1</v>
      </c>
      <c r="D532" s="37">
        <f t="shared" si="158"/>
        <v>462.79999999999995</v>
      </c>
      <c r="E532" s="37">
        <f t="shared" si="158"/>
        <v>1648.7</v>
      </c>
      <c r="F532" s="37">
        <f t="shared" si="158"/>
        <v>1648.7</v>
      </c>
    </row>
    <row r="533" spans="1:6" ht="31.5">
      <c r="A533" s="108">
        <v>9990021000</v>
      </c>
      <c r="B533" s="108">
        <v>120</v>
      </c>
      <c r="C533" s="109" t="s">
        <v>225</v>
      </c>
      <c r="D533" s="37">
        <f>' № 5  рп, кцср, квр'!E16</f>
        <v>462.79999999999995</v>
      </c>
      <c r="E533" s="37">
        <f>' № 5  рп, кцср, квр'!F16</f>
        <v>1648.7</v>
      </c>
      <c r="F533" s="37">
        <f>' № 5  рп, кцср, квр'!G16</f>
        <v>1648.7</v>
      </c>
    </row>
    <row r="534" spans="1:6" ht="31.5">
      <c r="A534" s="108">
        <v>9990100000</v>
      </c>
      <c r="B534" s="108"/>
      <c r="C534" s="109" t="s">
        <v>165</v>
      </c>
      <c r="D534" s="37">
        <f>D535</f>
        <v>3357.8</v>
      </c>
      <c r="E534" s="37">
        <f>E535</f>
        <v>3184.9</v>
      </c>
      <c r="F534" s="37">
        <f>F535</f>
        <v>3184.9</v>
      </c>
    </row>
    <row r="535" spans="1:6" ht="31.5">
      <c r="A535" s="108">
        <v>9990123000</v>
      </c>
      <c r="B535" s="108"/>
      <c r="C535" s="109" t="s">
        <v>166</v>
      </c>
      <c r="D535" s="37">
        <f>D536+D538</f>
        <v>3357.8</v>
      </c>
      <c r="E535" s="37">
        <f>E536+E538</f>
        <v>3184.9</v>
      </c>
      <c r="F535" s="37">
        <f>F536+F538</f>
        <v>3184.9</v>
      </c>
    </row>
    <row r="536" spans="1:6" ht="63">
      <c r="A536" s="108">
        <v>9990123000</v>
      </c>
      <c r="B536" s="108" t="s">
        <v>68</v>
      </c>
      <c r="C536" s="109" t="s">
        <v>1</v>
      </c>
      <c r="D536" s="37">
        <f>D537</f>
        <v>2795.9</v>
      </c>
      <c r="E536" s="37">
        <f>E537</f>
        <v>2623</v>
      </c>
      <c r="F536" s="37">
        <f>F537</f>
        <v>2623</v>
      </c>
    </row>
    <row r="537" spans="1:6" ht="31.5">
      <c r="A537" s="108">
        <v>9990123000</v>
      </c>
      <c r="B537" s="108">
        <v>120</v>
      </c>
      <c r="C537" s="109" t="s">
        <v>225</v>
      </c>
      <c r="D537" s="37">
        <f>' № 5  рп, кцср, квр'!E23</f>
        <v>2795.9</v>
      </c>
      <c r="E537" s="37">
        <f>' № 5  рп, кцср, квр'!F23</f>
        <v>2623</v>
      </c>
      <c r="F537" s="37">
        <f>' № 5  рп, кцср, квр'!G23</f>
        <v>2623</v>
      </c>
    </row>
    <row r="538" spans="1:6" ht="31.5">
      <c r="A538" s="108">
        <v>9990123000</v>
      </c>
      <c r="B538" s="110" t="s">
        <v>69</v>
      </c>
      <c r="C538" s="109" t="s">
        <v>95</v>
      </c>
      <c r="D538" s="37">
        <f>D539</f>
        <v>561.9</v>
      </c>
      <c r="E538" s="37">
        <f>E539</f>
        <v>561.9</v>
      </c>
      <c r="F538" s="37">
        <f>F539</f>
        <v>561.9</v>
      </c>
    </row>
    <row r="539" spans="1:6" ht="31.5">
      <c r="A539" s="108">
        <v>9990123000</v>
      </c>
      <c r="B539" s="108">
        <v>240</v>
      </c>
      <c r="C539" s="109" t="s">
        <v>224</v>
      </c>
      <c r="D539" s="37">
        <f>' № 5  рп, кцср, квр'!E25</f>
        <v>561.9</v>
      </c>
      <c r="E539" s="37">
        <f>' № 5  рп, кцср, квр'!F25</f>
        <v>561.9</v>
      </c>
      <c r="F539" s="37">
        <f>' № 5  рп, кцср, квр'!G25</f>
        <v>561.9</v>
      </c>
    </row>
    <row r="540" spans="1:6" ht="31.5">
      <c r="A540" s="108">
        <v>9990200000</v>
      </c>
      <c r="B540" s="24"/>
      <c r="C540" s="109" t="s">
        <v>117</v>
      </c>
      <c r="D540" s="37">
        <f>D547+D541+D544+D552</f>
        <v>46926.7</v>
      </c>
      <c r="E540" s="37">
        <f>E547+E541+E544+E552</f>
        <v>44190.899999999994</v>
      </c>
      <c r="F540" s="37">
        <f>F547+F541+F544+F552</f>
        <v>44201.59999999999</v>
      </c>
    </row>
    <row r="541" spans="1:6" ht="47.25">
      <c r="A541" s="108">
        <v>9990210510</v>
      </c>
      <c r="B541" s="108"/>
      <c r="C541" s="109" t="s">
        <v>150</v>
      </c>
      <c r="D541" s="37">
        <f aca="true" t="shared" si="159" ref="D541:F542">D542</f>
        <v>691</v>
      </c>
      <c r="E541" s="37">
        <f t="shared" si="159"/>
        <v>697</v>
      </c>
      <c r="F541" s="37">
        <f t="shared" si="159"/>
        <v>705</v>
      </c>
    </row>
    <row r="542" spans="1:6" ht="63">
      <c r="A542" s="108">
        <v>9990210510</v>
      </c>
      <c r="B542" s="108" t="s">
        <v>68</v>
      </c>
      <c r="C542" s="109" t="s">
        <v>1</v>
      </c>
      <c r="D542" s="37">
        <f t="shared" si="159"/>
        <v>691</v>
      </c>
      <c r="E542" s="37">
        <f t="shared" si="159"/>
        <v>697</v>
      </c>
      <c r="F542" s="37">
        <f t="shared" si="159"/>
        <v>705</v>
      </c>
    </row>
    <row r="543" spans="1:6" ht="31.5">
      <c r="A543" s="108">
        <v>9990210510</v>
      </c>
      <c r="B543" s="108">
        <v>120</v>
      </c>
      <c r="C543" s="109" t="s">
        <v>225</v>
      </c>
      <c r="D543" s="37">
        <f>' № 5  рп, кцср, квр'!E32</f>
        <v>691</v>
      </c>
      <c r="E543" s="37">
        <f>' № 5  рп, кцср, квр'!F32</f>
        <v>697</v>
      </c>
      <c r="F543" s="37">
        <f>' № 5  рп, кцср, квр'!G32</f>
        <v>705</v>
      </c>
    </row>
    <row r="544" spans="1:6" ht="63">
      <c r="A544" s="108">
        <v>9990210540</v>
      </c>
      <c r="B544" s="108"/>
      <c r="C544" s="109" t="s">
        <v>155</v>
      </c>
      <c r="D544" s="37">
        <f aca="true" t="shared" si="160" ref="D544:F545">D545</f>
        <v>289.4</v>
      </c>
      <c r="E544" s="37">
        <f t="shared" si="160"/>
        <v>292</v>
      </c>
      <c r="F544" s="37">
        <f t="shared" si="160"/>
        <v>294.7</v>
      </c>
    </row>
    <row r="545" spans="1:6" ht="63">
      <c r="A545" s="108">
        <v>9990210540</v>
      </c>
      <c r="B545" s="108" t="s">
        <v>68</v>
      </c>
      <c r="C545" s="109" t="s">
        <v>1</v>
      </c>
      <c r="D545" s="37">
        <f t="shared" si="160"/>
        <v>289.4</v>
      </c>
      <c r="E545" s="37">
        <f t="shared" si="160"/>
        <v>292</v>
      </c>
      <c r="F545" s="37">
        <f t="shared" si="160"/>
        <v>294.7</v>
      </c>
    </row>
    <row r="546" spans="1:6" ht="31.5">
      <c r="A546" s="108">
        <v>9990210540</v>
      </c>
      <c r="B546" s="108">
        <v>120</v>
      </c>
      <c r="C546" s="109" t="s">
        <v>225</v>
      </c>
      <c r="D546" s="37">
        <f>' № 5  рп, кцср, квр'!E147</f>
        <v>289.4</v>
      </c>
      <c r="E546" s="37">
        <f>' № 5  рп, кцср, квр'!F147</f>
        <v>292</v>
      </c>
      <c r="F546" s="37">
        <f>' № 5  рп, кцср, квр'!G147</f>
        <v>294.7</v>
      </c>
    </row>
    <row r="547" spans="1:6" ht="47.25">
      <c r="A547" s="108">
        <v>9990225000</v>
      </c>
      <c r="B547" s="108"/>
      <c r="C547" s="109" t="s">
        <v>118</v>
      </c>
      <c r="D547" s="37">
        <f>D548+D550</f>
        <v>44486.6</v>
      </c>
      <c r="E547" s="37">
        <f>E548+E550</f>
        <v>41809.2</v>
      </c>
      <c r="F547" s="37">
        <f>F548+F550</f>
        <v>41809.2</v>
      </c>
    </row>
    <row r="548" spans="1:6" ht="63">
      <c r="A548" s="108">
        <v>9990225000</v>
      </c>
      <c r="B548" s="108" t="s">
        <v>68</v>
      </c>
      <c r="C548" s="109" t="s">
        <v>1</v>
      </c>
      <c r="D548" s="37">
        <f>D549</f>
        <v>44317.5</v>
      </c>
      <c r="E548" s="37">
        <f>E549</f>
        <v>41640.1</v>
      </c>
      <c r="F548" s="37">
        <f>F549</f>
        <v>41640.1</v>
      </c>
    </row>
    <row r="549" spans="1:6" ht="31.5">
      <c r="A549" s="108">
        <v>9990225000</v>
      </c>
      <c r="B549" s="108">
        <v>120</v>
      </c>
      <c r="C549" s="109" t="s">
        <v>225</v>
      </c>
      <c r="D549" s="37">
        <f>' № 5  рп, кцср, квр'!E592+' № 5  рп, кцср, квр'!E150+' № 5  рп, кцср, квр'!E50+' № 5  рп, кцср, квр'!E35</f>
        <v>44317.5</v>
      </c>
      <c r="E549" s="37">
        <f>' № 5  рп, кцср, квр'!F592+' № 5  рп, кцср, квр'!F150+' № 5  рп, кцср, квр'!F50+' № 5  рп, кцср, квр'!F35</f>
        <v>41640.1</v>
      </c>
      <c r="F549" s="37">
        <f>' № 5  рп, кцср, квр'!G592+' № 5  рп, кцср, квр'!G150+' № 5  рп, кцср, квр'!G50+' № 5  рп, кцср, квр'!G35</f>
        <v>41640.1</v>
      </c>
    </row>
    <row r="550" spans="1:6" ht="12.75">
      <c r="A550" s="108">
        <v>9990225000</v>
      </c>
      <c r="B550" s="108" t="s">
        <v>70</v>
      </c>
      <c r="C550" s="109" t="s">
        <v>71</v>
      </c>
      <c r="D550" s="37">
        <f>D551</f>
        <v>169.1</v>
      </c>
      <c r="E550" s="37">
        <f>E551</f>
        <v>169.1</v>
      </c>
      <c r="F550" s="37">
        <f>F551</f>
        <v>169.1</v>
      </c>
    </row>
    <row r="551" spans="1:6" ht="12.75">
      <c r="A551" s="108">
        <v>9990225000</v>
      </c>
      <c r="B551" s="108">
        <v>850</v>
      </c>
      <c r="C551" s="109" t="s">
        <v>100</v>
      </c>
      <c r="D551" s="37">
        <f>' № 5  рп, кцср, квр'!E37+' № 5  рп, кцср, квр'!E52+' № 5  рп, кцср, квр'!E594</f>
        <v>169.1</v>
      </c>
      <c r="E551" s="37">
        <f>' № 5  рп, кцср, квр'!F37+' № 5  рп, кцср, квр'!F52+' № 5  рп, кцср, квр'!F594</f>
        <v>169.1</v>
      </c>
      <c r="F551" s="37">
        <f>' № 5  рп, кцср, квр'!G37+' № 5  рп, кцср, квр'!G52+' № 5  рп, кцср, квр'!G594</f>
        <v>169.1</v>
      </c>
    </row>
    <row r="552" spans="1:6" ht="31.5">
      <c r="A552" s="108">
        <v>9990259302</v>
      </c>
      <c r="B552" s="108"/>
      <c r="C552" s="109" t="s">
        <v>162</v>
      </c>
      <c r="D552" s="37">
        <f aca="true" t="shared" si="161" ref="D552:F553">D553</f>
        <v>1459.7</v>
      </c>
      <c r="E552" s="37">
        <f t="shared" si="161"/>
        <v>1392.7</v>
      </c>
      <c r="F552" s="37">
        <f t="shared" si="161"/>
        <v>1392.7</v>
      </c>
    </row>
    <row r="553" spans="1:6" ht="63">
      <c r="A553" s="108">
        <v>9990259302</v>
      </c>
      <c r="B553" s="108" t="s">
        <v>68</v>
      </c>
      <c r="C553" s="109" t="s">
        <v>1</v>
      </c>
      <c r="D553" s="37">
        <f t="shared" si="161"/>
        <v>1459.7</v>
      </c>
      <c r="E553" s="37">
        <f t="shared" si="161"/>
        <v>1392.7</v>
      </c>
      <c r="F553" s="37">
        <f t="shared" si="161"/>
        <v>1392.7</v>
      </c>
    </row>
    <row r="554" spans="1:6" ht="31.5">
      <c r="A554" s="108">
        <v>9990259302</v>
      </c>
      <c r="B554" s="108">
        <v>120</v>
      </c>
      <c r="C554" s="109" t="s">
        <v>225</v>
      </c>
      <c r="D554" s="37">
        <f>' № 5  рп, кцср, квр'!E165</f>
        <v>1459.7</v>
      </c>
      <c r="E554" s="37">
        <f>' № 5  рп, кцср, квр'!F165</f>
        <v>1392.7</v>
      </c>
      <c r="F554" s="37">
        <f>' № 5  рп, кцср, квр'!G165</f>
        <v>1392.7</v>
      </c>
    </row>
    <row r="555" spans="1:6" ht="31.5">
      <c r="A555" s="108">
        <v>9990300000</v>
      </c>
      <c r="B555" s="108"/>
      <c r="C555" s="109" t="s">
        <v>160</v>
      </c>
      <c r="D555" s="37">
        <f>D556+D558+D560</f>
        <v>36128.8</v>
      </c>
      <c r="E555" s="37">
        <f>E556+E558+E560</f>
        <v>24398.6</v>
      </c>
      <c r="F555" s="37">
        <f>F556+F558+F560</f>
        <v>24398.6</v>
      </c>
    </row>
    <row r="556" spans="1:6" ht="63">
      <c r="A556" s="108">
        <v>9990300000</v>
      </c>
      <c r="B556" s="108" t="s">
        <v>68</v>
      </c>
      <c r="C556" s="109" t="s">
        <v>1</v>
      </c>
      <c r="D556" s="37">
        <f>D557</f>
        <v>16920.4</v>
      </c>
      <c r="E556" s="37">
        <f>E557</f>
        <v>16776.5</v>
      </c>
      <c r="F556" s="37">
        <f>F557</f>
        <v>16776.5</v>
      </c>
    </row>
    <row r="557" spans="1:6" ht="12.75">
      <c r="A557" s="108">
        <v>9990300000</v>
      </c>
      <c r="B557" s="108">
        <v>110</v>
      </c>
      <c r="C557" s="47" t="s">
        <v>161</v>
      </c>
      <c r="D557" s="37">
        <f>' № 5  рп, кцср, квр'!E153</f>
        <v>16920.4</v>
      </c>
      <c r="E557" s="37">
        <f>' № 5  рп, кцср, квр'!F153</f>
        <v>16776.5</v>
      </c>
      <c r="F557" s="37">
        <f>' № 5  рп, кцср, квр'!G153</f>
        <v>16776.5</v>
      </c>
    </row>
    <row r="558" spans="1:6" ht="31.5">
      <c r="A558" s="108">
        <v>9990300000</v>
      </c>
      <c r="B558" s="108" t="s">
        <v>69</v>
      </c>
      <c r="C558" s="109" t="s">
        <v>95</v>
      </c>
      <c r="D558" s="37">
        <f>D559</f>
        <v>19180.800000000003</v>
      </c>
      <c r="E558" s="37">
        <f>E559</f>
        <v>7594.5</v>
      </c>
      <c r="F558" s="37">
        <f>F559</f>
        <v>7594.5</v>
      </c>
    </row>
    <row r="559" spans="1:6" ht="31.5">
      <c r="A559" s="108">
        <v>9990300000</v>
      </c>
      <c r="B559" s="108">
        <v>240</v>
      </c>
      <c r="C559" s="109" t="s">
        <v>224</v>
      </c>
      <c r="D559" s="37">
        <f>' № 5  рп, кцср, квр'!E155</f>
        <v>19180.800000000003</v>
      </c>
      <c r="E559" s="37">
        <f>' № 5  рп, кцср, квр'!F155</f>
        <v>7594.5</v>
      </c>
      <c r="F559" s="37">
        <f>' № 5  рп, кцср, квр'!G155</f>
        <v>7594.5</v>
      </c>
    </row>
    <row r="560" spans="1:6" ht="12.75">
      <c r="A560" s="108">
        <v>9990300000</v>
      </c>
      <c r="B560" s="108" t="s">
        <v>70</v>
      </c>
      <c r="C560" s="109" t="s">
        <v>71</v>
      </c>
      <c r="D560" s="37">
        <f>D561</f>
        <v>27.6</v>
      </c>
      <c r="E560" s="37">
        <f>E561</f>
        <v>27.6</v>
      </c>
      <c r="F560" s="37">
        <f>F561</f>
        <v>27.6</v>
      </c>
    </row>
    <row r="561" spans="1:6" ht="12.75">
      <c r="A561" s="108">
        <v>9990300000</v>
      </c>
      <c r="B561" s="108">
        <v>850</v>
      </c>
      <c r="C561" s="109" t="s">
        <v>100</v>
      </c>
      <c r="D561" s="37">
        <f>' № 5  рп, кцср, квр'!E157</f>
        <v>27.6</v>
      </c>
      <c r="E561" s="37">
        <f>' № 5  рп, кцср, квр'!F157</f>
        <v>27.6</v>
      </c>
      <c r="F561" s="37">
        <f>' № 5  рп, кцср, квр'!G157</f>
        <v>27.6</v>
      </c>
    </row>
    <row r="563" spans="1:8" ht="12.75">
      <c r="A563" s="80"/>
      <c r="B563" s="80"/>
      <c r="C563" s="81"/>
      <c r="D563" s="82"/>
      <c r="E563" s="82"/>
      <c r="F563" s="82"/>
      <c r="H563" s="80"/>
    </row>
    <row r="564" spans="1:8" ht="12.75">
      <c r="A564" s="80"/>
      <c r="B564" s="80"/>
      <c r="C564" s="81"/>
      <c r="D564" s="82"/>
      <c r="E564" s="82"/>
      <c r="F564" s="82"/>
      <c r="H564" s="80"/>
    </row>
    <row r="565" spans="1:8" ht="12.75">
      <c r="A565" s="80"/>
      <c r="B565" s="80"/>
      <c r="C565" s="81"/>
      <c r="D565" s="82"/>
      <c r="E565" s="82"/>
      <c r="F565" s="82"/>
      <c r="H565" s="80"/>
    </row>
    <row r="566" spans="1:8" ht="12.75">
      <c r="A566" s="80"/>
      <c r="B566" s="80"/>
      <c r="C566" s="81"/>
      <c r="D566" s="82"/>
      <c r="E566" s="82"/>
      <c r="F566" s="82"/>
      <c r="H566" s="80"/>
    </row>
    <row r="567" spans="1:8" ht="12.75">
      <c r="A567" s="80"/>
      <c r="B567" s="80"/>
      <c r="C567" s="81"/>
      <c r="D567" s="82"/>
      <c r="E567" s="82"/>
      <c r="F567" s="82"/>
      <c r="H567" s="80"/>
    </row>
    <row r="568" spans="1:8" ht="12.75">
      <c r="A568" s="80"/>
      <c r="B568" s="80"/>
      <c r="C568" s="81"/>
      <c r="D568" s="82"/>
      <c r="E568" s="82"/>
      <c r="F568" s="82"/>
      <c r="H568" s="80"/>
    </row>
    <row r="569" spans="1:8" ht="12.75">
      <c r="A569" s="80"/>
      <c r="B569" s="80"/>
      <c r="C569" s="81"/>
      <c r="D569" s="82"/>
      <c r="E569" s="82"/>
      <c r="F569" s="82"/>
      <c r="H569" s="80"/>
    </row>
    <row r="570" spans="1:8" ht="12.75">
      <c r="A570" s="80"/>
      <c r="B570" s="80"/>
      <c r="C570" s="81"/>
      <c r="D570" s="82"/>
      <c r="E570" s="82"/>
      <c r="F570" s="82"/>
      <c r="H570" s="80"/>
    </row>
    <row r="571" spans="1:8" ht="12.75">
      <c r="A571" s="80"/>
      <c r="B571" s="80"/>
      <c r="C571" s="81"/>
      <c r="D571" s="82"/>
      <c r="E571" s="82"/>
      <c r="F571" s="82"/>
      <c r="H571" s="80"/>
    </row>
    <row r="572" spans="1:8" ht="12.75">
      <c r="A572" s="80"/>
      <c r="B572" s="80"/>
      <c r="C572" s="81"/>
      <c r="D572" s="82"/>
      <c r="E572" s="82"/>
      <c r="F572" s="82"/>
      <c r="H572" s="80"/>
    </row>
    <row r="573" spans="1:8" ht="12.75">
      <c r="A573" s="80"/>
      <c r="B573" s="80"/>
      <c r="C573" s="81"/>
      <c r="D573" s="82"/>
      <c r="E573" s="82"/>
      <c r="F573" s="82"/>
      <c r="H573" s="80"/>
    </row>
    <row r="574" spans="1:8" ht="12.75">
      <c r="A574" s="80"/>
      <c r="B574" s="80"/>
      <c r="C574" s="81"/>
      <c r="D574" s="82"/>
      <c r="E574" s="82"/>
      <c r="F574" s="82"/>
      <c r="H574" s="80"/>
    </row>
    <row r="575" spans="1:8" ht="12.75">
      <c r="A575" s="80"/>
      <c r="B575" s="80"/>
      <c r="C575" s="81"/>
      <c r="D575" s="82"/>
      <c r="E575" s="82"/>
      <c r="F575" s="82"/>
      <c r="H575" s="80"/>
    </row>
    <row r="576" spans="1:8" ht="12.75">
      <c r="A576" s="80"/>
      <c r="B576" s="80"/>
      <c r="C576" s="81"/>
      <c r="D576" s="82"/>
      <c r="E576" s="82"/>
      <c r="F576" s="82"/>
      <c r="H576" s="80"/>
    </row>
    <row r="577" spans="1:8" ht="12.75">
      <c r="A577" s="80"/>
      <c r="B577" s="80"/>
      <c r="C577" s="81"/>
      <c r="D577" s="82"/>
      <c r="E577" s="82"/>
      <c r="F577" s="82"/>
      <c r="H577" s="80"/>
    </row>
    <row r="578" spans="1:8" ht="12.75">
      <c r="A578" s="80"/>
      <c r="B578" s="80"/>
      <c r="C578" s="81"/>
      <c r="D578" s="82"/>
      <c r="E578" s="82"/>
      <c r="F578" s="82"/>
      <c r="H578" s="80"/>
    </row>
    <row r="579" spans="1:8" ht="12.75">
      <c r="A579" s="80"/>
      <c r="B579" s="80"/>
      <c r="C579" s="81"/>
      <c r="D579" s="82"/>
      <c r="E579" s="82"/>
      <c r="F579" s="82"/>
      <c r="H579" s="80"/>
    </row>
    <row r="580" spans="1:8" ht="12.75">
      <c r="A580" s="80"/>
      <c r="B580" s="80"/>
      <c r="C580" s="81"/>
      <c r="D580" s="82"/>
      <c r="E580" s="82"/>
      <c r="F580" s="82"/>
      <c r="H580" s="80"/>
    </row>
    <row r="581" spans="1:8" ht="12.75">
      <c r="A581" s="80"/>
      <c r="B581" s="80"/>
      <c r="C581" s="81"/>
      <c r="D581" s="82"/>
      <c r="E581" s="82"/>
      <c r="F581" s="82"/>
      <c r="H581" s="80"/>
    </row>
    <row r="582" spans="1:8" ht="12.75">
      <c r="A582" s="80"/>
      <c r="B582" s="80"/>
      <c r="C582" s="81"/>
      <c r="D582" s="82"/>
      <c r="E582" s="82"/>
      <c r="F582" s="82"/>
      <c r="H582" s="80"/>
    </row>
    <row r="583" spans="1:8" ht="12.75">
      <c r="A583" s="80"/>
      <c r="B583" s="80"/>
      <c r="C583" s="81"/>
      <c r="D583" s="82"/>
      <c r="E583" s="82"/>
      <c r="F583" s="82"/>
      <c r="H583" s="80"/>
    </row>
    <row r="584" spans="1:8" ht="12.75">
      <c r="A584" s="80"/>
      <c r="B584" s="80"/>
      <c r="C584" s="81"/>
      <c r="D584" s="82"/>
      <c r="E584" s="82"/>
      <c r="F584" s="82"/>
      <c r="H584" s="80"/>
    </row>
    <row r="585" spans="1:8" ht="12.75">
      <c r="A585" s="80"/>
      <c r="B585" s="80"/>
      <c r="C585" s="81"/>
      <c r="D585" s="82"/>
      <c r="E585" s="82"/>
      <c r="F585" s="82"/>
      <c r="H585" s="80"/>
    </row>
    <row r="586" spans="1:8" ht="12.75">
      <c r="A586" s="80"/>
      <c r="B586" s="80"/>
      <c r="C586" s="81"/>
      <c r="D586" s="82"/>
      <c r="E586" s="82"/>
      <c r="F586" s="82"/>
      <c r="H586" s="80"/>
    </row>
    <row r="587" spans="1:8" ht="12.75">
      <c r="A587" s="80"/>
      <c r="B587" s="80"/>
      <c r="C587" s="81"/>
      <c r="D587" s="82"/>
      <c r="E587" s="82"/>
      <c r="F587" s="82"/>
      <c r="H587" s="80"/>
    </row>
    <row r="588" spans="1:8" ht="12.75">
      <c r="A588" s="80"/>
      <c r="B588" s="80"/>
      <c r="C588" s="81"/>
      <c r="D588" s="82"/>
      <c r="E588" s="82"/>
      <c r="F588" s="82"/>
      <c r="H588" s="80"/>
    </row>
    <row r="589" spans="1:8" ht="12.75">
      <c r="A589" s="80"/>
      <c r="B589" s="80"/>
      <c r="C589" s="81"/>
      <c r="D589" s="82"/>
      <c r="E589" s="82"/>
      <c r="F589" s="82"/>
      <c r="H589" s="80"/>
    </row>
    <row r="590" spans="1:8" ht="12.75">
      <c r="A590" s="80"/>
      <c r="B590" s="80"/>
      <c r="C590" s="81"/>
      <c r="D590" s="82"/>
      <c r="E590" s="82"/>
      <c r="F590" s="82"/>
      <c r="H590" s="80"/>
    </row>
    <row r="591" spans="1:8" ht="12.75">
      <c r="A591" s="80"/>
      <c r="B591" s="80"/>
      <c r="C591" s="81"/>
      <c r="D591" s="82"/>
      <c r="E591" s="82"/>
      <c r="F591" s="82"/>
      <c r="H591" s="80"/>
    </row>
    <row r="592" spans="1:8" ht="12.75">
      <c r="A592" s="80"/>
      <c r="B592" s="80"/>
      <c r="C592" s="81"/>
      <c r="D592" s="82"/>
      <c r="E592" s="82"/>
      <c r="F592" s="82"/>
      <c r="H592" s="80"/>
    </row>
    <row r="593" spans="1:8" ht="12.75">
      <c r="A593" s="80"/>
      <c r="B593" s="80"/>
      <c r="C593" s="81"/>
      <c r="D593" s="82"/>
      <c r="E593" s="82"/>
      <c r="F593" s="82"/>
      <c r="H593" s="80"/>
    </row>
    <row r="594" spans="1:8" ht="12.75">
      <c r="A594" s="80"/>
      <c r="B594" s="80"/>
      <c r="C594" s="81"/>
      <c r="D594" s="82"/>
      <c r="E594" s="82"/>
      <c r="F594" s="82"/>
      <c r="H594" s="80"/>
    </row>
    <row r="595" spans="1:8" ht="12.75">
      <c r="A595" s="80"/>
      <c r="B595" s="80"/>
      <c r="C595" s="81"/>
      <c r="D595" s="82"/>
      <c r="E595" s="82"/>
      <c r="F595" s="82"/>
      <c r="H595" s="80"/>
    </row>
    <row r="596" spans="1:8" ht="12.75">
      <c r="A596" s="80"/>
      <c r="B596" s="80"/>
      <c r="C596" s="81"/>
      <c r="D596" s="82"/>
      <c r="E596" s="82"/>
      <c r="F596" s="82"/>
      <c r="H596" s="80"/>
    </row>
    <row r="597" spans="1:8" ht="12.75">
      <c r="A597" s="80"/>
      <c r="B597" s="80"/>
      <c r="C597" s="81"/>
      <c r="D597" s="82"/>
      <c r="E597" s="82"/>
      <c r="F597" s="82"/>
      <c r="H597" s="80"/>
    </row>
    <row r="598" spans="1:8" ht="12.75">
      <c r="A598" s="80"/>
      <c r="B598" s="80"/>
      <c r="C598" s="81"/>
      <c r="D598" s="82"/>
      <c r="E598" s="82"/>
      <c r="F598" s="82"/>
      <c r="H598" s="80"/>
    </row>
    <row r="599" spans="1:8" ht="12.75">
      <c r="A599" s="80"/>
      <c r="B599" s="80"/>
      <c r="C599" s="81"/>
      <c r="D599" s="82"/>
      <c r="E599" s="82"/>
      <c r="F599" s="82"/>
      <c r="H599" s="80"/>
    </row>
    <row r="600" spans="1:8" ht="12.75">
      <c r="A600" s="80"/>
      <c r="B600" s="80"/>
      <c r="C600" s="81"/>
      <c r="D600" s="82"/>
      <c r="E600" s="82"/>
      <c r="F600" s="82"/>
      <c r="H600" s="80"/>
    </row>
    <row r="601" spans="1:8" ht="12.75">
      <c r="A601" s="80"/>
      <c r="B601" s="80"/>
      <c r="C601" s="81"/>
      <c r="D601" s="82"/>
      <c r="E601" s="82"/>
      <c r="F601" s="82"/>
      <c r="H601" s="80"/>
    </row>
    <row r="602" spans="1:8" ht="12.75">
      <c r="A602" s="80"/>
      <c r="B602" s="80"/>
      <c r="C602" s="81"/>
      <c r="D602" s="82"/>
      <c r="E602" s="82"/>
      <c r="F602" s="82"/>
      <c r="H602" s="80"/>
    </row>
    <row r="603" spans="1:8" ht="12.75">
      <c r="A603" s="80"/>
      <c r="B603" s="80"/>
      <c r="C603" s="81"/>
      <c r="D603" s="82"/>
      <c r="E603" s="82"/>
      <c r="F603" s="82"/>
      <c r="H603" s="80"/>
    </row>
    <row r="604" spans="1:8" ht="12.75">
      <c r="A604" s="80"/>
      <c r="B604" s="80"/>
      <c r="C604" s="81"/>
      <c r="D604" s="82"/>
      <c r="E604" s="82"/>
      <c r="F604" s="82"/>
      <c r="H604" s="80"/>
    </row>
    <row r="605" spans="1:8" ht="12.75">
      <c r="A605" s="80"/>
      <c r="B605" s="80"/>
      <c r="C605" s="81"/>
      <c r="D605" s="82"/>
      <c r="E605" s="82"/>
      <c r="F605" s="82"/>
      <c r="H605" s="80"/>
    </row>
    <row r="606" spans="1:8" ht="12.75">
      <c r="A606" s="80"/>
      <c r="B606" s="80"/>
      <c r="C606" s="81"/>
      <c r="D606" s="82"/>
      <c r="E606" s="82"/>
      <c r="F606" s="82"/>
      <c r="H606" s="80"/>
    </row>
    <row r="607" spans="1:8" ht="12.75">
      <c r="A607" s="80"/>
      <c r="B607" s="80"/>
      <c r="C607" s="81"/>
      <c r="D607" s="82"/>
      <c r="E607" s="82"/>
      <c r="F607" s="82"/>
      <c r="H607" s="80"/>
    </row>
    <row r="608" spans="1:8" ht="12.75">
      <c r="A608" s="80"/>
      <c r="B608" s="80"/>
      <c r="C608" s="81"/>
      <c r="D608" s="82"/>
      <c r="E608" s="82"/>
      <c r="F608" s="82"/>
      <c r="H608" s="80"/>
    </row>
    <row r="609" spans="1:8" ht="12.75">
      <c r="A609" s="80"/>
      <c r="B609" s="80"/>
      <c r="C609" s="81"/>
      <c r="D609" s="82"/>
      <c r="E609" s="82"/>
      <c r="F609" s="82"/>
      <c r="H609" s="80"/>
    </row>
    <row r="610" spans="1:8" ht="12.75">
      <c r="A610" s="80"/>
      <c r="B610" s="80"/>
      <c r="C610" s="81"/>
      <c r="D610" s="82"/>
      <c r="E610" s="82"/>
      <c r="F610" s="82"/>
      <c r="H610" s="80"/>
    </row>
    <row r="611" spans="1:8" ht="12.75">
      <c r="A611" s="80"/>
      <c r="B611" s="80"/>
      <c r="C611" s="81"/>
      <c r="D611" s="82"/>
      <c r="E611" s="82"/>
      <c r="F611" s="82"/>
      <c r="H611" s="80"/>
    </row>
    <row r="612" spans="1:8" ht="12.75">
      <c r="A612" s="80"/>
      <c r="B612" s="80"/>
      <c r="C612" s="81"/>
      <c r="D612" s="82"/>
      <c r="E612" s="82"/>
      <c r="F612" s="82"/>
      <c r="H612" s="80"/>
    </row>
    <row r="613" spans="1:8" ht="12.75">
      <c r="A613" s="80"/>
      <c r="B613" s="80"/>
      <c r="C613" s="81"/>
      <c r="D613" s="82"/>
      <c r="E613" s="82"/>
      <c r="F613" s="82"/>
      <c r="H613" s="80"/>
    </row>
    <row r="614" spans="1:8" ht="12.75">
      <c r="A614" s="80"/>
      <c r="B614" s="80"/>
      <c r="C614" s="81"/>
      <c r="D614" s="82"/>
      <c r="E614" s="82"/>
      <c r="F614" s="82"/>
      <c r="H614" s="80"/>
    </row>
    <row r="615" spans="1:8" ht="12.75">
      <c r="A615" s="80"/>
      <c r="B615" s="80"/>
      <c r="C615" s="81"/>
      <c r="D615" s="82"/>
      <c r="E615" s="82"/>
      <c r="F615" s="82"/>
      <c r="H615" s="80"/>
    </row>
    <row r="616" spans="1:8" ht="12.75">
      <c r="A616" s="80"/>
      <c r="B616" s="80"/>
      <c r="C616" s="81"/>
      <c r="D616" s="82"/>
      <c r="E616" s="82"/>
      <c r="F616" s="82"/>
      <c r="H616" s="80"/>
    </row>
    <row r="617" spans="1:8" ht="12.75">
      <c r="A617" s="80"/>
      <c r="B617" s="80"/>
      <c r="C617" s="81"/>
      <c r="D617" s="82"/>
      <c r="E617" s="82"/>
      <c r="F617" s="82"/>
      <c r="H617" s="80"/>
    </row>
    <row r="618" spans="1:8" ht="12.75">
      <c r="A618" s="80"/>
      <c r="B618" s="80"/>
      <c r="C618" s="81"/>
      <c r="D618" s="82"/>
      <c r="E618" s="82"/>
      <c r="F618" s="82"/>
      <c r="H618" s="80"/>
    </row>
    <row r="619" spans="1:8" ht="12.75">
      <c r="A619" s="80"/>
      <c r="B619" s="80"/>
      <c r="C619" s="81"/>
      <c r="D619" s="82"/>
      <c r="E619" s="82"/>
      <c r="F619" s="82"/>
      <c r="H619" s="80"/>
    </row>
    <row r="620" spans="1:8" ht="12.75">
      <c r="A620" s="80"/>
      <c r="B620" s="80"/>
      <c r="C620" s="81"/>
      <c r="D620" s="82"/>
      <c r="E620" s="82"/>
      <c r="F620" s="82"/>
      <c r="H620" s="80"/>
    </row>
    <row r="621" spans="1:8" ht="12.75">
      <c r="A621" s="80"/>
      <c r="B621" s="80"/>
      <c r="C621" s="81"/>
      <c r="D621" s="82"/>
      <c r="E621" s="82"/>
      <c r="F621" s="82"/>
      <c r="H621" s="80"/>
    </row>
    <row r="622" spans="1:8" ht="12.75">
      <c r="A622" s="80"/>
      <c r="B622" s="80"/>
      <c r="C622" s="81"/>
      <c r="D622" s="82"/>
      <c r="E622" s="82"/>
      <c r="F622" s="82"/>
      <c r="H622" s="80"/>
    </row>
    <row r="623" spans="1:8" ht="12.75">
      <c r="A623" s="80"/>
      <c r="B623" s="80"/>
      <c r="C623" s="81"/>
      <c r="D623" s="82"/>
      <c r="E623" s="82"/>
      <c r="F623" s="82"/>
      <c r="H623" s="80"/>
    </row>
    <row r="624" spans="1:8" ht="12.75">
      <c r="A624" s="80"/>
      <c r="B624" s="80"/>
      <c r="C624" s="81"/>
      <c r="D624" s="82"/>
      <c r="E624" s="82"/>
      <c r="F624" s="82"/>
      <c r="H624" s="80"/>
    </row>
    <row r="625" spans="1:8" ht="12.75">
      <c r="A625" s="80"/>
      <c r="B625" s="80"/>
      <c r="C625" s="81"/>
      <c r="D625" s="82"/>
      <c r="E625" s="82"/>
      <c r="F625" s="82"/>
      <c r="H625" s="80"/>
    </row>
    <row r="626" spans="1:8" ht="12.75">
      <c r="A626" s="80"/>
      <c r="B626" s="80"/>
      <c r="C626" s="81"/>
      <c r="D626" s="82"/>
      <c r="E626" s="82"/>
      <c r="F626" s="82"/>
      <c r="H626" s="80"/>
    </row>
    <row r="627" spans="1:8" ht="12.75">
      <c r="A627" s="80"/>
      <c r="B627" s="80"/>
      <c r="C627" s="81"/>
      <c r="D627" s="82"/>
      <c r="E627" s="82"/>
      <c r="F627" s="82"/>
      <c r="H627" s="80"/>
    </row>
    <row r="628" spans="1:8" ht="12.75">
      <c r="A628" s="80"/>
      <c r="B628" s="80"/>
      <c r="C628" s="81"/>
      <c r="D628" s="82"/>
      <c r="E628" s="82"/>
      <c r="F628" s="82"/>
      <c r="H628" s="80"/>
    </row>
    <row r="629" spans="1:8" ht="12.75">
      <c r="A629" s="80"/>
      <c r="B629" s="80"/>
      <c r="C629" s="81"/>
      <c r="D629" s="82"/>
      <c r="E629" s="82"/>
      <c r="F629" s="82"/>
      <c r="H629" s="80"/>
    </row>
    <row r="630" spans="1:8" ht="12.75">
      <c r="A630" s="80"/>
      <c r="B630" s="80"/>
      <c r="C630" s="81"/>
      <c r="D630" s="82"/>
      <c r="E630" s="82"/>
      <c r="F630" s="82"/>
      <c r="H630" s="80"/>
    </row>
    <row r="631" spans="1:8" ht="12.75">
      <c r="A631" s="80"/>
      <c r="B631" s="80"/>
      <c r="C631" s="81"/>
      <c r="D631" s="82"/>
      <c r="E631" s="82"/>
      <c r="F631" s="82"/>
      <c r="H631" s="80"/>
    </row>
    <row r="632" spans="1:8" ht="12.75">
      <c r="A632" s="80"/>
      <c r="B632" s="80"/>
      <c r="C632" s="81"/>
      <c r="D632" s="82"/>
      <c r="E632" s="82"/>
      <c r="F632" s="82"/>
      <c r="H632" s="80"/>
    </row>
    <row r="633" spans="1:8" ht="12.75">
      <c r="A633" s="80"/>
      <c r="B633" s="80"/>
      <c r="C633" s="81"/>
      <c r="D633" s="82"/>
      <c r="E633" s="82"/>
      <c r="F633" s="82"/>
      <c r="H633" s="80"/>
    </row>
    <row r="634" spans="1:8" ht="12.75">
      <c r="A634" s="80"/>
      <c r="B634" s="80"/>
      <c r="C634" s="81"/>
      <c r="D634" s="82"/>
      <c r="E634" s="82"/>
      <c r="F634" s="82"/>
      <c r="H634" s="80"/>
    </row>
    <row r="635" spans="1:8" ht="12.75">
      <c r="A635" s="80"/>
      <c r="B635" s="80"/>
      <c r="C635" s="81"/>
      <c r="D635" s="82"/>
      <c r="E635" s="82"/>
      <c r="F635" s="82"/>
      <c r="H635" s="80"/>
    </row>
    <row r="636" spans="1:8" ht="12.75">
      <c r="A636" s="80"/>
      <c r="B636" s="80"/>
      <c r="C636" s="81"/>
      <c r="D636" s="82"/>
      <c r="E636" s="82"/>
      <c r="F636" s="82"/>
      <c r="H636" s="80"/>
    </row>
    <row r="637" spans="1:8" ht="12.75">
      <c r="A637" s="80"/>
      <c r="B637" s="80"/>
      <c r="C637" s="81"/>
      <c r="D637" s="82"/>
      <c r="E637" s="82"/>
      <c r="F637" s="82"/>
      <c r="H637" s="80"/>
    </row>
    <row r="638" spans="1:8" ht="12.75">
      <c r="A638" s="80"/>
      <c r="B638" s="80"/>
      <c r="C638" s="81"/>
      <c r="D638" s="82"/>
      <c r="E638" s="82"/>
      <c r="F638" s="82"/>
      <c r="H638" s="80"/>
    </row>
    <row r="639" spans="1:8" ht="12.75">
      <c r="A639" s="80"/>
      <c r="B639" s="80"/>
      <c r="C639" s="81"/>
      <c r="D639" s="82"/>
      <c r="E639" s="82"/>
      <c r="F639" s="82"/>
      <c r="H639" s="80"/>
    </row>
    <row r="640" spans="1:8" ht="12.75">
      <c r="A640" s="80"/>
      <c r="B640" s="80"/>
      <c r="C640" s="81"/>
      <c r="D640" s="82"/>
      <c r="E640" s="82"/>
      <c r="F640" s="82"/>
      <c r="H640" s="80"/>
    </row>
    <row r="641" spans="1:8" ht="12.75">
      <c r="A641" s="80"/>
      <c r="B641" s="80"/>
      <c r="C641" s="81"/>
      <c r="D641" s="82"/>
      <c r="E641" s="82"/>
      <c r="F641" s="82"/>
      <c r="H641" s="80"/>
    </row>
    <row r="642" spans="1:8" ht="12.75">
      <c r="A642" s="80"/>
      <c r="B642" s="80"/>
      <c r="C642" s="81"/>
      <c r="D642" s="82"/>
      <c r="E642" s="82"/>
      <c r="F642" s="82"/>
      <c r="H642" s="80"/>
    </row>
    <row r="643" spans="1:8" ht="12.75">
      <c r="A643" s="80"/>
      <c r="B643" s="80"/>
      <c r="C643" s="81"/>
      <c r="D643" s="82"/>
      <c r="E643" s="82"/>
      <c r="F643" s="82"/>
      <c r="H643" s="80"/>
    </row>
    <row r="644" spans="1:8" ht="12.75">
      <c r="A644" s="80"/>
      <c r="B644" s="80"/>
      <c r="C644" s="81"/>
      <c r="D644" s="82"/>
      <c r="E644" s="82"/>
      <c r="F644" s="82"/>
      <c r="H644" s="80"/>
    </row>
    <row r="645" spans="1:8" ht="12.75">
      <c r="A645" s="80"/>
      <c r="B645" s="80"/>
      <c r="C645" s="81"/>
      <c r="D645" s="82"/>
      <c r="E645" s="82"/>
      <c r="F645" s="82"/>
      <c r="H645" s="80"/>
    </row>
    <row r="646" spans="1:8" ht="12.75">
      <c r="A646" s="80"/>
      <c r="B646" s="80"/>
      <c r="C646" s="81"/>
      <c r="D646" s="82"/>
      <c r="E646" s="82"/>
      <c r="F646" s="82"/>
      <c r="H646" s="80"/>
    </row>
    <row r="647" spans="1:8" ht="12.75">
      <c r="A647" s="80"/>
      <c r="B647" s="80"/>
      <c r="C647" s="81"/>
      <c r="D647" s="82"/>
      <c r="E647" s="82"/>
      <c r="F647" s="82"/>
      <c r="H647" s="80"/>
    </row>
    <row r="648" spans="1:8" ht="12.75">
      <c r="A648" s="80"/>
      <c r="B648" s="80"/>
      <c r="C648" s="81"/>
      <c r="D648" s="82"/>
      <c r="E648" s="82"/>
      <c r="F648" s="82"/>
      <c r="H648" s="80"/>
    </row>
    <row r="649" spans="1:8" ht="12.75">
      <c r="A649" s="80"/>
      <c r="B649" s="80"/>
      <c r="C649" s="81"/>
      <c r="D649" s="82"/>
      <c r="E649" s="82"/>
      <c r="F649" s="82"/>
      <c r="H649" s="80"/>
    </row>
    <row r="650" spans="1:8" ht="12.75">
      <c r="A650" s="80"/>
      <c r="B650" s="80"/>
      <c r="C650" s="81"/>
      <c r="D650" s="82"/>
      <c r="E650" s="82"/>
      <c r="F650" s="82"/>
      <c r="H650" s="80"/>
    </row>
    <row r="651" spans="1:8" ht="12.75">
      <c r="A651" s="80"/>
      <c r="B651" s="80"/>
      <c r="C651" s="81"/>
      <c r="D651" s="82"/>
      <c r="E651" s="82"/>
      <c r="F651" s="82"/>
      <c r="H651" s="80"/>
    </row>
    <row r="652" spans="1:8" ht="12.75">
      <c r="A652" s="80"/>
      <c r="B652" s="80"/>
      <c r="C652" s="81"/>
      <c r="D652" s="82"/>
      <c r="E652" s="82"/>
      <c r="F652" s="82"/>
      <c r="H652" s="80"/>
    </row>
    <row r="653" spans="1:8" ht="12.75">
      <c r="A653" s="80"/>
      <c r="B653" s="80"/>
      <c r="C653" s="81"/>
      <c r="D653" s="82"/>
      <c r="E653" s="82"/>
      <c r="F653" s="82"/>
      <c r="H653" s="80"/>
    </row>
    <row r="654" spans="1:8" ht="12.75">
      <c r="A654" s="80"/>
      <c r="B654" s="80"/>
      <c r="C654" s="81"/>
      <c r="D654" s="82"/>
      <c r="E654" s="82"/>
      <c r="F654" s="82"/>
      <c r="H654" s="80"/>
    </row>
    <row r="655" spans="1:8" ht="12.75">
      <c r="A655" s="80"/>
      <c r="B655" s="80"/>
      <c r="C655" s="81"/>
      <c r="D655" s="82"/>
      <c r="E655" s="82"/>
      <c r="F655" s="82"/>
      <c r="H655" s="80"/>
    </row>
    <row r="656" spans="1:8" ht="12.75">
      <c r="A656" s="80"/>
      <c r="B656" s="80"/>
      <c r="C656" s="81"/>
      <c r="D656" s="82"/>
      <c r="E656" s="82"/>
      <c r="F656" s="82"/>
      <c r="H656" s="80"/>
    </row>
    <row r="657" spans="1:8" ht="12.75">
      <c r="A657" s="80"/>
      <c r="B657" s="80"/>
      <c r="C657" s="81"/>
      <c r="D657" s="82"/>
      <c r="E657" s="82"/>
      <c r="F657" s="82"/>
      <c r="H657" s="80"/>
    </row>
    <row r="658" spans="1:8" ht="12.75">
      <c r="A658" s="80"/>
      <c r="B658" s="80"/>
      <c r="C658" s="81"/>
      <c r="D658" s="82"/>
      <c r="E658" s="82"/>
      <c r="F658" s="82"/>
      <c r="H658" s="80"/>
    </row>
    <row r="659" spans="1:8" ht="12.75">
      <c r="A659" s="80"/>
      <c r="B659" s="80"/>
      <c r="C659" s="81"/>
      <c r="D659" s="82"/>
      <c r="E659" s="82"/>
      <c r="F659" s="82"/>
      <c r="H659" s="80"/>
    </row>
    <row r="660" spans="1:8" ht="12.75">
      <c r="A660" s="80"/>
      <c r="B660" s="80"/>
      <c r="C660" s="81"/>
      <c r="D660" s="82"/>
      <c r="E660" s="82"/>
      <c r="F660" s="82"/>
      <c r="H660" s="80"/>
    </row>
    <row r="661" spans="1:8" ht="12.75">
      <c r="A661" s="80"/>
      <c r="B661" s="80"/>
      <c r="C661" s="81"/>
      <c r="D661" s="82"/>
      <c r="E661" s="82"/>
      <c r="F661" s="82"/>
      <c r="H661" s="80"/>
    </row>
    <row r="662" spans="1:8" ht="12.75">
      <c r="A662" s="80"/>
      <c r="B662" s="80"/>
      <c r="C662" s="81"/>
      <c r="D662" s="82"/>
      <c r="E662" s="82"/>
      <c r="F662" s="82"/>
      <c r="H662" s="80"/>
    </row>
    <row r="663" spans="1:8" ht="12.75">
      <c r="A663" s="80"/>
      <c r="B663" s="80"/>
      <c r="C663" s="81"/>
      <c r="D663" s="82"/>
      <c r="E663" s="82"/>
      <c r="F663" s="82"/>
      <c r="H663" s="80"/>
    </row>
    <row r="664" spans="1:8" ht="12.75">
      <c r="A664" s="80"/>
      <c r="B664" s="80"/>
      <c r="C664" s="81"/>
      <c r="D664" s="82"/>
      <c r="E664" s="82"/>
      <c r="F664" s="82"/>
      <c r="H664" s="80"/>
    </row>
    <row r="665" spans="1:8" ht="12.75">
      <c r="A665" s="80"/>
      <c r="B665" s="80"/>
      <c r="C665" s="81"/>
      <c r="D665" s="82"/>
      <c r="E665" s="82"/>
      <c r="F665" s="82"/>
      <c r="H665" s="80"/>
    </row>
    <row r="666" spans="1:8" ht="12.75">
      <c r="A666" s="80"/>
      <c r="B666" s="80"/>
      <c r="C666" s="81"/>
      <c r="D666" s="82"/>
      <c r="E666" s="82"/>
      <c r="F666" s="82"/>
      <c r="H666" s="80"/>
    </row>
    <row r="667" spans="1:8" ht="12.75">
      <c r="A667" s="80"/>
      <c r="B667" s="80"/>
      <c r="C667" s="81"/>
      <c r="D667" s="82"/>
      <c r="E667" s="82"/>
      <c r="F667" s="82"/>
      <c r="H667" s="80"/>
    </row>
    <row r="668" spans="1:8" ht="12.75">
      <c r="A668" s="80"/>
      <c r="B668" s="80"/>
      <c r="C668" s="81"/>
      <c r="D668" s="82"/>
      <c r="E668" s="82"/>
      <c r="F668" s="82"/>
      <c r="H668" s="80"/>
    </row>
    <row r="669" spans="1:8" ht="12.75">
      <c r="A669" s="80"/>
      <c r="B669" s="80"/>
      <c r="C669" s="81"/>
      <c r="D669" s="82"/>
      <c r="E669" s="82"/>
      <c r="F669" s="82"/>
      <c r="H669" s="80"/>
    </row>
    <row r="670" spans="1:8" ht="12.75">
      <c r="A670" s="80"/>
      <c r="B670" s="80"/>
      <c r="C670" s="81"/>
      <c r="D670" s="82"/>
      <c r="E670" s="82"/>
      <c r="F670" s="82"/>
      <c r="H670" s="80"/>
    </row>
    <row r="671" spans="1:8" ht="12.75">
      <c r="A671" s="80"/>
      <c r="B671" s="80"/>
      <c r="C671" s="81"/>
      <c r="D671" s="82"/>
      <c r="E671" s="82"/>
      <c r="F671" s="82"/>
      <c r="H671" s="80"/>
    </row>
    <row r="672" spans="1:8" ht="12.75">
      <c r="A672" s="80"/>
      <c r="B672" s="80"/>
      <c r="C672" s="81"/>
      <c r="D672" s="82"/>
      <c r="E672" s="82"/>
      <c r="F672" s="82"/>
      <c r="H672" s="80"/>
    </row>
    <row r="673" spans="1:8" ht="12.75">
      <c r="A673" s="80"/>
      <c r="B673" s="80"/>
      <c r="C673" s="81"/>
      <c r="D673" s="82"/>
      <c r="E673" s="82"/>
      <c r="F673" s="82"/>
      <c r="H673" s="80"/>
    </row>
    <row r="674" spans="1:8" ht="12.75">
      <c r="A674" s="80"/>
      <c r="B674" s="80"/>
      <c r="C674" s="81"/>
      <c r="D674" s="82"/>
      <c r="E674" s="82"/>
      <c r="F674" s="82"/>
      <c r="H674" s="80"/>
    </row>
    <row r="675" spans="1:8" ht="12.75">
      <c r="A675" s="80"/>
      <c r="B675" s="80"/>
      <c r="C675" s="81"/>
      <c r="D675" s="82"/>
      <c r="E675" s="82"/>
      <c r="F675" s="82"/>
      <c r="H675" s="80"/>
    </row>
    <row r="676" spans="1:8" ht="12.75">
      <c r="A676" s="80"/>
      <c r="B676" s="80"/>
      <c r="C676" s="81"/>
      <c r="D676" s="82"/>
      <c r="E676" s="82"/>
      <c r="F676" s="82"/>
      <c r="H676" s="80"/>
    </row>
    <row r="677" spans="1:8" ht="12.75">
      <c r="A677" s="80"/>
      <c r="B677" s="80"/>
      <c r="C677" s="81"/>
      <c r="D677" s="82"/>
      <c r="E677" s="82"/>
      <c r="F677" s="82"/>
      <c r="H677" s="80"/>
    </row>
    <row r="678" spans="1:8" ht="12.75">
      <c r="A678" s="80"/>
      <c r="B678" s="80"/>
      <c r="C678" s="81"/>
      <c r="D678" s="82"/>
      <c r="E678" s="82"/>
      <c r="F678" s="82"/>
      <c r="H678" s="80"/>
    </row>
    <row r="679" spans="1:8" ht="12.75">
      <c r="A679" s="80"/>
      <c r="B679" s="80"/>
      <c r="C679" s="81"/>
      <c r="D679" s="82"/>
      <c r="E679" s="82"/>
      <c r="F679" s="82"/>
      <c r="H679" s="80"/>
    </row>
    <row r="680" spans="1:8" ht="12.75">
      <c r="A680" s="80"/>
      <c r="B680" s="80"/>
      <c r="C680" s="81"/>
      <c r="D680" s="82"/>
      <c r="E680" s="82"/>
      <c r="F680" s="82"/>
      <c r="H680" s="80"/>
    </row>
    <row r="681" spans="1:8" ht="12.75">
      <c r="A681" s="80"/>
      <c r="B681" s="80"/>
      <c r="C681" s="81"/>
      <c r="D681" s="82"/>
      <c r="E681" s="82"/>
      <c r="F681" s="82"/>
      <c r="H681" s="80"/>
    </row>
    <row r="682" spans="1:8" ht="12.75">
      <c r="A682" s="80"/>
      <c r="B682" s="80"/>
      <c r="C682" s="81"/>
      <c r="D682" s="82"/>
      <c r="E682" s="82"/>
      <c r="F682" s="82"/>
      <c r="H682" s="80"/>
    </row>
    <row r="683" spans="1:8" ht="12.75">
      <c r="A683" s="80"/>
      <c r="B683" s="80"/>
      <c r="C683" s="81"/>
      <c r="D683" s="82"/>
      <c r="E683" s="82"/>
      <c r="F683" s="82"/>
      <c r="H683" s="80"/>
    </row>
    <row r="684" spans="1:8" ht="12.75">
      <c r="A684" s="80"/>
      <c r="B684" s="80"/>
      <c r="C684" s="81"/>
      <c r="D684" s="82"/>
      <c r="E684" s="82"/>
      <c r="F684" s="82"/>
      <c r="H684" s="80"/>
    </row>
    <row r="685" spans="1:8" ht="12.75">
      <c r="A685" s="80"/>
      <c r="B685" s="80"/>
      <c r="C685" s="81"/>
      <c r="D685" s="82"/>
      <c r="E685" s="82"/>
      <c r="F685" s="82"/>
      <c r="H685" s="80"/>
    </row>
    <row r="686" spans="1:8" ht="12.75">
      <c r="A686" s="80"/>
      <c r="B686" s="80"/>
      <c r="C686" s="81"/>
      <c r="D686" s="82"/>
      <c r="E686" s="82"/>
      <c r="F686" s="82"/>
      <c r="H686" s="80"/>
    </row>
    <row r="687" spans="1:8" ht="12.75">
      <c r="A687" s="80"/>
      <c r="B687" s="80"/>
      <c r="C687" s="81"/>
      <c r="D687" s="82"/>
      <c r="E687" s="82"/>
      <c r="F687" s="82"/>
      <c r="H687" s="80"/>
    </row>
    <row r="688" spans="1:8" ht="12.75">
      <c r="A688" s="80"/>
      <c r="B688" s="80"/>
      <c r="C688" s="81"/>
      <c r="D688" s="82"/>
      <c r="E688" s="82"/>
      <c r="F688" s="82"/>
      <c r="H688" s="80"/>
    </row>
    <row r="689" spans="1:8" ht="12.75">
      <c r="A689" s="80"/>
      <c r="B689" s="80"/>
      <c r="C689" s="81"/>
      <c r="D689" s="82"/>
      <c r="E689" s="82"/>
      <c r="F689" s="82"/>
      <c r="H689" s="80"/>
    </row>
    <row r="690" spans="1:8" ht="12.75">
      <c r="A690" s="80"/>
      <c r="B690" s="80"/>
      <c r="C690" s="81"/>
      <c r="D690" s="82"/>
      <c r="E690" s="82"/>
      <c r="F690" s="82"/>
      <c r="H690" s="80"/>
    </row>
    <row r="691" spans="1:8" ht="12.75">
      <c r="A691" s="80"/>
      <c r="B691" s="80"/>
      <c r="C691" s="81"/>
      <c r="D691" s="82"/>
      <c r="E691" s="82"/>
      <c r="F691" s="82"/>
      <c r="H691" s="80"/>
    </row>
    <row r="692" spans="1:8" ht="12.75">
      <c r="A692" s="80"/>
      <c r="B692" s="80"/>
      <c r="C692" s="81"/>
      <c r="D692" s="82"/>
      <c r="E692" s="82"/>
      <c r="F692" s="82"/>
      <c r="H692" s="80"/>
    </row>
    <row r="693" spans="1:8" ht="12.75">
      <c r="A693" s="80"/>
      <c r="B693" s="80"/>
      <c r="C693" s="81"/>
      <c r="D693" s="82"/>
      <c r="E693" s="82"/>
      <c r="F693" s="82"/>
      <c r="H693" s="80"/>
    </row>
    <row r="694" spans="1:8" ht="12.75">
      <c r="A694" s="80"/>
      <c r="B694" s="80"/>
      <c r="C694" s="81"/>
      <c r="D694" s="82"/>
      <c r="E694" s="82"/>
      <c r="F694" s="82"/>
      <c r="H694" s="80"/>
    </row>
    <row r="695" spans="1:8" ht="12.75">
      <c r="A695" s="80"/>
      <c r="B695" s="80"/>
      <c r="C695" s="81"/>
      <c r="D695" s="82"/>
      <c r="E695" s="82"/>
      <c r="F695" s="82"/>
      <c r="H695" s="80"/>
    </row>
    <row r="696" spans="1:8" ht="12.75">
      <c r="A696" s="80"/>
      <c r="B696" s="80"/>
      <c r="C696" s="81"/>
      <c r="D696" s="82"/>
      <c r="E696" s="82"/>
      <c r="F696" s="82"/>
      <c r="H696" s="80"/>
    </row>
    <row r="697" spans="1:8" ht="12.75">
      <c r="A697" s="80"/>
      <c r="B697" s="80"/>
      <c r="C697" s="81"/>
      <c r="D697" s="82"/>
      <c r="E697" s="82"/>
      <c r="F697" s="82"/>
      <c r="H697" s="80"/>
    </row>
    <row r="698" spans="1:8" ht="12.75">
      <c r="A698" s="80"/>
      <c r="B698" s="80"/>
      <c r="C698" s="81"/>
      <c r="D698" s="82"/>
      <c r="E698" s="82"/>
      <c r="F698" s="82"/>
      <c r="H698" s="80"/>
    </row>
    <row r="699" spans="1:8" ht="12.75">
      <c r="A699" s="80"/>
      <c r="B699" s="80"/>
      <c r="C699" s="81"/>
      <c r="D699" s="82"/>
      <c r="E699" s="82"/>
      <c r="F699" s="82"/>
      <c r="H699" s="80"/>
    </row>
    <row r="700" spans="1:8" ht="12.75">
      <c r="A700" s="80"/>
      <c r="B700" s="80"/>
      <c r="C700" s="81"/>
      <c r="D700" s="82"/>
      <c r="E700" s="82"/>
      <c r="F700" s="82"/>
      <c r="H700" s="80"/>
    </row>
    <row r="701" spans="1:8" ht="12.75">
      <c r="A701" s="80"/>
      <c r="B701" s="80"/>
      <c r="C701" s="81"/>
      <c r="D701" s="82"/>
      <c r="E701" s="82"/>
      <c r="F701" s="82"/>
      <c r="H701" s="80"/>
    </row>
    <row r="702" spans="1:8" ht="12.75">
      <c r="A702" s="80"/>
      <c r="B702" s="80"/>
      <c r="C702" s="81"/>
      <c r="D702" s="82"/>
      <c r="E702" s="82"/>
      <c r="F702" s="82"/>
      <c r="H702" s="80"/>
    </row>
    <row r="703" spans="1:8" ht="12.75">
      <c r="A703" s="80"/>
      <c r="B703" s="80"/>
      <c r="C703" s="81"/>
      <c r="D703" s="82"/>
      <c r="E703" s="82"/>
      <c r="F703" s="82"/>
      <c r="H703" s="80"/>
    </row>
    <row r="704" spans="1:8" ht="12.75">
      <c r="A704" s="80"/>
      <c r="B704" s="80"/>
      <c r="C704" s="81"/>
      <c r="D704" s="82"/>
      <c r="E704" s="82"/>
      <c r="F704" s="82"/>
      <c r="H704" s="80"/>
    </row>
    <row r="705" spans="1:8" ht="12.75">
      <c r="A705" s="80"/>
      <c r="B705" s="80"/>
      <c r="C705" s="81"/>
      <c r="D705" s="82"/>
      <c r="E705" s="82"/>
      <c r="F705" s="82"/>
      <c r="H705" s="80"/>
    </row>
    <row r="706" spans="1:8" ht="12.75">
      <c r="A706" s="80"/>
      <c r="B706" s="80"/>
      <c r="C706" s="81"/>
      <c r="D706" s="82"/>
      <c r="E706" s="82"/>
      <c r="F706" s="82"/>
      <c r="H706" s="80"/>
    </row>
    <row r="707" spans="1:8" ht="12.75">
      <c r="A707" s="80"/>
      <c r="B707" s="80"/>
      <c r="C707" s="81"/>
      <c r="D707" s="82"/>
      <c r="E707" s="82"/>
      <c r="F707" s="82"/>
      <c r="H707" s="80"/>
    </row>
    <row r="708" spans="1:8" ht="12.75">
      <c r="A708" s="80"/>
      <c r="B708" s="80"/>
      <c r="C708" s="81"/>
      <c r="D708" s="82"/>
      <c r="E708" s="82"/>
      <c r="F708" s="82"/>
      <c r="H708" s="80"/>
    </row>
    <row r="709" spans="1:8" ht="12.75">
      <c r="A709" s="80"/>
      <c r="B709" s="80"/>
      <c r="C709" s="81"/>
      <c r="D709" s="82"/>
      <c r="E709" s="82"/>
      <c r="F709" s="82"/>
      <c r="H709" s="80"/>
    </row>
    <row r="710" spans="1:8" ht="12.75">
      <c r="A710" s="80"/>
      <c r="B710" s="80"/>
      <c r="C710" s="81"/>
      <c r="D710" s="82"/>
      <c r="E710" s="82"/>
      <c r="F710" s="82"/>
      <c r="H710" s="80"/>
    </row>
    <row r="711" spans="1:8" ht="12.75">
      <c r="A711" s="80"/>
      <c r="B711" s="80"/>
      <c r="C711" s="81"/>
      <c r="D711" s="82"/>
      <c r="E711" s="82"/>
      <c r="F711" s="82"/>
      <c r="H711" s="80"/>
    </row>
    <row r="712" spans="1:8" ht="12.75">
      <c r="A712" s="80"/>
      <c r="B712" s="80"/>
      <c r="C712" s="81"/>
      <c r="D712" s="82"/>
      <c r="E712" s="82"/>
      <c r="F712" s="82"/>
      <c r="H712" s="80"/>
    </row>
    <row r="713" spans="1:8" ht="12.75">
      <c r="A713" s="80"/>
      <c r="B713" s="80"/>
      <c r="C713" s="81"/>
      <c r="D713" s="82"/>
      <c r="E713" s="82"/>
      <c r="F713" s="82"/>
      <c r="H713" s="80"/>
    </row>
    <row r="714" spans="1:8" ht="12.75">
      <c r="A714" s="80"/>
      <c r="B714" s="80"/>
      <c r="C714" s="81"/>
      <c r="D714" s="82"/>
      <c r="E714" s="82"/>
      <c r="F714" s="82"/>
      <c r="H714" s="80"/>
    </row>
    <row r="715" spans="1:8" ht="12.75">
      <c r="A715" s="80"/>
      <c r="B715" s="80"/>
      <c r="C715" s="81"/>
      <c r="D715" s="82"/>
      <c r="E715" s="82"/>
      <c r="F715" s="82"/>
      <c r="H715" s="80"/>
    </row>
    <row r="716" spans="1:8" ht="12.75">
      <c r="A716" s="80"/>
      <c r="B716" s="80"/>
      <c r="C716" s="81"/>
      <c r="D716" s="82"/>
      <c r="E716" s="82"/>
      <c r="F716" s="82"/>
      <c r="H716" s="80"/>
    </row>
    <row r="717" spans="1:8" ht="12.75">
      <c r="A717" s="80"/>
      <c r="B717" s="80"/>
      <c r="C717" s="81"/>
      <c r="D717" s="82"/>
      <c r="E717" s="82"/>
      <c r="F717" s="82"/>
      <c r="H717" s="80"/>
    </row>
    <row r="718" spans="1:8" ht="12.75">
      <c r="A718" s="80"/>
      <c r="B718" s="80"/>
      <c r="C718" s="81"/>
      <c r="D718" s="82"/>
      <c r="E718" s="82"/>
      <c r="F718" s="82"/>
      <c r="H718" s="80"/>
    </row>
    <row r="719" spans="1:8" ht="12.75">
      <c r="A719" s="80"/>
      <c r="B719" s="80"/>
      <c r="C719" s="81"/>
      <c r="D719" s="82"/>
      <c r="E719" s="82"/>
      <c r="F719" s="82"/>
      <c r="H719" s="80"/>
    </row>
    <row r="720" spans="1:8" ht="12.75">
      <c r="A720" s="80"/>
      <c r="B720" s="80"/>
      <c r="C720" s="81"/>
      <c r="D720" s="82"/>
      <c r="E720" s="82"/>
      <c r="F720" s="82"/>
      <c r="H720" s="80"/>
    </row>
    <row r="721" spans="1:8" ht="12.75">
      <c r="A721" s="80"/>
      <c r="B721" s="80"/>
      <c r="C721" s="81"/>
      <c r="D721" s="82"/>
      <c r="E721" s="82"/>
      <c r="F721" s="82"/>
      <c r="H721" s="80"/>
    </row>
    <row r="722" spans="1:8" ht="12.75">
      <c r="A722" s="80"/>
      <c r="B722" s="80"/>
      <c r="C722" s="81"/>
      <c r="D722" s="82"/>
      <c r="E722" s="82"/>
      <c r="F722" s="82"/>
      <c r="H722" s="80"/>
    </row>
    <row r="723" spans="1:8" ht="12.75">
      <c r="A723" s="80"/>
      <c r="B723" s="80"/>
      <c r="C723" s="81"/>
      <c r="D723" s="82"/>
      <c r="E723" s="82"/>
      <c r="F723" s="82"/>
      <c r="H723" s="80"/>
    </row>
    <row r="724" spans="1:8" ht="12.75">
      <c r="A724" s="80"/>
      <c r="B724" s="80"/>
      <c r="C724" s="81"/>
      <c r="D724" s="82"/>
      <c r="E724" s="82"/>
      <c r="F724" s="82"/>
      <c r="H724" s="80"/>
    </row>
    <row r="725" spans="1:8" ht="12.75">
      <c r="A725" s="80"/>
      <c r="B725" s="80"/>
      <c r="C725" s="81"/>
      <c r="D725" s="82"/>
      <c r="E725" s="82"/>
      <c r="F725" s="82"/>
      <c r="H725" s="80"/>
    </row>
    <row r="726" spans="1:8" ht="12.75">
      <c r="A726" s="80"/>
      <c r="B726" s="80"/>
      <c r="C726" s="81"/>
      <c r="D726" s="82"/>
      <c r="E726" s="82"/>
      <c r="F726" s="82"/>
      <c r="H726" s="80"/>
    </row>
    <row r="727" spans="1:8" ht="12.75">
      <c r="A727" s="80"/>
      <c r="B727" s="80"/>
      <c r="C727" s="81"/>
      <c r="D727" s="82"/>
      <c r="E727" s="82"/>
      <c r="F727" s="82"/>
      <c r="H727" s="80"/>
    </row>
    <row r="728" spans="1:8" ht="12.75">
      <c r="A728" s="80"/>
      <c r="B728" s="80"/>
      <c r="C728" s="81"/>
      <c r="D728" s="82"/>
      <c r="E728" s="82"/>
      <c r="F728" s="82"/>
      <c r="H728" s="80"/>
    </row>
    <row r="729" spans="1:8" ht="12.75">
      <c r="A729" s="80"/>
      <c r="B729" s="80"/>
      <c r="C729" s="81"/>
      <c r="D729" s="82"/>
      <c r="E729" s="82"/>
      <c r="F729" s="82"/>
      <c r="H729" s="80"/>
    </row>
    <row r="730" spans="1:8" ht="12.75">
      <c r="A730" s="80"/>
      <c r="B730" s="80"/>
      <c r="C730" s="81"/>
      <c r="D730" s="82"/>
      <c r="E730" s="82"/>
      <c r="F730" s="82"/>
      <c r="H730" s="80"/>
    </row>
    <row r="731" spans="1:8" ht="12.75">
      <c r="A731" s="80"/>
      <c r="B731" s="80"/>
      <c r="C731" s="81"/>
      <c r="D731" s="82"/>
      <c r="E731" s="82"/>
      <c r="F731" s="82"/>
      <c r="H731" s="80"/>
    </row>
    <row r="732" spans="1:8" ht="12.75">
      <c r="A732" s="80"/>
      <c r="B732" s="80"/>
      <c r="C732" s="81"/>
      <c r="D732" s="82"/>
      <c r="E732" s="82"/>
      <c r="F732" s="82"/>
      <c r="H732" s="80"/>
    </row>
    <row r="733" spans="1:8" ht="12.75">
      <c r="A733" s="80"/>
      <c r="B733" s="80"/>
      <c r="C733" s="81"/>
      <c r="D733" s="82"/>
      <c r="E733" s="82"/>
      <c r="F733" s="82"/>
      <c r="H733" s="80"/>
    </row>
    <row r="734" spans="1:8" ht="12.75">
      <c r="A734" s="80"/>
      <c r="B734" s="80"/>
      <c r="C734" s="81"/>
      <c r="D734" s="82"/>
      <c r="E734" s="82"/>
      <c r="F734" s="82"/>
      <c r="H734" s="80"/>
    </row>
    <row r="735" spans="1:8" ht="12.75">
      <c r="A735" s="80"/>
      <c r="B735" s="80"/>
      <c r="C735" s="81"/>
      <c r="D735" s="82"/>
      <c r="E735" s="82"/>
      <c r="F735" s="82"/>
      <c r="H735" s="80"/>
    </row>
    <row r="736" spans="1:8" ht="12.75">
      <c r="A736" s="80"/>
      <c r="B736" s="80"/>
      <c r="C736" s="81"/>
      <c r="D736" s="82"/>
      <c r="E736" s="82"/>
      <c r="F736" s="82"/>
      <c r="H736" s="80"/>
    </row>
    <row r="737" spans="1:8" ht="12.75">
      <c r="A737" s="80"/>
      <c r="B737" s="80"/>
      <c r="C737" s="81"/>
      <c r="D737" s="82"/>
      <c r="E737" s="82"/>
      <c r="F737" s="82"/>
      <c r="H737" s="80"/>
    </row>
    <row r="738" spans="1:8" ht="12.75">
      <c r="A738" s="80"/>
      <c r="B738" s="80"/>
      <c r="C738" s="81"/>
      <c r="D738" s="82"/>
      <c r="E738" s="82"/>
      <c r="F738" s="82"/>
      <c r="H738" s="80"/>
    </row>
    <row r="739" spans="1:8" ht="12.75">
      <c r="A739" s="80"/>
      <c r="B739" s="80"/>
      <c r="C739" s="81"/>
      <c r="D739" s="82"/>
      <c r="E739" s="82"/>
      <c r="F739" s="82"/>
      <c r="H739" s="80"/>
    </row>
    <row r="740" spans="1:8" ht="12.75">
      <c r="A740" s="80"/>
      <c r="B740" s="80"/>
      <c r="C740" s="81"/>
      <c r="D740" s="82"/>
      <c r="E740" s="82"/>
      <c r="F740" s="82"/>
      <c r="H740" s="80"/>
    </row>
    <row r="741" spans="1:8" ht="12.75">
      <c r="A741" s="80"/>
      <c r="B741" s="80"/>
      <c r="C741" s="81"/>
      <c r="D741" s="82"/>
      <c r="E741" s="82"/>
      <c r="F741" s="82"/>
      <c r="H741" s="80"/>
    </row>
    <row r="742" spans="1:8" ht="12.75">
      <c r="A742" s="80"/>
      <c r="B742" s="80"/>
      <c r="C742" s="81"/>
      <c r="D742" s="82"/>
      <c r="E742" s="82"/>
      <c r="F742" s="82"/>
      <c r="H742" s="80"/>
    </row>
    <row r="743" spans="1:8" ht="12.75">
      <c r="A743" s="80"/>
      <c r="B743" s="80"/>
      <c r="C743" s="81"/>
      <c r="D743" s="82"/>
      <c r="E743" s="82"/>
      <c r="F743" s="82"/>
      <c r="H743" s="80"/>
    </row>
    <row r="744" spans="1:8" ht="12.75">
      <c r="A744" s="80"/>
      <c r="B744" s="80"/>
      <c r="C744" s="81"/>
      <c r="D744" s="82"/>
      <c r="E744" s="82"/>
      <c r="F744" s="82"/>
      <c r="H744" s="80"/>
    </row>
    <row r="745" spans="1:8" ht="12.75">
      <c r="A745" s="80"/>
      <c r="B745" s="80"/>
      <c r="C745" s="81"/>
      <c r="D745" s="82"/>
      <c r="E745" s="82"/>
      <c r="F745" s="82"/>
      <c r="H745" s="80"/>
    </row>
    <row r="746" spans="1:8" ht="12.75">
      <c r="A746" s="80"/>
      <c r="B746" s="80"/>
      <c r="C746" s="81"/>
      <c r="D746" s="82"/>
      <c r="E746" s="82"/>
      <c r="F746" s="82"/>
      <c r="H746" s="80"/>
    </row>
    <row r="747" spans="1:8" ht="12.75">
      <c r="A747" s="80"/>
      <c r="B747" s="80"/>
      <c r="C747" s="81"/>
      <c r="D747" s="82"/>
      <c r="E747" s="82"/>
      <c r="F747" s="82"/>
      <c r="H747" s="80"/>
    </row>
    <row r="748" spans="1:8" ht="12.75">
      <c r="A748" s="80"/>
      <c r="B748" s="80"/>
      <c r="C748" s="81"/>
      <c r="D748" s="82"/>
      <c r="E748" s="82"/>
      <c r="F748" s="82"/>
      <c r="H748" s="80"/>
    </row>
    <row r="749" spans="1:8" ht="12.75">
      <c r="A749" s="80"/>
      <c r="B749" s="80"/>
      <c r="C749" s="81"/>
      <c r="D749" s="82"/>
      <c r="E749" s="82"/>
      <c r="F749" s="82"/>
      <c r="H749" s="80"/>
    </row>
    <row r="750" spans="1:8" ht="12.75">
      <c r="A750" s="80"/>
      <c r="B750" s="80"/>
      <c r="C750" s="81"/>
      <c r="D750" s="82"/>
      <c r="E750" s="82"/>
      <c r="F750" s="82"/>
      <c r="H750" s="80"/>
    </row>
    <row r="751" spans="1:8" ht="12.75">
      <c r="A751" s="80"/>
      <c r="B751" s="80"/>
      <c r="C751" s="81"/>
      <c r="D751" s="82"/>
      <c r="E751" s="82"/>
      <c r="F751" s="82"/>
      <c r="H751" s="80"/>
    </row>
    <row r="752" spans="1:8" ht="12.75">
      <c r="A752" s="80"/>
      <c r="B752" s="80"/>
      <c r="C752" s="81"/>
      <c r="D752" s="82"/>
      <c r="E752" s="82"/>
      <c r="F752" s="82"/>
      <c r="H752" s="80"/>
    </row>
    <row r="753" spans="1:8" ht="12.75">
      <c r="A753" s="80"/>
      <c r="B753" s="80"/>
      <c r="C753" s="81"/>
      <c r="D753" s="82"/>
      <c r="E753" s="82"/>
      <c r="F753" s="82"/>
      <c r="H753" s="80"/>
    </row>
    <row r="754" spans="1:8" ht="12.75">
      <c r="A754" s="80"/>
      <c r="B754" s="80"/>
      <c r="C754" s="81"/>
      <c r="D754" s="82"/>
      <c r="E754" s="82"/>
      <c r="F754" s="82"/>
      <c r="H754" s="80"/>
    </row>
    <row r="755" spans="1:8" ht="12.75">
      <c r="A755" s="80"/>
      <c r="B755" s="80"/>
      <c r="C755" s="81"/>
      <c r="D755" s="82"/>
      <c r="E755" s="82"/>
      <c r="F755" s="82"/>
      <c r="H755" s="80"/>
    </row>
    <row r="756" spans="1:8" ht="12.75">
      <c r="A756" s="80"/>
      <c r="B756" s="80"/>
      <c r="C756" s="81"/>
      <c r="D756" s="82"/>
      <c r="E756" s="82"/>
      <c r="F756" s="82"/>
      <c r="H756" s="80"/>
    </row>
    <row r="757" spans="1:8" ht="12.75">
      <c r="A757" s="80"/>
      <c r="B757" s="80"/>
      <c r="C757" s="81"/>
      <c r="D757" s="82"/>
      <c r="E757" s="82"/>
      <c r="F757" s="82"/>
      <c r="H757" s="80"/>
    </row>
    <row r="758" spans="1:8" ht="12.75">
      <c r="A758" s="80"/>
      <c r="B758" s="80"/>
      <c r="C758" s="81"/>
      <c r="D758" s="82"/>
      <c r="E758" s="82"/>
      <c r="F758" s="82"/>
      <c r="H758" s="80"/>
    </row>
    <row r="759" spans="1:8" ht="12.75">
      <c r="A759" s="80"/>
      <c r="B759" s="80"/>
      <c r="C759" s="81"/>
      <c r="D759" s="82"/>
      <c r="E759" s="82"/>
      <c r="F759" s="82"/>
      <c r="H759" s="80"/>
    </row>
    <row r="760" spans="1:8" ht="12.75">
      <c r="A760" s="80"/>
      <c r="B760" s="80"/>
      <c r="C760" s="81"/>
      <c r="D760" s="82"/>
      <c r="E760" s="82"/>
      <c r="F760" s="82"/>
      <c r="H760" s="80"/>
    </row>
    <row r="761" spans="1:8" ht="12.75">
      <c r="A761" s="80"/>
      <c r="B761" s="80"/>
      <c r="C761" s="81"/>
      <c r="D761" s="82"/>
      <c r="E761" s="82"/>
      <c r="F761" s="82"/>
      <c r="H761" s="80"/>
    </row>
    <row r="762" spans="1:8" ht="12.75">
      <c r="A762" s="80"/>
      <c r="B762" s="80"/>
      <c r="C762" s="81"/>
      <c r="D762" s="82"/>
      <c r="E762" s="82"/>
      <c r="F762" s="82"/>
      <c r="H762" s="80"/>
    </row>
    <row r="763" spans="1:8" ht="12.75">
      <c r="A763" s="80"/>
      <c r="B763" s="80"/>
      <c r="C763" s="81"/>
      <c r="D763" s="82"/>
      <c r="E763" s="82"/>
      <c r="F763" s="82"/>
      <c r="H763" s="80"/>
    </row>
    <row r="764" spans="1:8" ht="12.75">
      <c r="A764" s="80"/>
      <c r="B764" s="80"/>
      <c r="C764" s="81"/>
      <c r="D764" s="82"/>
      <c r="E764" s="82"/>
      <c r="F764" s="82"/>
      <c r="H764" s="80"/>
    </row>
    <row r="765" spans="1:8" ht="12.75">
      <c r="A765" s="80"/>
      <c r="B765" s="80"/>
      <c r="C765" s="81"/>
      <c r="D765" s="82"/>
      <c r="E765" s="82"/>
      <c r="F765" s="82"/>
      <c r="H765" s="80"/>
    </row>
    <row r="766" spans="1:8" ht="12.75">
      <c r="A766" s="80"/>
      <c r="B766" s="80"/>
      <c r="C766" s="81"/>
      <c r="D766" s="82"/>
      <c r="E766" s="82"/>
      <c r="F766" s="82"/>
      <c r="H766" s="80"/>
    </row>
    <row r="767" spans="1:8" ht="12.75">
      <c r="A767" s="80"/>
      <c r="B767" s="80"/>
      <c r="C767" s="81"/>
      <c r="D767" s="82"/>
      <c r="E767" s="82"/>
      <c r="F767" s="82"/>
      <c r="H767" s="80"/>
    </row>
    <row r="768" spans="1:8" ht="12.75">
      <c r="A768" s="80"/>
      <c r="B768" s="80"/>
      <c r="C768" s="81"/>
      <c r="D768" s="82"/>
      <c r="E768" s="82"/>
      <c r="F768" s="82"/>
      <c r="H768" s="80"/>
    </row>
    <row r="769" spans="1:8" ht="12.75">
      <c r="A769" s="80"/>
      <c r="B769" s="80"/>
      <c r="C769" s="81"/>
      <c r="D769" s="82"/>
      <c r="E769" s="82"/>
      <c r="F769" s="82"/>
      <c r="H769" s="80"/>
    </row>
    <row r="770" spans="1:8" ht="12.75">
      <c r="A770" s="80"/>
      <c r="B770" s="80"/>
      <c r="C770" s="81"/>
      <c r="D770" s="82"/>
      <c r="E770" s="82"/>
      <c r="F770" s="82"/>
      <c r="H770" s="80"/>
    </row>
    <row r="771" spans="1:8" ht="12.75">
      <c r="A771" s="80"/>
      <c r="B771" s="80"/>
      <c r="C771" s="81"/>
      <c r="D771" s="82"/>
      <c r="E771" s="82"/>
      <c r="F771" s="82"/>
      <c r="H771" s="80"/>
    </row>
    <row r="772" spans="1:8" ht="12.75">
      <c r="A772" s="80"/>
      <c r="B772" s="80"/>
      <c r="C772" s="81"/>
      <c r="D772" s="82"/>
      <c r="E772" s="82"/>
      <c r="F772" s="82"/>
      <c r="H772" s="80"/>
    </row>
    <row r="773" spans="1:8" ht="12.75">
      <c r="A773" s="80"/>
      <c r="B773" s="80"/>
      <c r="C773" s="81"/>
      <c r="D773" s="82"/>
      <c r="E773" s="82"/>
      <c r="F773" s="82"/>
      <c r="H773" s="80"/>
    </row>
    <row r="774" spans="1:8" ht="12.75">
      <c r="A774" s="80"/>
      <c r="B774" s="80"/>
      <c r="C774" s="81"/>
      <c r="D774" s="82"/>
      <c r="E774" s="82"/>
      <c r="F774" s="82"/>
      <c r="H774" s="80"/>
    </row>
    <row r="775" spans="1:8" ht="12.75">
      <c r="A775" s="80"/>
      <c r="B775" s="80"/>
      <c r="C775" s="81"/>
      <c r="D775" s="82"/>
      <c r="E775" s="82"/>
      <c r="F775" s="82"/>
      <c r="H775" s="80"/>
    </row>
    <row r="776" spans="1:8" ht="12.75">
      <c r="A776" s="80"/>
      <c r="B776" s="80"/>
      <c r="C776" s="81"/>
      <c r="D776" s="82"/>
      <c r="E776" s="82"/>
      <c r="F776" s="82"/>
      <c r="H776" s="80"/>
    </row>
    <row r="777" spans="1:8" ht="12.75">
      <c r="A777" s="80"/>
      <c r="B777" s="80"/>
      <c r="C777" s="81"/>
      <c r="D777" s="82"/>
      <c r="E777" s="82"/>
      <c r="F777" s="82"/>
      <c r="H777" s="80"/>
    </row>
    <row r="778" spans="1:8" ht="12.75">
      <c r="A778" s="80"/>
      <c r="B778" s="80"/>
      <c r="C778" s="81"/>
      <c r="D778" s="82"/>
      <c r="E778" s="82"/>
      <c r="F778" s="82"/>
      <c r="H778" s="80"/>
    </row>
    <row r="779" spans="1:8" ht="12.75">
      <c r="A779" s="80"/>
      <c r="B779" s="80"/>
      <c r="C779" s="81"/>
      <c r="D779" s="82"/>
      <c r="E779" s="82"/>
      <c r="F779" s="82"/>
      <c r="H779" s="80"/>
    </row>
    <row r="780" spans="1:8" ht="12.75">
      <c r="A780" s="80"/>
      <c r="B780" s="80"/>
      <c r="C780" s="81"/>
      <c r="D780" s="82"/>
      <c r="E780" s="82"/>
      <c r="F780" s="82"/>
      <c r="H780" s="80"/>
    </row>
    <row r="781" spans="1:8" ht="12.75">
      <c r="A781" s="80"/>
      <c r="B781" s="80"/>
      <c r="C781" s="81"/>
      <c r="D781" s="82"/>
      <c r="E781" s="82"/>
      <c r="F781" s="82"/>
      <c r="H781" s="80"/>
    </row>
    <row r="782" spans="1:8" ht="12.75">
      <c r="A782" s="80"/>
      <c r="B782" s="80"/>
      <c r="C782" s="81"/>
      <c r="D782" s="82"/>
      <c r="E782" s="82"/>
      <c r="F782" s="82"/>
      <c r="H782" s="80"/>
    </row>
    <row r="783" spans="1:8" ht="12.75">
      <c r="A783" s="80"/>
      <c r="B783" s="80"/>
      <c r="C783" s="81"/>
      <c r="D783" s="82"/>
      <c r="E783" s="82"/>
      <c r="F783" s="82"/>
      <c r="H783" s="80"/>
    </row>
    <row r="784" spans="1:8" ht="12.75">
      <c r="A784" s="80"/>
      <c r="B784" s="80"/>
      <c r="C784" s="81"/>
      <c r="D784" s="82"/>
      <c r="E784" s="82"/>
      <c r="F784" s="82"/>
      <c r="H784" s="80"/>
    </row>
    <row r="785" spans="1:8" ht="12.75">
      <c r="A785" s="80"/>
      <c r="B785" s="80"/>
      <c r="C785" s="81"/>
      <c r="D785" s="82"/>
      <c r="E785" s="82"/>
      <c r="F785" s="82"/>
      <c r="H785" s="80"/>
    </row>
    <row r="786" spans="1:8" ht="12.75">
      <c r="A786" s="80"/>
      <c r="B786" s="80"/>
      <c r="C786" s="81"/>
      <c r="D786" s="82"/>
      <c r="E786" s="82"/>
      <c r="F786" s="82"/>
      <c r="H786" s="80"/>
    </row>
    <row r="787" spans="1:8" ht="12.75">
      <c r="A787" s="80"/>
      <c r="B787" s="80"/>
      <c r="C787" s="81"/>
      <c r="D787" s="82"/>
      <c r="E787" s="82"/>
      <c r="F787" s="82"/>
      <c r="H787" s="80"/>
    </row>
    <row r="788" spans="1:8" ht="12.75">
      <c r="A788" s="80"/>
      <c r="B788" s="80"/>
      <c r="C788" s="81"/>
      <c r="D788" s="82"/>
      <c r="E788" s="82"/>
      <c r="F788" s="82"/>
      <c r="H788" s="80"/>
    </row>
    <row r="789" spans="1:8" ht="12.75">
      <c r="A789" s="80"/>
      <c r="B789" s="80"/>
      <c r="C789" s="81"/>
      <c r="D789" s="82"/>
      <c r="E789" s="82"/>
      <c r="F789" s="82"/>
      <c r="H789" s="80"/>
    </row>
    <row r="790" spans="1:8" ht="12.75">
      <c r="A790" s="80"/>
      <c r="B790" s="80"/>
      <c r="C790" s="81"/>
      <c r="D790" s="82"/>
      <c r="E790" s="82"/>
      <c r="F790" s="82"/>
      <c r="H790" s="80"/>
    </row>
    <row r="791" spans="1:8" ht="12.75">
      <c r="A791" s="80"/>
      <c r="B791" s="80"/>
      <c r="C791" s="81"/>
      <c r="D791" s="82"/>
      <c r="E791" s="82"/>
      <c r="F791" s="82"/>
      <c r="H791" s="80"/>
    </row>
    <row r="792" spans="1:8" ht="12.75">
      <c r="A792" s="80"/>
      <c r="B792" s="80"/>
      <c r="C792" s="81"/>
      <c r="D792" s="82"/>
      <c r="E792" s="82"/>
      <c r="F792" s="82"/>
      <c r="H792" s="80"/>
    </row>
    <row r="793" spans="1:8" ht="12.75">
      <c r="A793" s="80"/>
      <c r="B793" s="80"/>
      <c r="C793" s="81"/>
      <c r="D793" s="82"/>
      <c r="E793" s="82"/>
      <c r="F793" s="82"/>
      <c r="H793" s="80"/>
    </row>
    <row r="794" spans="1:8" ht="12.75">
      <c r="A794" s="80"/>
      <c r="B794" s="80"/>
      <c r="C794" s="81"/>
      <c r="D794" s="82"/>
      <c r="E794" s="82"/>
      <c r="F794" s="82"/>
      <c r="H794" s="80"/>
    </row>
    <row r="795" spans="1:8" ht="12.75">
      <c r="A795" s="80"/>
      <c r="B795" s="80"/>
      <c r="C795" s="81"/>
      <c r="D795" s="82"/>
      <c r="E795" s="82"/>
      <c r="F795" s="82"/>
      <c r="H795" s="80"/>
    </row>
    <row r="796" spans="1:8" ht="12.75">
      <c r="A796" s="80"/>
      <c r="B796" s="80"/>
      <c r="C796" s="81"/>
      <c r="D796" s="82"/>
      <c r="E796" s="82"/>
      <c r="F796" s="82"/>
      <c r="H796" s="80"/>
    </row>
    <row r="797" spans="1:8" ht="12.75">
      <c r="A797" s="80"/>
      <c r="B797" s="80"/>
      <c r="C797" s="81"/>
      <c r="D797" s="82"/>
      <c r="E797" s="82"/>
      <c r="F797" s="82"/>
      <c r="H797" s="80"/>
    </row>
    <row r="798" spans="1:8" ht="12.75">
      <c r="A798" s="80"/>
      <c r="B798" s="80"/>
      <c r="C798" s="81"/>
      <c r="D798" s="82"/>
      <c r="E798" s="82"/>
      <c r="F798" s="82"/>
      <c r="H798" s="80"/>
    </row>
    <row r="799" spans="1:8" ht="12.75">
      <c r="A799" s="80"/>
      <c r="B799" s="80"/>
      <c r="C799" s="81"/>
      <c r="D799" s="82"/>
      <c r="E799" s="82"/>
      <c r="F799" s="82"/>
      <c r="H799" s="80"/>
    </row>
    <row r="800" spans="1:8" ht="12.75">
      <c r="A800" s="80"/>
      <c r="B800" s="80"/>
      <c r="C800" s="81"/>
      <c r="D800" s="82"/>
      <c r="E800" s="82"/>
      <c r="F800" s="82"/>
      <c r="H800" s="80"/>
    </row>
    <row r="801" spans="1:8" ht="12.75">
      <c r="A801" s="80"/>
      <c r="B801" s="80"/>
      <c r="C801" s="81"/>
      <c r="D801" s="82"/>
      <c r="E801" s="82"/>
      <c r="F801" s="82"/>
      <c r="H801" s="80"/>
    </row>
    <row r="802" spans="1:8" ht="12.75">
      <c r="A802" s="80"/>
      <c r="B802" s="80"/>
      <c r="C802" s="81"/>
      <c r="D802" s="82"/>
      <c r="E802" s="82"/>
      <c r="F802" s="82"/>
      <c r="H802" s="80"/>
    </row>
    <row r="803" spans="1:8" ht="12.75">
      <c r="A803" s="80"/>
      <c r="B803" s="80"/>
      <c r="C803" s="81"/>
      <c r="D803" s="82"/>
      <c r="E803" s="82"/>
      <c r="F803" s="82"/>
      <c r="H803" s="80"/>
    </row>
    <row r="804" spans="1:8" ht="12.75">
      <c r="A804" s="80"/>
      <c r="B804" s="80"/>
      <c r="C804" s="81"/>
      <c r="D804" s="82"/>
      <c r="E804" s="82"/>
      <c r="F804" s="82"/>
      <c r="H804" s="80"/>
    </row>
    <row r="805" spans="1:8" ht="12.75">
      <c r="A805" s="80"/>
      <c r="B805" s="80"/>
      <c r="C805" s="81"/>
      <c r="D805" s="82"/>
      <c r="E805" s="82"/>
      <c r="F805" s="82"/>
      <c r="H805" s="80"/>
    </row>
    <row r="806" spans="1:8" ht="12.75">
      <c r="A806" s="80"/>
      <c r="B806" s="80"/>
      <c r="C806" s="81"/>
      <c r="D806" s="82"/>
      <c r="E806" s="82"/>
      <c r="F806" s="82"/>
      <c r="H806" s="80"/>
    </row>
    <row r="807" spans="1:8" ht="12.75">
      <c r="A807" s="80"/>
      <c r="B807" s="80"/>
      <c r="C807" s="81"/>
      <c r="D807" s="82"/>
      <c r="E807" s="82"/>
      <c r="F807" s="82"/>
      <c r="H807" s="80"/>
    </row>
    <row r="808" spans="1:8" ht="12.75">
      <c r="A808" s="80"/>
      <c r="B808" s="80"/>
      <c r="C808" s="81"/>
      <c r="D808" s="82"/>
      <c r="E808" s="82"/>
      <c r="F808" s="82"/>
      <c r="H808" s="80"/>
    </row>
    <row r="809" spans="1:8" ht="12.75">
      <c r="A809" s="80"/>
      <c r="B809" s="80"/>
      <c r="C809" s="81"/>
      <c r="D809" s="82"/>
      <c r="E809" s="82"/>
      <c r="F809" s="82"/>
      <c r="H809" s="80"/>
    </row>
    <row r="810" spans="1:8" ht="12.75">
      <c r="A810" s="80"/>
      <c r="B810" s="80"/>
      <c r="C810" s="81"/>
      <c r="D810" s="82"/>
      <c r="E810" s="82"/>
      <c r="F810" s="82"/>
      <c r="H810" s="80"/>
    </row>
    <row r="811" spans="1:8" ht="12.75">
      <c r="A811" s="80"/>
      <c r="B811" s="80"/>
      <c r="C811" s="81"/>
      <c r="D811" s="82"/>
      <c r="E811" s="82"/>
      <c r="F811" s="82"/>
      <c r="H811" s="80"/>
    </row>
    <row r="812" spans="1:8" ht="12.75">
      <c r="A812" s="80"/>
      <c r="B812" s="80"/>
      <c r="C812" s="81"/>
      <c r="D812" s="82"/>
      <c r="E812" s="82"/>
      <c r="F812" s="82"/>
      <c r="H812" s="80"/>
    </row>
    <row r="813" spans="1:8" ht="12.75">
      <c r="A813" s="80"/>
      <c r="B813" s="80"/>
      <c r="C813" s="81"/>
      <c r="D813" s="82"/>
      <c r="E813" s="82"/>
      <c r="F813" s="82"/>
      <c r="H813" s="80"/>
    </row>
    <row r="814" spans="1:8" ht="12.75">
      <c r="A814" s="80"/>
      <c r="B814" s="80"/>
      <c r="C814" s="81"/>
      <c r="D814" s="82"/>
      <c r="E814" s="82"/>
      <c r="F814" s="82"/>
      <c r="H814" s="80"/>
    </row>
    <row r="815" spans="1:8" ht="12.75">
      <c r="A815" s="80"/>
      <c r="B815" s="80"/>
      <c r="C815" s="81"/>
      <c r="D815" s="82"/>
      <c r="E815" s="82"/>
      <c r="F815" s="82"/>
      <c r="H815" s="80"/>
    </row>
    <row r="816" spans="1:8" ht="12.75">
      <c r="A816" s="80"/>
      <c r="B816" s="80"/>
      <c r="C816" s="81"/>
      <c r="D816" s="82"/>
      <c r="E816" s="82"/>
      <c r="F816" s="82"/>
      <c r="H816" s="80"/>
    </row>
    <row r="817" spans="1:8" ht="12.75">
      <c r="A817" s="80"/>
      <c r="B817" s="80"/>
      <c r="C817" s="81"/>
      <c r="D817" s="82"/>
      <c r="E817" s="82"/>
      <c r="F817" s="82"/>
      <c r="H817" s="80"/>
    </row>
    <row r="818" spans="1:8" ht="12.75">
      <c r="A818" s="80"/>
      <c r="B818" s="80"/>
      <c r="C818" s="81"/>
      <c r="D818" s="82"/>
      <c r="E818" s="82"/>
      <c r="F818" s="82"/>
      <c r="H818" s="80"/>
    </row>
    <row r="819" spans="1:8" ht="12.75">
      <c r="A819" s="80"/>
      <c r="B819" s="80"/>
      <c r="C819" s="81"/>
      <c r="D819" s="82"/>
      <c r="E819" s="82"/>
      <c r="F819" s="82"/>
      <c r="H819" s="80"/>
    </row>
    <row r="820" spans="1:8" ht="12.75">
      <c r="A820" s="80"/>
      <c r="B820" s="80"/>
      <c r="C820" s="81"/>
      <c r="D820" s="82"/>
      <c r="E820" s="82"/>
      <c r="F820" s="82"/>
      <c r="H820" s="80"/>
    </row>
    <row r="821" spans="1:8" ht="12.75">
      <c r="A821" s="80"/>
      <c r="B821" s="80"/>
      <c r="C821" s="81"/>
      <c r="D821" s="82"/>
      <c r="E821" s="82"/>
      <c r="F821" s="82"/>
      <c r="H821" s="80"/>
    </row>
    <row r="822" spans="1:8" ht="12.75">
      <c r="A822" s="80"/>
      <c r="B822" s="80"/>
      <c r="C822" s="81"/>
      <c r="D822" s="82"/>
      <c r="E822" s="82"/>
      <c r="F822" s="82"/>
      <c r="H822" s="80"/>
    </row>
    <row r="823" spans="1:8" ht="12.75">
      <c r="A823" s="80"/>
      <c r="B823" s="80"/>
      <c r="C823" s="81"/>
      <c r="D823" s="82"/>
      <c r="E823" s="82"/>
      <c r="F823" s="82"/>
      <c r="H823" s="80"/>
    </row>
    <row r="824" spans="1:8" ht="12.75">
      <c r="A824" s="80"/>
      <c r="B824" s="80"/>
      <c r="C824" s="81"/>
      <c r="D824" s="82"/>
      <c r="E824" s="82"/>
      <c r="F824" s="82"/>
      <c r="H824" s="80"/>
    </row>
    <row r="825" spans="1:8" ht="12.75">
      <c r="A825" s="80"/>
      <c r="B825" s="80"/>
      <c r="C825" s="81"/>
      <c r="D825" s="82"/>
      <c r="E825" s="82"/>
      <c r="F825" s="82"/>
      <c r="H825" s="80"/>
    </row>
    <row r="826" spans="1:8" ht="12.75">
      <c r="A826" s="80"/>
      <c r="B826" s="80"/>
      <c r="C826" s="81"/>
      <c r="D826" s="82"/>
      <c r="E826" s="82"/>
      <c r="F826" s="82"/>
      <c r="H826" s="80"/>
    </row>
    <row r="827" spans="1:8" ht="12.75">
      <c r="A827" s="80"/>
      <c r="B827" s="80"/>
      <c r="C827" s="81"/>
      <c r="D827" s="82"/>
      <c r="E827" s="82"/>
      <c r="F827" s="82"/>
      <c r="H827" s="80"/>
    </row>
    <row r="828" spans="1:8" ht="12.75">
      <c r="A828" s="80"/>
      <c r="B828" s="80"/>
      <c r="C828" s="81"/>
      <c r="D828" s="82"/>
      <c r="E828" s="82"/>
      <c r="F828" s="82"/>
      <c r="H828" s="80"/>
    </row>
    <row r="829" spans="1:8" ht="12.75">
      <c r="A829" s="80"/>
      <c r="B829" s="80"/>
      <c r="C829" s="81"/>
      <c r="D829" s="82"/>
      <c r="E829" s="82"/>
      <c r="F829" s="82"/>
      <c r="H829" s="80"/>
    </row>
    <row r="830" spans="1:8" ht="12.75">
      <c r="A830" s="80"/>
      <c r="B830" s="80"/>
      <c r="C830" s="81"/>
      <c r="D830" s="82"/>
      <c r="E830" s="82"/>
      <c r="F830" s="82"/>
      <c r="H830" s="80"/>
    </row>
    <row r="831" spans="1:8" ht="12.75">
      <c r="A831" s="80"/>
      <c r="B831" s="80"/>
      <c r="C831" s="81"/>
      <c r="D831" s="82"/>
      <c r="E831" s="82"/>
      <c r="F831" s="82"/>
      <c r="H831" s="80"/>
    </row>
    <row r="832" spans="1:8" ht="12.75">
      <c r="A832" s="80"/>
      <c r="B832" s="80"/>
      <c r="C832" s="81"/>
      <c r="D832" s="82"/>
      <c r="E832" s="82"/>
      <c r="F832" s="82"/>
      <c r="H832" s="80"/>
    </row>
    <row r="833" spans="1:8" ht="12.75">
      <c r="A833" s="80"/>
      <c r="B833" s="80"/>
      <c r="C833" s="81"/>
      <c r="D833" s="82"/>
      <c r="E833" s="82"/>
      <c r="F833" s="82"/>
      <c r="H833" s="80"/>
    </row>
    <row r="834" spans="1:8" ht="12.75">
      <c r="A834" s="80"/>
      <c r="B834" s="80"/>
      <c r="C834" s="81"/>
      <c r="D834" s="82"/>
      <c r="E834" s="82"/>
      <c r="F834" s="82"/>
      <c r="H834" s="80"/>
    </row>
    <row r="835" spans="1:8" ht="12.75">
      <c r="A835" s="80"/>
      <c r="B835" s="80"/>
      <c r="C835" s="81"/>
      <c r="D835" s="82"/>
      <c r="E835" s="82"/>
      <c r="F835" s="82"/>
      <c r="H835" s="80"/>
    </row>
    <row r="836" spans="1:8" ht="12.75">
      <c r="A836" s="80"/>
      <c r="B836" s="80"/>
      <c r="C836" s="81"/>
      <c r="D836" s="82"/>
      <c r="E836" s="82"/>
      <c r="F836" s="82"/>
      <c r="H836" s="80"/>
    </row>
    <row r="837" spans="1:8" ht="12.75">
      <c r="A837" s="80"/>
      <c r="B837" s="80"/>
      <c r="C837" s="81"/>
      <c r="D837" s="82"/>
      <c r="E837" s="82"/>
      <c r="F837" s="82"/>
      <c r="H837" s="80"/>
    </row>
    <row r="838" spans="1:8" ht="12.75">
      <c r="A838" s="80"/>
      <c r="B838" s="80"/>
      <c r="C838" s="81"/>
      <c r="D838" s="82"/>
      <c r="E838" s="82"/>
      <c r="F838" s="82"/>
      <c r="H838" s="80"/>
    </row>
    <row r="839" spans="1:8" ht="12.75">
      <c r="A839" s="80"/>
      <c r="B839" s="80"/>
      <c r="C839" s="81"/>
      <c r="D839" s="82"/>
      <c r="E839" s="82"/>
      <c r="F839" s="82"/>
      <c r="H839" s="80"/>
    </row>
    <row r="840" spans="1:8" ht="12.75">
      <c r="A840" s="80"/>
      <c r="B840" s="80"/>
      <c r="C840" s="81"/>
      <c r="D840" s="82"/>
      <c r="E840" s="82"/>
      <c r="F840" s="82"/>
      <c r="H840" s="80"/>
    </row>
    <row r="841" spans="1:8" ht="12.75">
      <c r="A841" s="80"/>
      <c r="B841" s="80"/>
      <c r="C841" s="81"/>
      <c r="D841" s="82"/>
      <c r="E841" s="82"/>
      <c r="F841" s="82"/>
      <c r="H841" s="80"/>
    </row>
    <row r="842" spans="1:8" ht="12.75">
      <c r="A842" s="80"/>
      <c r="B842" s="80"/>
      <c r="C842" s="81"/>
      <c r="D842" s="82"/>
      <c r="E842" s="82"/>
      <c r="F842" s="82"/>
      <c r="H842" s="80"/>
    </row>
    <row r="843" spans="1:8" ht="12.75">
      <c r="A843" s="80"/>
      <c r="B843" s="80"/>
      <c r="C843" s="81"/>
      <c r="D843" s="82"/>
      <c r="E843" s="82"/>
      <c r="F843" s="82"/>
      <c r="H843" s="80"/>
    </row>
    <row r="844" spans="1:8" ht="12.75">
      <c r="A844" s="80"/>
      <c r="B844" s="80"/>
      <c r="C844" s="81"/>
      <c r="D844" s="82"/>
      <c r="E844" s="82"/>
      <c r="F844" s="82"/>
      <c r="H844" s="80"/>
    </row>
    <row r="845" spans="1:8" ht="12.75">
      <c r="A845" s="80"/>
      <c r="B845" s="80"/>
      <c r="C845" s="81"/>
      <c r="D845" s="82"/>
      <c r="E845" s="82"/>
      <c r="F845" s="82"/>
      <c r="H845" s="80"/>
    </row>
    <row r="846" spans="1:8" ht="12.75">
      <c r="A846" s="80"/>
      <c r="B846" s="80"/>
      <c r="C846" s="81"/>
      <c r="D846" s="82"/>
      <c r="E846" s="82"/>
      <c r="F846" s="82"/>
      <c r="H846" s="80"/>
    </row>
    <row r="847" spans="1:8" ht="12.75">
      <c r="A847" s="80"/>
      <c r="B847" s="80"/>
      <c r="C847" s="81"/>
      <c r="D847" s="82"/>
      <c r="E847" s="82"/>
      <c r="F847" s="82"/>
      <c r="H847" s="80"/>
    </row>
    <row r="848" spans="1:8" ht="12.75">
      <c r="A848" s="80"/>
      <c r="B848" s="80"/>
      <c r="C848" s="81"/>
      <c r="D848" s="82"/>
      <c r="E848" s="82"/>
      <c r="F848" s="82"/>
      <c r="H848" s="80"/>
    </row>
    <row r="849" spans="1:8" ht="12.75">
      <c r="A849" s="80"/>
      <c r="B849" s="80"/>
      <c r="C849" s="81"/>
      <c r="D849" s="82"/>
      <c r="E849" s="82"/>
      <c r="F849" s="82"/>
      <c r="H849" s="80"/>
    </row>
    <row r="850" spans="1:8" ht="12.75">
      <c r="A850" s="80"/>
      <c r="B850" s="80"/>
      <c r="C850" s="81"/>
      <c r="D850" s="82"/>
      <c r="E850" s="82"/>
      <c r="F850" s="82"/>
      <c r="H850" s="80"/>
    </row>
    <row r="851" spans="1:8" ht="12.75">
      <c r="A851" s="80"/>
      <c r="B851" s="80"/>
      <c r="C851" s="81"/>
      <c r="D851" s="82"/>
      <c r="E851" s="82"/>
      <c r="F851" s="82"/>
      <c r="H851" s="80"/>
    </row>
    <row r="852" spans="1:8" ht="12.75">
      <c r="A852" s="80"/>
      <c r="B852" s="80"/>
      <c r="C852" s="81"/>
      <c r="D852" s="82"/>
      <c r="E852" s="82"/>
      <c r="F852" s="82"/>
      <c r="H852" s="80"/>
    </row>
    <row r="853" spans="1:8" ht="12.75">
      <c r="A853" s="80"/>
      <c r="B853" s="80"/>
      <c r="C853" s="81"/>
      <c r="D853" s="82"/>
      <c r="E853" s="82"/>
      <c r="F853" s="82"/>
      <c r="H853" s="80"/>
    </row>
    <row r="854" spans="1:8" ht="12.75">
      <c r="A854" s="80"/>
      <c r="B854" s="80"/>
      <c r="C854" s="81"/>
      <c r="D854" s="82"/>
      <c r="E854" s="82"/>
      <c r="F854" s="82"/>
      <c r="H854" s="80"/>
    </row>
    <row r="855" spans="1:8" ht="12.75">
      <c r="A855" s="80"/>
      <c r="B855" s="80"/>
      <c r="C855" s="81"/>
      <c r="D855" s="82"/>
      <c r="E855" s="82"/>
      <c r="F855" s="82"/>
      <c r="H855" s="80"/>
    </row>
    <row r="856" spans="1:8" ht="12.75">
      <c r="A856" s="80"/>
      <c r="B856" s="80"/>
      <c r="C856" s="81"/>
      <c r="D856" s="82"/>
      <c r="E856" s="82"/>
      <c r="F856" s="82"/>
      <c r="H856" s="80"/>
    </row>
    <row r="857" spans="1:8" ht="12.75">
      <c r="A857" s="80"/>
      <c r="B857" s="80"/>
      <c r="C857" s="81"/>
      <c r="D857" s="82"/>
      <c r="E857" s="82"/>
      <c r="F857" s="82"/>
      <c r="H857" s="80"/>
    </row>
    <row r="858" spans="1:8" ht="12.75">
      <c r="A858" s="80"/>
      <c r="B858" s="80"/>
      <c r="C858" s="81"/>
      <c r="D858" s="82"/>
      <c r="E858" s="82"/>
      <c r="F858" s="82"/>
      <c r="H858" s="80"/>
    </row>
    <row r="859" spans="1:8" ht="12.75">
      <c r="A859" s="80"/>
      <c r="B859" s="80"/>
      <c r="C859" s="81"/>
      <c r="D859" s="82"/>
      <c r="E859" s="82"/>
      <c r="F859" s="82"/>
      <c r="H859" s="80"/>
    </row>
    <row r="860" spans="1:8" ht="12.75">
      <c r="A860" s="80"/>
      <c r="B860" s="80"/>
      <c r="C860" s="81"/>
      <c r="D860" s="82"/>
      <c r="E860" s="82"/>
      <c r="F860" s="82"/>
      <c r="H860" s="80"/>
    </row>
    <row r="861" spans="1:8" ht="12.75">
      <c r="A861" s="80"/>
      <c r="B861" s="80"/>
      <c r="C861" s="81"/>
      <c r="D861" s="82"/>
      <c r="E861" s="82"/>
      <c r="F861" s="82"/>
      <c r="H861" s="80"/>
    </row>
    <row r="862" spans="1:8" ht="12.75">
      <c r="A862" s="80"/>
      <c r="B862" s="80"/>
      <c r="C862" s="81"/>
      <c r="D862" s="82"/>
      <c r="E862" s="82"/>
      <c r="F862" s="82"/>
      <c r="H862" s="80"/>
    </row>
    <row r="863" spans="1:8" ht="12.75">
      <c r="A863" s="80"/>
      <c r="B863" s="80"/>
      <c r="C863" s="81"/>
      <c r="D863" s="82"/>
      <c r="E863" s="82"/>
      <c r="F863" s="82"/>
      <c r="H863" s="80"/>
    </row>
    <row r="864" spans="1:8" ht="12.75">
      <c r="A864" s="80"/>
      <c r="B864" s="80"/>
      <c r="C864" s="81"/>
      <c r="D864" s="82"/>
      <c r="E864" s="82"/>
      <c r="F864" s="82"/>
      <c r="H864" s="80"/>
    </row>
    <row r="865" spans="1:8" ht="12.75">
      <c r="A865" s="80"/>
      <c r="B865" s="80"/>
      <c r="C865" s="81"/>
      <c r="D865" s="82"/>
      <c r="E865" s="82"/>
      <c r="F865" s="82"/>
      <c r="H865" s="80"/>
    </row>
    <row r="866" spans="1:8" ht="12.75">
      <c r="A866" s="80"/>
      <c r="B866" s="80"/>
      <c r="C866" s="81"/>
      <c r="D866" s="82"/>
      <c r="E866" s="82"/>
      <c r="F866" s="82"/>
      <c r="H866" s="80"/>
    </row>
    <row r="867" spans="1:8" ht="12.75">
      <c r="A867" s="80"/>
      <c r="B867" s="80"/>
      <c r="C867" s="81"/>
      <c r="D867" s="82"/>
      <c r="E867" s="82"/>
      <c r="F867" s="82"/>
      <c r="H867" s="80"/>
    </row>
    <row r="868" spans="1:8" ht="12.75">
      <c r="A868" s="80"/>
      <c r="B868" s="80"/>
      <c r="C868" s="81"/>
      <c r="D868" s="82"/>
      <c r="E868" s="82"/>
      <c r="F868" s="82"/>
      <c r="H868" s="80"/>
    </row>
    <row r="869" spans="1:8" ht="12.75">
      <c r="A869" s="80"/>
      <c r="B869" s="80"/>
      <c r="C869" s="81"/>
      <c r="D869" s="82"/>
      <c r="E869" s="82"/>
      <c r="F869" s="82"/>
      <c r="H869" s="80"/>
    </row>
    <row r="870" spans="1:8" ht="12.75">
      <c r="A870" s="80"/>
      <c r="B870" s="80"/>
      <c r="C870" s="81"/>
      <c r="D870" s="82"/>
      <c r="E870" s="82"/>
      <c r="F870" s="82"/>
      <c r="H870" s="80"/>
    </row>
    <row r="871" spans="1:8" ht="12.75">
      <c r="A871" s="80"/>
      <c r="B871" s="80"/>
      <c r="C871" s="81"/>
      <c r="D871" s="82"/>
      <c r="E871" s="82"/>
      <c r="F871" s="82"/>
      <c r="H871" s="80"/>
    </row>
    <row r="872" spans="1:8" ht="12.75">
      <c r="A872" s="80"/>
      <c r="B872" s="80"/>
      <c r="C872" s="81"/>
      <c r="D872" s="82"/>
      <c r="E872" s="82"/>
      <c r="F872" s="82"/>
      <c r="H872" s="80"/>
    </row>
    <row r="873" spans="1:8" ht="12.75">
      <c r="A873" s="80"/>
      <c r="B873" s="80"/>
      <c r="C873" s="81"/>
      <c r="D873" s="82"/>
      <c r="E873" s="82"/>
      <c r="F873" s="82"/>
      <c r="H873" s="80"/>
    </row>
    <row r="874" spans="1:8" ht="12.75">
      <c r="A874" s="80"/>
      <c r="B874" s="80"/>
      <c r="C874" s="81"/>
      <c r="D874" s="82"/>
      <c r="E874" s="82"/>
      <c r="F874" s="82"/>
      <c r="H874" s="80"/>
    </row>
    <row r="875" spans="1:8" ht="12.75">
      <c r="A875" s="80"/>
      <c r="B875" s="80"/>
      <c r="C875" s="81"/>
      <c r="D875" s="82"/>
      <c r="E875" s="82"/>
      <c r="F875" s="82"/>
      <c r="H875" s="80"/>
    </row>
    <row r="876" spans="1:8" ht="12.75">
      <c r="A876" s="80"/>
      <c r="B876" s="80"/>
      <c r="C876" s="81"/>
      <c r="D876" s="82"/>
      <c r="E876" s="82"/>
      <c r="F876" s="82"/>
      <c r="H876" s="80"/>
    </row>
    <row r="877" spans="1:8" ht="12.75">
      <c r="A877" s="80"/>
      <c r="B877" s="80"/>
      <c r="C877" s="81"/>
      <c r="D877" s="82"/>
      <c r="E877" s="82"/>
      <c r="F877" s="82"/>
      <c r="H877" s="80"/>
    </row>
    <row r="878" spans="1:8" ht="12.75">
      <c r="A878" s="80"/>
      <c r="B878" s="80"/>
      <c r="C878" s="81"/>
      <c r="D878" s="82"/>
      <c r="E878" s="82"/>
      <c r="F878" s="82"/>
      <c r="H878" s="80"/>
    </row>
    <row r="879" spans="1:8" ht="12.75">
      <c r="A879" s="80"/>
      <c r="B879" s="80"/>
      <c r="C879" s="81"/>
      <c r="D879" s="82"/>
      <c r="E879" s="82"/>
      <c r="F879" s="82"/>
      <c r="H879" s="80"/>
    </row>
    <row r="880" spans="1:8" ht="12.75">
      <c r="A880" s="80"/>
      <c r="B880" s="80"/>
      <c r="C880" s="81"/>
      <c r="D880" s="82"/>
      <c r="E880" s="82"/>
      <c r="F880" s="82"/>
      <c r="H880" s="80"/>
    </row>
    <row r="881" spans="1:8" ht="12.75">
      <c r="A881" s="80"/>
      <c r="B881" s="80"/>
      <c r="C881" s="81"/>
      <c r="D881" s="82"/>
      <c r="E881" s="82"/>
      <c r="F881" s="82"/>
      <c r="H881" s="80"/>
    </row>
    <row r="882" spans="1:8" ht="12.75">
      <c r="A882" s="80"/>
      <c r="B882" s="80"/>
      <c r="C882" s="81"/>
      <c r="D882" s="82"/>
      <c r="E882" s="82"/>
      <c r="F882" s="82"/>
      <c r="H882" s="80"/>
    </row>
    <row r="883" spans="1:8" ht="12.75">
      <c r="A883" s="80"/>
      <c r="B883" s="80"/>
      <c r="C883" s="81"/>
      <c r="D883" s="82"/>
      <c r="E883" s="82"/>
      <c r="F883" s="82"/>
      <c r="H883" s="80"/>
    </row>
    <row r="884" spans="1:8" ht="12.75">
      <c r="A884" s="80"/>
      <c r="B884" s="80"/>
      <c r="C884" s="81"/>
      <c r="D884" s="82"/>
      <c r="E884" s="82"/>
      <c r="F884" s="82"/>
      <c r="H884" s="80"/>
    </row>
    <row r="885" spans="1:8" ht="12.75">
      <c r="A885" s="80"/>
      <c r="B885" s="80"/>
      <c r="C885" s="81"/>
      <c r="D885" s="82"/>
      <c r="E885" s="82"/>
      <c r="F885" s="82"/>
      <c r="H885" s="80"/>
    </row>
    <row r="886" spans="1:8" ht="12.75">
      <c r="A886" s="80"/>
      <c r="B886" s="80"/>
      <c r="C886" s="81"/>
      <c r="D886" s="82"/>
      <c r="E886" s="82"/>
      <c r="F886" s="82"/>
      <c r="H886" s="80"/>
    </row>
    <row r="887" spans="1:8" ht="12.75">
      <c r="A887" s="80"/>
      <c r="B887" s="80"/>
      <c r="C887" s="81"/>
      <c r="D887" s="82"/>
      <c r="E887" s="82"/>
      <c r="F887" s="82"/>
      <c r="H887" s="80"/>
    </row>
    <row r="888" spans="1:8" ht="12.75">
      <c r="A888" s="80"/>
      <c r="B888" s="80"/>
      <c r="C888" s="81"/>
      <c r="D888" s="82"/>
      <c r="E888" s="82"/>
      <c r="F888" s="82"/>
      <c r="H888" s="80"/>
    </row>
    <row r="889" spans="1:8" ht="12.75">
      <c r="A889" s="80"/>
      <c r="B889" s="80"/>
      <c r="C889" s="81"/>
      <c r="D889" s="82"/>
      <c r="E889" s="82"/>
      <c r="F889" s="82"/>
      <c r="H889" s="80"/>
    </row>
    <row r="890" spans="1:8" ht="12.75">
      <c r="A890" s="80"/>
      <c r="B890" s="80"/>
      <c r="C890" s="81"/>
      <c r="D890" s="82"/>
      <c r="E890" s="82"/>
      <c r="F890" s="82"/>
      <c r="H890" s="80"/>
    </row>
    <row r="891" spans="1:8" ht="12.75">
      <c r="A891" s="80"/>
      <c r="B891" s="80"/>
      <c r="C891" s="81"/>
      <c r="D891" s="82"/>
      <c r="E891" s="82"/>
      <c r="F891" s="82"/>
      <c r="H891" s="80"/>
    </row>
    <row r="892" spans="1:8" ht="12.75">
      <c r="A892" s="80"/>
      <c r="B892" s="80"/>
      <c r="C892" s="81"/>
      <c r="D892" s="82"/>
      <c r="E892" s="82"/>
      <c r="F892" s="82"/>
      <c r="H892" s="80"/>
    </row>
    <row r="893" spans="1:8" ht="12.75">
      <c r="A893" s="80"/>
      <c r="B893" s="80"/>
      <c r="C893" s="81"/>
      <c r="D893" s="82"/>
      <c r="E893" s="82"/>
      <c r="F893" s="82"/>
      <c r="H893" s="80"/>
    </row>
    <row r="894" spans="1:8" ht="12.75">
      <c r="A894" s="80"/>
      <c r="B894" s="80"/>
      <c r="C894" s="81"/>
      <c r="D894" s="82"/>
      <c r="E894" s="82"/>
      <c r="F894" s="82"/>
      <c r="H894" s="80"/>
    </row>
    <row r="895" spans="1:8" ht="12.75">
      <c r="A895" s="80"/>
      <c r="B895" s="80"/>
      <c r="C895" s="81"/>
      <c r="D895" s="82"/>
      <c r="E895" s="82"/>
      <c r="F895" s="82"/>
      <c r="H895" s="80"/>
    </row>
    <row r="896" spans="1:8" ht="12.75">
      <c r="A896" s="80"/>
      <c r="B896" s="80"/>
      <c r="C896" s="81"/>
      <c r="D896" s="82"/>
      <c r="E896" s="82"/>
      <c r="F896" s="82"/>
      <c r="H896" s="80"/>
    </row>
    <row r="897" spans="1:8" ht="12.75">
      <c r="A897" s="80"/>
      <c r="B897" s="80"/>
      <c r="C897" s="81"/>
      <c r="D897" s="82"/>
      <c r="E897" s="82"/>
      <c r="F897" s="82"/>
      <c r="H897" s="80"/>
    </row>
    <row r="898" spans="1:8" ht="12.75">
      <c r="A898" s="80"/>
      <c r="B898" s="80"/>
      <c r="C898" s="81"/>
      <c r="D898" s="82"/>
      <c r="E898" s="82"/>
      <c r="F898" s="82"/>
      <c r="H898" s="80"/>
    </row>
    <row r="899" spans="1:8" ht="12.75">
      <c r="A899" s="80"/>
      <c r="B899" s="80"/>
      <c r="C899" s="81"/>
      <c r="D899" s="82"/>
      <c r="E899" s="82"/>
      <c r="F899" s="82"/>
      <c r="H899" s="80"/>
    </row>
    <row r="900" spans="1:8" ht="12.75">
      <c r="A900" s="80"/>
      <c r="B900" s="80"/>
      <c r="C900" s="81"/>
      <c r="D900" s="82"/>
      <c r="E900" s="82"/>
      <c r="F900" s="82"/>
      <c r="H900" s="80"/>
    </row>
    <row r="901" spans="1:8" ht="12.75">
      <c r="A901" s="80"/>
      <c r="B901" s="80"/>
      <c r="C901" s="81"/>
      <c r="D901" s="82"/>
      <c r="E901" s="82"/>
      <c r="F901" s="82"/>
      <c r="H901" s="80"/>
    </row>
    <row r="902" spans="1:8" ht="12.75">
      <c r="A902" s="80"/>
      <c r="B902" s="80"/>
      <c r="C902" s="81"/>
      <c r="D902" s="82"/>
      <c r="E902" s="82"/>
      <c r="F902" s="82"/>
      <c r="H902" s="80"/>
    </row>
    <row r="903" spans="1:8" ht="12.75">
      <c r="A903" s="80"/>
      <c r="B903" s="80"/>
      <c r="C903" s="81"/>
      <c r="D903" s="82"/>
      <c r="E903" s="82"/>
      <c r="F903" s="82"/>
      <c r="H903" s="80"/>
    </row>
    <row r="904" spans="1:8" ht="12.75">
      <c r="A904" s="80"/>
      <c r="B904" s="80"/>
      <c r="C904" s="81"/>
      <c r="D904" s="82"/>
      <c r="E904" s="82"/>
      <c r="F904" s="82"/>
      <c r="H904" s="80"/>
    </row>
    <row r="905" spans="1:8" ht="12.75">
      <c r="A905" s="80"/>
      <c r="B905" s="80"/>
      <c r="C905" s="81"/>
      <c r="D905" s="82"/>
      <c r="E905" s="82"/>
      <c r="F905" s="82"/>
      <c r="H905" s="80"/>
    </row>
    <row r="906" spans="1:8" ht="12.75">
      <c r="A906" s="80"/>
      <c r="B906" s="80"/>
      <c r="C906" s="81"/>
      <c r="D906" s="82"/>
      <c r="E906" s="82"/>
      <c r="F906" s="82"/>
      <c r="H906" s="80"/>
    </row>
    <row r="907" spans="1:8" ht="12.75">
      <c r="A907" s="80"/>
      <c r="B907" s="80"/>
      <c r="C907" s="81"/>
      <c r="D907" s="82"/>
      <c r="E907" s="82"/>
      <c r="F907" s="82"/>
      <c r="H907" s="80"/>
    </row>
    <row r="908" spans="1:8" ht="12.75">
      <c r="A908" s="80"/>
      <c r="B908" s="80"/>
      <c r="C908" s="81"/>
      <c r="D908" s="82"/>
      <c r="E908" s="82"/>
      <c r="F908" s="82"/>
      <c r="H908" s="80"/>
    </row>
    <row r="909" spans="1:8" ht="12.75">
      <c r="A909" s="80"/>
      <c r="B909" s="80"/>
      <c r="C909" s="81"/>
      <c r="D909" s="82"/>
      <c r="E909" s="82"/>
      <c r="F909" s="82"/>
      <c r="H909" s="80"/>
    </row>
    <row r="910" spans="1:8" ht="12.75">
      <c r="A910" s="80"/>
      <c r="B910" s="80"/>
      <c r="C910" s="81"/>
      <c r="D910" s="82"/>
      <c r="E910" s="82"/>
      <c r="F910" s="82"/>
      <c r="H910" s="80"/>
    </row>
    <row r="911" spans="1:8" ht="12.75">
      <c r="A911" s="80"/>
      <c r="B911" s="80"/>
      <c r="C911" s="81"/>
      <c r="D911" s="82"/>
      <c r="E911" s="82"/>
      <c r="F911" s="82"/>
      <c r="H911" s="80"/>
    </row>
    <row r="912" spans="1:8" ht="12.75">
      <c r="A912" s="80"/>
      <c r="B912" s="80"/>
      <c r="C912" s="81"/>
      <c r="D912" s="82"/>
      <c r="E912" s="82"/>
      <c r="F912" s="82"/>
      <c r="H912" s="80"/>
    </row>
    <row r="913" spans="1:8" ht="12.75">
      <c r="A913" s="80"/>
      <c r="B913" s="80"/>
      <c r="C913" s="81"/>
      <c r="D913" s="82"/>
      <c r="E913" s="82"/>
      <c r="F913" s="82"/>
      <c r="H913" s="80"/>
    </row>
    <row r="914" spans="1:8" ht="12.75">
      <c r="A914" s="80"/>
      <c r="B914" s="80"/>
      <c r="C914" s="81"/>
      <c r="D914" s="82"/>
      <c r="E914" s="82"/>
      <c r="F914" s="82"/>
      <c r="H914" s="80"/>
    </row>
    <row r="915" spans="1:8" ht="12.75">
      <c r="A915" s="80"/>
      <c r="B915" s="80"/>
      <c r="C915" s="81"/>
      <c r="D915" s="82"/>
      <c r="E915" s="82"/>
      <c r="F915" s="82"/>
      <c r="H915" s="80"/>
    </row>
    <row r="916" spans="1:8" ht="12.75">
      <c r="A916" s="80"/>
      <c r="B916" s="80"/>
      <c r="C916" s="81"/>
      <c r="D916" s="82"/>
      <c r="E916" s="82"/>
      <c r="F916" s="82"/>
      <c r="H916" s="80"/>
    </row>
    <row r="917" spans="1:8" ht="12.75">
      <c r="A917" s="80"/>
      <c r="B917" s="80"/>
      <c r="C917" s="81"/>
      <c r="D917" s="82"/>
      <c r="E917" s="82"/>
      <c r="F917" s="82"/>
      <c r="H917" s="80"/>
    </row>
    <row r="918" spans="1:8" ht="12.75">
      <c r="A918" s="80"/>
      <c r="B918" s="80"/>
      <c r="C918" s="81"/>
      <c r="D918" s="82"/>
      <c r="E918" s="82"/>
      <c r="F918" s="82"/>
      <c r="H918" s="80"/>
    </row>
    <row r="919" spans="1:8" ht="12.75">
      <c r="A919" s="80"/>
      <c r="B919" s="80"/>
      <c r="C919" s="81"/>
      <c r="D919" s="82"/>
      <c r="E919" s="82"/>
      <c r="F919" s="82"/>
      <c r="H919" s="80"/>
    </row>
    <row r="920" spans="1:8" ht="12.75">
      <c r="A920" s="80"/>
      <c r="B920" s="80"/>
      <c r="C920" s="81"/>
      <c r="D920" s="82"/>
      <c r="E920" s="82"/>
      <c r="F920" s="82"/>
      <c r="H920" s="80"/>
    </row>
    <row r="921" spans="1:8" ht="12.75">
      <c r="A921" s="80"/>
      <c r="B921" s="80"/>
      <c r="C921" s="81"/>
      <c r="D921" s="82"/>
      <c r="E921" s="82"/>
      <c r="F921" s="82"/>
      <c r="H921" s="80"/>
    </row>
    <row r="922" spans="1:8" ht="12.75">
      <c r="A922" s="80"/>
      <c r="B922" s="80"/>
      <c r="C922" s="81"/>
      <c r="D922" s="82"/>
      <c r="E922" s="82"/>
      <c r="F922" s="82"/>
      <c r="H922" s="80"/>
    </row>
    <row r="923" spans="1:8" ht="12.75">
      <c r="A923" s="80"/>
      <c r="B923" s="80"/>
      <c r="C923" s="81"/>
      <c r="D923" s="82"/>
      <c r="E923" s="82"/>
      <c r="F923" s="82"/>
      <c r="H923" s="80"/>
    </row>
    <row r="924" spans="1:8" ht="12.75">
      <c r="A924" s="80"/>
      <c r="B924" s="80"/>
      <c r="C924" s="81"/>
      <c r="D924" s="82"/>
      <c r="E924" s="82"/>
      <c r="F924" s="82"/>
      <c r="H924" s="80"/>
    </row>
    <row r="925" spans="1:8" ht="12.75">
      <c r="A925" s="80"/>
      <c r="B925" s="80"/>
      <c r="C925" s="81"/>
      <c r="D925" s="82"/>
      <c r="E925" s="82"/>
      <c r="F925" s="82"/>
      <c r="H925" s="80"/>
    </row>
    <row r="926" spans="1:8" ht="12.75">
      <c r="A926" s="80"/>
      <c r="B926" s="80"/>
      <c r="C926" s="81"/>
      <c r="D926" s="82"/>
      <c r="E926" s="82"/>
      <c r="F926" s="82"/>
      <c r="H926" s="80"/>
    </row>
    <row r="927" spans="1:8" ht="12.75">
      <c r="A927" s="80"/>
      <c r="B927" s="80"/>
      <c r="C927" s="81"/>
      <c r="D927" s="82"/>
      <c r="E927" s="82"/>
      <c r="F927" s="82"/>
      <c r="H927" s="80"/>
    </row>
    <row r="928" spans="1:8" ht="12.75">
      <c r="A928" s="80"/>
      <c r="B928" s="80"/>
      <c r="C928" s="81"/>
      <c r="D928" s="82"/>
      <c r="E928" s="82"/>
      <c r="F928" s="82"/>
      <c r="H928" s="80"/>
    </row>
    <row r="929" spans="1:8" ht="12.75">
      <c r="A929" s="80"/>
      <c r="B929" s="80"/>
      <c r="C929" s="81"/>
      <c r="D929" s="82"/>
      <c r="E929" s="82"/>
      <c r="F929" s="82"/>
      <c r="H929" s="80"/>
    </row>
    <row r="930" spans="1:8" ht="12.75">
      <c r="A930" s="80"/>
      <c r="B930" s="80"/>
      <c r="C930" s="81"/>
      <c r="D930" s="82"/>
      <c r="E930" s="82"/>
      <c r="F930" s="82"/>
      <c r="H930" s="80"/>
    </row>
    <row r="931" spans="1:8" ht="12.75">
      <c r="A931" s="80"/>
      <c r="B931" s="80"/>
      <c r="C931" s="81"/>
      <c r="D931" s="82"/>
      <c r="E931" s="82"/>
      <c r="F931" s="82"/>
      <c r="H931" s="80"/>
    </row>
    <row r="932" spans="1:8" ht="12.75">
      <c r="A932" s="80"/>
      <c r="B932" s="80"/>
      <c r="C932" s="81"/>
      <c r="D932" s="82"/>
      <c r="E932" s="82"/>
      <c r="F932" s="82"/>
      <c r="H932" s="80"/>
    </row>
    <row r="933" spans="1:8" ht="12.75">
      <c r="A933" s="80"/>
      <c r="B933" s="80"/>
      <c r="C933" s="81"/>
      <c r="D933" s="82"/>
      <c r="E933" s="82"/>
      <c r="F933" s="82"/>
      <c r="H933" s="80"/>
    </row>
    <row r="934" spans="1:8" ht="12.75">
      <c r="A934" s="80"/>
      <c r="B934" s="80"/>
      <c r="C934" s="81"/>
      <c r="D934" s="82"/>
      <c r="E934" s="82"/>
      <c r="F934" s="82"/>
      <c r="H934" s="80"/>
    </row>
    <row r="935" spans="1:8" ht="12.75">
      <c r="A935" s="80"/>
      <c r="B935" s="80"/>
      <c r="C935" s="81"/>
      <c r="D935" s="82"/>
      <c r="E935" s="82"/>
      <c r="F935" s="82"/>
      <c r="H935" s="80"/>
    </row>
    <row r="936" spans="1:8" ht="12.75">
      <c r="A936" s="80"/>
      <c r="B936" s="80"/>
      <c r="C936" s="81"/>
      <c r="D936" s="82"/>
      <c r="E936" s="82"/>
      <c r="F936" s="82"/>
      <c r="H936" s="80"/>
    </row>
    <row r="937" spans="1:8" ht="12.75">
      <c r="A937" s="80"/>
      <c r="B937" s="80"/>
      <c r="C937" s="81"/>
      <c r="D937" s="82"/>
      <c r="E937" s="82"/>
      <c r="F937" s="82"/>
      <c r="H937" s="80"/>
    </row>
    <row r="938" spans="1:8" ht="12.75">
      <c r="A938" s="80"/>
      <c r="B938" s="80"/>
      <c r="C938" s="81"/>
      <c r="D938" s="82"/>
      <c r="E938" s="82"/>
      <c r="F938" s="82"/>
      <c r="H938" s="80"/>
    </row>
    <row r="939" spans="1:8" ht="12.75">
      <c r="A939" s="80"/>
      <c r="B939" s="80"/>
      <c r="C939" s="81"/>
      <c r="D939" s="82"/>
      <c r="E939" s="82"/>
      <c r="F939" s="82"/>
      <c r="H939" s="80"/>
    </row>
    <row r="940" spans="1:8" ht="12.75">
      <c r="A940" s="80"/>
      <c r="B940" s="80"/>
      <c r="C940" s="81"/>
      <c r="D940" s="82"/>
      <c r="E940" s="82"/>
      <c r="F940" s="82"/>
      <c r="H940" s="80"/>
    </row>
    <row r="941" spans="1:8" ht="12.75">
      <c r="A941" s="80"/>
      <c r="B941" s="80"/>
      <c r="C941" s="81"/>
      <c r="D941" s="82"/>
      <c r="E941" s="82"/>
      <c r="F941" s="82"/>
      <c r="H941" s="80"/>
    </row>
    <row r="942" spans="1:8" ht="12.75">
      <c r="A942" s="80"/>
      <c r="B942" s="80"/>
      <c r="C942" s="81"/>
      <c r="D942" s="82"/>
      <c r="E942" s="82"/>
      <c r="F942" s="82"/>
      <c r="H942" s="80"/>
    </row>
    <row r="943" spans="1:8" ht="12.75">
      <c r="A943" s="80"/>
      <c r="B943" s="80"/>
      <c r="C943" s="81"/>
      <c r="D943" s="82"/>
      <c r="E943" s="82"/>
      <c r="F943" s="82"/>
      <c r="H943" s="80"/>
    </row>
    <row r="944" spans="1:8" ht="12.75">
      <c r="A944" s="80"/>
      <c r="B944" s="80"/>
      <c r="C944" s="81"/>
      <c r="D944" s="82"/>
      <c r="E944" s="82"/>
      <c r="F944" s="82"/>
      <c r="H944" s="80"/>
    </row>
    <row r="945" spans="1:8" ht="12.75">
      <c r="A945" s="80"/>
      <c r="B945" s="80"/>
      <c r="C945" s="81"/>
      <c r="D945" s="82"/>
      <c r="E945" s="82"/>
      <c r="F945" s="82"/>
      <c r="H945" s="80"/>
    </row>
    <row r="946" spans="1:8" ht="12.75">
      <c r="A946" s="80"/>
      <c r="B946" s="80"/>
      <c r="C946" s="81"/>
      <c r="D946" s="82"/>
      <c r="E946" s="82"/>
      <c r="F946" s="82"/>
      <c r="H946" s="80"/>
    </row>
    <row r="947" spans="1:8" ht="12.75">
      <c r="A947" s="80"/>
      <c r="B947" s="80"/>
      <c r="C947" s="81"/>
      <c r="D947" s="82"/>
      <c r="E947" s="82"/>
      <c r="F947" s="82"/>
      <c r="H947" s="80"/>
    </row>
    <row r="948" spans="1:8" ht="12.75">
      <c r="A948" s="80"/>
      <c r="B948" s="80"/>
      <c r="C948" s="81"/>
      <c r="D948" s="82"/>
      <c r="E948" s="82"/>
      <c r="F948" s="82"/>
      <c r="H948" s="80"/>
    </row>
    <row r="949" spans="1:8" ht="12.75">
      <c r="A949" s="80"/>
      <c r="B949" s="80"/>
      <c r="C949" s="81"/>
      <c r="D949" s="82"/>
      <c r="E949" s="82"/>
      <c r="F949" s="82"/>
      <c r="H949" s="80"/>
    </row>
    <row r="950" spans="1:8" ht="12.75">
      <c r="A950" s="80"/>
      <c r="B950" s="80"/>
      <c r="C950" s="81"/>
      <c r="D950" s="82"/>
      <c r="E950" s="82"/>
      <c r="F950" s="82"/>
      <c r="H950" s="80"/>
    </row>
    <row r="951" spans="1:8" ht="12.75">
      <c r="A951" s="80"/>
      <c r="B951" s="80"/>
      <c r="C951" s="81"/>
      <c r="D951" s="82"/>
      <c r="E951" s="82"/>
      <c r="F951" s="82"/>
      <c r="H951" s="80"/>
    </row>
    <row r="952" spans="1:8" ht="12.75">
      <c r="A952" s="80"/>
      <c r="B952" s="80"/>
      <c r="C952" s="81"/>
      <c r="D952" s="82"/>
      <c r="E952" s="82"/>
      <c r="F952" s="82"/>
      <c r="H952" s="80"/>
    </row>
    <row r="953" spans="1:8" ht="12.75">
      <c r="A953" s="80"/>
      <c r="B953" s="80"/>
      <c r="C953" s="81"/>
      <c r="D953" s="82"/>
      <c r="E953" s="82"/>
      <c r="F953" s="82"/>
      <c r="H953" s="80"/>
    </row>
    <row r="954" spans="1:8" ht="12.75">
      <c r="A954" s="80"/>
      <c r="B954" s="80"/>
      <c r="C954" s="81"/>
      <c r="D954" s="82"/>
      <c r="E954" s="82"/>
      <c r="F954" s="82"/>
      <c r="H954" s="80"/>
    </row>
    <row r="955" spans="1:8" ht="12.75">
      <c r="A955" s="80"/>
      <c r="B955" s="80"/>
      <c r="C955" s="81"/>
      <c r="D955" s="82"/>
      <c r="E955" s="82"/>
      <c r="F955" s="82"/>
      <c r="H955" s="80"/>
    </row>
    <row r="956" spans="1:8" ht="12.75">
      <c r="A956" s="80"/>
      <c r="B956" s="80"/>
      <c r="C956" s="81"/>
      <c r="D956" s="82"/>
      <c r="E956" s="82"/>
      <c r="F956" s="82"/>
      <c r="H956" s="80"/>
    </row>
    <row r="957" spans="1:8" ht="12.75">
      <c r="A957" s="80"/>
      <c r="B957" s="80"/>
      <c r="C957" s="81"/>
      <c r="D957" s="82"/>
      <c r="E957" s="82"/>
      <c r="F957" s="82"/>
      <c r="H957" s="80"/>
    </row>
    <row r="958" spans="1:8" ht="12.75">
      <c r="A958" s="80"/>
      <c r="B958" s="80"/>
      <c r="C958" s="81"/>
      <c r="D958" s="82"/>
      <c r="E958" s="82"/>
      <c r="F958" s="82"/>
      <c r="H958" s="80"/>
    </row>
    <row r="959" spans="1:8" ht="12.75">
      <c r="A959" s="80"/>
      <c r="B959" s="80"/>
      <c r="C959" s="81"/>
      <c r="D959" s="82"/>
      <c r="E959" s="82"/>
      <c r="F959" s="82"/>
      <c r="H959" s="80"/>
    </row>
    <row r="960" spans="1:8" ht="12.75">
      <c r="A960" s="80"/>
      <c r="B960" s="80"/>
      <c r="C960" s="81"/>
      <c r="D960" s="82"/>
      <c r="E960" s="82"/>
      <c r="F960" s="82"/>
      <c r="H960" s="80"/>
    </row>
    <row r="961" spans="1:8" ht="12.75">
      <c r="A961" s="80"/>
      <c r="B961" s="80"/>
      <c r="C961" s="81"/>
      <c r="D961" s="82"/>
      <c r="E961" s="82"/>
      <c r="F961" s="82"/>
      <c r="H961" s="80"/>
    </row>
    <row r="962" spans="1:8" ht="12.75">
      <c r="A962" s="80"/>
      <c r="B962" s="80"/>
      <c r="C962" s="81"/>
      <c r="D962" s="82"/>
      <c r="E962" s="82"/>
      <c r="F962" s="82"/>
      <c r="H962" s="80"/>
    </row>
    <row r="963" spans="1:8" ht="12.75">
      <c r="A963" s="80"/>
      <c r="B963" s="80"/>
      <c r="C963" s="81"/>
      <c r="D963" s="82"/>
      <c r="E963" s="82"/>
      <c r="F963" s="82"/>
      <c r="H963" s="80"/>
    </row>
    <row r="964" spans="1:8" ht="12.75">
      <c r="A964" s="80"/>
      <c r="B964" s="80"/>
      <c r="C964" s="81"/>
      <c r="D964" s="82"/>
      <c r="E964" s="82"/>
      <c r="F964" s="82"/>
      <c r="H964" s="80"/>
    </row>
    <row r="965" spans="1:8" ht="12.75">
      <c r="A965" s="80"/>
      <c r="B965" s="80"/>
      <c r="C965" s="81"/>
      <c r="D965" s="82"/>
      <c r="E965" s="82"/>
      <c r="F965" s="82"/>
      <c r="H965" s="80"/>
    </row>
    <row r="966" spans="1:8" ht="12.75">
      <c r="A966" s="80"/>
      <c r="B966" s="80"/>
      <c r="C966" s="81"/>
      <c r="D966" s="82"/>
      <c r="E966" s="82"/>
      <c r="F966" s="82"/>
      <c r="H966" s="80"/>
    </row>
    <row r="967" spans="1:8" ht="12.75">
      <c r="A967" s="80"/>
      <c r="B967" s="80"/>
      <c r="C967" s="81"/>
      <c r="D967" s="82"/>
      <c r="E967" s="82"/>
      <c r="F967" s="82"/>
      <c r="H967" s="80"/>
    </row>
    <row r="968" spans="1:8" ht="12.75">
      <c r="A968" s="80"/>
      <c r="B968" s="80"/>
      <c r="C968" s="81"/>
      <c r="D968" s="82"/>
      <c r="E968" s="82"/>
      <c r="F968" s="82"/>
      <c r="H968" s="80"/>
    </row>
    <row r="969" spans="1:8" ht="12.75">
      <c r="A969" s="80"/>
      <c r="B969" s="80"/>
      <c r="C969" s="81"/>
      <c r="D969" s="82"/>
      <c r="E969" s="82"/>
      <c r="F969" s="82"/>
      <c r="H969" s="80"/>
    </row>
    <row r="970" spans="1:8" ht="12.75">
      <c r="A970" s="80"/>
      <c r="B970" s="80"/>
      <c r="C970" s="81"/>
      <c r="D970" s="82"/>
      <c r="E970" s="82"/>
      <c r="F970" s="82"/>
      <c r="H970" s="80"/>
    </row>
    <row r="971" spans="1:8" ht="12.75">
      <c r="A971" s="80"/>
      <c r="B971" s="80"/>
      <c r="C971" s="81"/>
      <c r="D971" s="82"/>
      <c r="E971" s="82"/>
      <c r="F971" s="82"/>
      <c r="H971" s="80"/>
    </row>
    <row r="972" spans="1:8" ht="12.75">
      <c r="A972" s="80"/>
      <c r="B972" s="80"/>
      <c r="C972" s="81"/>
      <c r="D972" s="82"/>
      <c r="E972" s="82"/>
      <c r="F972" s="82"/>
      <c r="H972" s="80"/>
    </row>
    <row r="973" spans="1:8" ht="12.75">
      <c r="A973" s="80"/>
      <c r="B973" s="80"/>
      <c r="C973" s="81"/>
      <c r="D973" s="82"/>
      <c r="E973" s="82"/>
      <c r="F973" s="82"/>
      <c r="H973" s="80"/>
    </row>
    <row r="974" spans="1:8" ht="12.75">
      <c r="A974" s="80"/>
      <c r="B974" s="80"/>
      <c r="C974" s="81"/>
      <c r="D974" s="82"/>
      <c r="E974" s="82"/>
      <c r="F974" s="82"/>
      <c r="H974" s="80"/>
    </row>
    <row r="975" spans="1:8" ht="12.75">
      <c r="A975" s="80"/>
      <c r="B975" s="80"/>
      <c r="C975" s="81"/>
      <c r="D975" s="82"/>
      <c r="E975" s="82"/>
      <c r="F975" s="82"/>
      <c r="H975" s="80"/>
    </row>
    <row r="976" spans="1:8" ht="12.75">
      <c r="A976" s="80"/>
      <c r="B976" s="80"/>
      <c r="C976" s="81"/>
      <c r="D976" s="82"/>
      <c r="E976" s="82"/>
      <c r="F976" s="82"/>
      <c r="H976" s="80"/>
    </row>
    <row r="977" spans="1:8" ht="12.75">
      <c r="A977" s="80"/>
      <c r="B977" s="80"/>
      <c r="C977" s="81"/>
      <c r="D977" s="82"/>
      <c r="E977" s="82"/>
      <c r="F977" s="82"/>
      <c r="H977" s="80"/>
    </row>
    <row r="978" spans="1:8" ht="12.75">
      <c r="A978" s="80"/>
      <c r="B978" s="80"/>
      <c r="C978" s="81"/>
      <c r="D978" s="82"/>
      <c r="E978" s="82"/>
      <c r="F978" s="82"/>
      <c r="H978" s="80"/>
    </row>
    <row r="979" spans="1:8" ht="12.75">
      <c r="A979" s="80"/>
      <c r="B979" s="80"/>
      <c r="C979" s="81"/>
      <c r="D979" s="82"/>
      <c r="E979" s="82"/>
      <c r="F979" s="82"/>
      <c r="H979" s="80"/>
    </row>
    <row r="980" spans="1:8" ht="12.75">
      <c r="A980" s="80"/>
      <c r="B980" s="80"/>
      <c r="C980" s="81"/>
      <c r="D980" s="82"/>
      <c r="E980" s="82"/>
      <c r="F980" s="82"/>
      <c r="H980" s="80"/>
    </row>
    <row r="981" spans="1:8" ht="12.75">
      <c r="A981" s="80"/>
      <c r="B981" s="80"/>
      <c r="C981" s="81"/>
      <c r="D981" s="82"/>
      <c r="E981" s="82"/>
      <c r="F981" s="82"/>
      <c r="H981" s="80"/>
    </row>
    <row r="982" spans="1:8" ht="12.75">
      <c r="A982" s="80"/>
      <c r="B982" s="80"/>
      <c r="C982" s="81"/>
      <c r="D982" s="82"/>
      <c r="E982" s="82"/>
      <c r="F982" s="82"/>
      <c r="H982" s="80"/>
    </row>
    <row r="983" spans="1:8" ht="12.75">
      <c r="A983" s="80"/>
      <c r="B983" s="80"/>
      <c r="C983" s="81"/>
      <c r="D983" s="82"/>
      <c r="E983" s="82"/>
      <c r="F983" s="82"/>
      <c r="H983" s="80"/>
    </row>
    <row r="984" spans="1:8" ht="12.75">
      <c r="A984" s="80"/>
      <c r="B984" s="80"/>
      <c r="C984" s="81"/>
      <c r="D984" s="82"/>
      <c r="E984" s="82"/>
      <c r="F984" s="82"/>
      <c r="H984" s="80"/>
    </row>
    <row r="985" spans="1:8" ht="12.75">
      <c r="A985" s="80"/>
      <c r="B985" s="80"/>
      <c r="C985" s="81"/>
      <c r="D985" s="82"/>
      <c r="E985" s="82"/>
      <c r="F985" s="82"/>
      <c r="H985" s="80"/>
    </row>
    <row r="986" spans="1:8" ht="12.75">
      <c r="A986" s="80"/>
      <c r="B986" s="80"/>
      <c r="C986" s="81"/>
      <c r="D986" s="82"/>
      <c r="E986" s="82"/>
      <c r="F986" s="82"/>
      <c r="H986" s="80"/>
    </row>
    <row r="987" spans="1:8" ht="12.75">
      <c r="A987" s="80"/>
      <c r="B987" s="80"/>
      <c r="C987" s="81"/>
      <c r="D987" s="82"/>
      <c r="E987" s="82"/>
      <c r="F987" s="82"/>
      <c r="H987" s="80"/>
    </row>
    <row r="988" spans="1:8" ht="12.75">
      <c r="A988" s="80"/>
      <c r="B988" s="80"/>
      <c r="C988" s="81"/>
      <c r="D988" s="82"/>
      <c r="E988" s="82"/>
      <c r="F988" s="82"/>
      <c r="H988" s="80"/>
    </row>
    <row r="989" spans="1:8" ht="12.75">
      <c r="A989" s="80"/>
      <c r="B989" s="80"/>
      <c r="C989" s="81"/>
      <c r="D989" s="82"/>
      <c r="E989" s="82"/>
      <c r="F989" s="82"/>
      <c r="H989" s="80"/>
    </row>
    <row r="990" spans="1:8" ht="12.75">
      <c r="A990" s="80"/>
      <c r="B990" s="80"/>
      <c r="C990" s="81"/>
      <c r="D990" s="82"/>
      <c r="E990" s="82"/>
      <c r="F990" s="82"/>
      <c r="H990" s="80"/>
    </row>
    <row r="991" spans="1:8" ht="12.75">
      <c r="A991" s="80"/>
      <c r="B991" s="80"/>
      <c r="C991" s="81"/>
      <c r="D991" s="82"/>
      <c r="E991" s="82"/>
      <c r="F991" s="82"/>
      <c r="H991" s="80"/>
    </row>
    <row r="992" spans="1:8" ht="12.75">
      <c r="A992" s="80"/>
      <c r="B992" s="80"/>
      <c r="C992" s="81"/>
      <c r="D992" s="82"/>
      <c r="E992" s="82"/>
      <c r="F992" s="82"/>
      <c r="H992" s="80"/>
    </row>
    <row r="993" spans="1:8" ht="12.75">
      <c r="A993" s="80"/>
      <c r="B993" s="80"/>
      <c r="C993" s="81"/>
      <c r="D993" s="82"/>
      <c r="E993" s="82"/>
      <c r="F993" s="82"/>
      <c r="H993" s="80"/>
    </row>
    <row r="994" spans="1:8" ht="12.75">
      <c r="A994" s="80"/>
      <c r="B994" s="80"/>
      <c r="C994" s="81"/>
      <c r="D994" s="82"/>
      <c r="E994" s="82"/>
      <c r="F994" s="82"/>
      <c r="H994" s="80"/>
    </row>
    <row r="995" spans="1:8" ht="12.75">
      <c r="A995" s="80"/>
      <c r="B995" s="80"/>
      <c r="C995" s="81"/>
      <c r="D995" s="82"/>
      <c r="E995" s="82"/>
      <c r="F995" s="82"/>
      <c r="H995" s="80"/>
    </row>
    <row r="996" spans="1:8" ht="12.75">
      <c r="A996" s="80"/>
      <c r="B996" s="80"/>
      <c r="C996" s="81"/>
      <c r="D996" s="82"/>
      <c r="E996" s="82"/>
      <c r="F996" s="82"/>
      <c r="H996" s="80"/>
    </row>
    <row r="997" spans="1:8" ht="12.75">
      <c r="A997" s="80"/>
      <c r="B997" s="80"/>
      <c r="C997" s="81"/>
      <c r="D997" s="82"/>
      <c r="E997" s="82"/>
      <c r="F997" s="82"/>
      <c r="H997" s="80"/>
    </row>
    <row r="998" spans="1:8" ht="12.75">
      <c r="A998" s="80"/>
      <c r="B998" s="80"/>
      <c r="C998" s="81"/>
      <c r="D998" s="82"/>
      <c r="E998" s="82"/>
      <c r="F998" s="82"/>
      <c r="H998" s="80"/>
    </row>
    <row r="999" spans="1:8" ht="12.75">
      <c r="A999" s="80"/>
      <c r="B999" s="80"/>
      <c r="C999" s="81"/>
      <c r="D999" s="82"/>
      <c r="E999" s="82"/>
      <c r="F999" s="82"/>
      <c r="H999" s="80"/>
    </row>
    <row r="1000" spans="1:8" ht="12.75">
      <c r="A1000" s="80"/>
      <c r="B1000" s="80"/>
      <c r="C1000" s="81"/>
      <c r="D1000" s="82"/>
      <c r="E1000" s="82"/>
      <c r="F1000" s="82"/>
      <c r="H1000" s="80"/>
    </row>
    <row r="1001" spans="1:8" ht="12.75">
      <c r="A1001" s="80"/>
      <c r="B1001" s="80"/>
      <c r="C1001" s="81"/>
      <c r="D1001" s="82"/>
      <c r="E1001" s="82"/>
      <c r="F1001" s="82"/>
      <c r="H1001" s="80"/>
    </row>
    <row r="1002" spans="1:8" ht="12.75">
      <c r="A1002" s="80"/>
      <c r="B1002" s="80"/>
      <c r="C1002" s="81"/>
      <c r="D1002" s="82"/>
      <c r="E1002" s="82"/>
      <c r="F1002" s="82"/>
      <c r="H1002" s="80"/>
    </row>
    <row r="1003" spans="1:8" ht="12.75">
      <c r="A1003" s="80"/>
      <c r="B1003" s="80"/>
      <c r="C1003" s="81"/>
      <c r="D1003" s="82"/>
      <c r="E1003" s="82"/>
      <c r="F1003" s="82"/>
      <c r="H1003" s="80"/>
    </row>
    <row r="1004" spans="1:8" ht="12.75">
      <c r="A1004" s="80"/>
      <c r="B1004" s="80"/>
      <c r="C1004" s="81"/>
      <c r="D1004" s="82"/>
      <c r="E1004" s="82"/>
      <c r="F1004" s="82"/>
      <c r="H1004" s="80"/>
    </row>
    <row r="1005" spans="1:8" ht="12.75">
      <c r="A1005" s="80"/>
      <c r="B1005" s="80"/>
      <c r="C1005" s="81"/>
      <c r="D1005" s="82"/>
      <c r="E1005" s="82"/>
      <c r="F1005" s="82"/>
      <c r="H1005" s="80"/>
    </row>
    <row r="1006" spans="1:8" ht="12.75">
      <c r="A1006" s="80"/>
      <c r="B1006" s="80"/>
      <c r="C1006" s="81"/>
      <c r="D1006" s="82"/>
      <c r="E1006" s="82"/>
      <c r="F1006" s="82"/>
      <c r="H1006" s="80"/>
    </row>
    <row r="1007" spans="1:8" ht="12.75">
      <c r="A1007" s="80"/>
      <c r="B1007" s="80"/>
      <c r="C1007" s="81"/>
      <c r="D1007" s="82"/>
      <c r="E1007" s="82"/>
      <c r="F1007" s="82"/>
      <c r="H1007" s="80"/>
    </row>
    <row r="1008" spans="1:8" ht="12.75">
      <c r="A1008" s="80"/>
      <c r="B1008" s="80"/>
      <c r="C1008" s="81"/>
      <c r="D1008" s="82"/>
      <c r="E1008" s="82"/>
      <c r="F1008" s="82"/>
      <c r="H1008" s="80"/>
    </row>
    <row r="1009" spans="1:8" ht="12.75">
      <c r="A1009" s="80"/>
      <c r="B1009" s="80"/>
      <c r="C1009" s="81"/>
      <c r="D1009" s="82"/>
      <c r="E1009" s="82"/>
      <c r="F1009" s="82"/>
      <c r="H1009" s="80"/>
    </row>
    <row r="1010" spans="1:8" ht="12.75">
      <c r="A1010" s="80"/>
      <c r="B1010" s="80"/>
      <c r="C1010" s="81"/>
      <c r="D1010" s="82"/>
      <c r="E1010" s="82"/>
      <c r="F1010" s="82"/>
      <c r="H1010" s="80"/>
    </row>
    <row r="1011" spans="1:8" ht="12.75">
      <c r="A1011" s="80"/>
      <c r="B1011" s="80"/>
      <c r="C1011" s="81"/>
      <c r="D1011" s="82"/>
      <c r="E1011" s="82"/>
      <c r="F1011" s="82"/>
      <c r="H1011" s="80"/>
    </row>
    <row r="1012" spans="1:8" ht="12.75">
      <c r="A1012" s="80"/>
      <c r="B1012" s="80"/>
      <c r="C1012" s="81"/>
      <c r="D1012" s="82"/>
      <c r="E1012" s="82"/>
      <c r="F1012" s="82"/>
      <c r="H1012" s="80"/>
    </row>
    <row r="1013" spans="1:8" ht="12.75">
      <c r="A1013" s="80"/>
      <c r="B1013" s="80"/>
      <c r="C1013" s="81"/>
      <c r="D1013" s="82"/>
      <c r="E1013" s="82"/>
      <c r="F1013" s="82"/>
      <c r="H1013" s="80"/>
    </row>
    <row r="1014" spans="1:8" ht="12.75">
      <c r="A1014" s="80"/>
      <c r="B1014" s="80"/>
      <c r="C1014" s="81"/>
      <c r="D1014" s="82"/>
      <c r="E1014" s="82"/>
      <c r="F1014" s="82"/>
      <c r="H1014" s="80"/>
    </row>
    <row r="1015" spans="1:8" ht="12.75">
      <c r="A1015" s="80"/>
      <c r="B1015" s="80"/>
      <c r="C1015" s="81"/>
      <c r="D1015" s="82"/>
      <c r="E1015" s="82"/>
      <c r="F1015" s="82"/>
      <c r="H1015" s="80"/>
    </row>
    <row r="1016" spans="1:8" ht="12.75">
      <c r="A1016" s="80"/>
      <c r="B1016" s="80"/>
      <c r="C1016" s="81"/>
      <c r="D1016" s="82"/>
      <c r="E1016" s="82"/>
      <c r="F1016" s="82"/>
      <c r="H1016" s="80"/>
    </row>
    <row r="1017" spans="1:8" ht="12.75">
      <c r="A1017" s="80"/>
      <c r="B1017" s="80"/>
      <c r="C1017" s="81"/>
      <c r="D1017" s="82"/>
      <c r="E1017" s="82"/>
      <c r="F1017" s="82"/>
      <c r="H1017" s="80"/>
    </row>
    <row r="1018" spans="1:8" ht="12.75">
      <c r="A1018" s="80"/>
      <c r="B1018" s="80"/>
      <c r="C1018" s="81"/>
      <c r="D1018" s="82"/>
      <c r="E1018" s="82"/>
      <c r="F1018" s="82"/>
      <c r="H1018" s="80"/>
    </row>
    <row r="1019" spans="1:8" ht="12.75">
      <c r="A1019" s="80"/>
      <c r="B1019" s="80"/>
      <c r="C1019" s="81"/>
      <c r="D1019" s="82"/>
      <c r="E1019" s="82"/>
      <c r="F1019" s="82"/>
      <c r="H1019" s="80"/>
    </row>
    <row r="1020" spans="1:8" ht="12.75">
      <c r="A1020" s="80"/>
      <c r="B1020" s="80"/>
      <c r="C1020" s="81"/>
      <c r="D1020" s="82"/>
      <c r="E1020" s="82"/>
      <c r="F1020" s="82"/>
      <c r="H1020" s="80"/>
    </row>
    <row r="1021" spans="1:8" ht="12.75">
      <c r="A1021" s="80"/>
      <c r="B1021" s="80"/>
      <c r="C1021" s="81"/>
      <c r="D1021" s="82"/>
      <c r="E1021" s="82"/>
      <c r="F1021" s="82"/>
      <c r="H1021" s="80"/>
    </row>
    <row r="1022" spans="1:8" ht="12.75">
      <c r="A1022" s="80"/>
      <c r="B1022" s="80"/>
      <c r="C1022" s="81"/>
      <c r="D1022" s="82"/>
      <c r="E1022" s="82"/>
      <c r="F1022" s="82"/>
      <c r="H1022" s="80"/>
    </row>
    <row r="1023" spans="1:8" ht="12.75">
      <c r="A1023" s="80"/>
      <c r="B1023" s="80"/>
      <c r="C1023" s="81"/>
      <c r="D1023" s="82"/>
      <c r="E1023" s="82"/>
      <c r="F1023" s="82"/>
      <c r="H1023" s="80"/>
    </row>
    <row r="1024" spans="1:8" ht="12.75">
      <c r="A1024" s="80"/>
      <c r="B1024" s="80"/>
      <c r="C1024" s="81"/>
      <c r="D1024" s="82"/>
      <c r="E1024" s="82"/>
      <c r="F1024" s="82"/>
      <c r="H1024" s="80"/>
    </row>
    <row r="1025" spans="1:8" ht="12.75">
      <c r="A1025" s="80"/>
      <c r="B1025" s="80"/>
      <c r="C1025" s="81"/>
      <c r="D1025" s="82"/>
      <c r="E1025" s="82"/>
      <c r="F1025" s="82"/>
      <c r="H1025" s="80"/>
    </row>
    <row r="1026" spans="1:8" ht="12.75">
      <c r="A1026" s="80"/>
      <c r="B1026" s="80"/>
      <c r="C1026" s="81"/>
      <c r="D1026" s="82"/>
      <c r="E1026" s="82"/>
      <c r="F1026" s="82"/>
      <c r="H1026" s="80"/>
    </row>
    <row r="1027" spans="1:8" ht="12.75">
      <c r="A1027" s="80"/>
      <c r="B1027" s="80"/>
      <c r="C1027" s="81"/>
      <c r="D1027" s="82"/>
      <c r="E1027" s="82"/>
      <c r="F1027" s="82"/>
      <c r="H1027" s="80"/>
    </row>
    <row r="1028" spans="1:8" ht="12.75">
      <c r="A1028" s="80"/>
      <c r="B1028" s="80"/>
      <c r="C1028" s="81"/>
      <c r="D1028" s="82"/>
      <c r="E1028" s="82"/>
      <c r="F1028" s="82"/>
      <c r="H1028" s="80"/>
    </row>
    <row r="1029" spans="1:8" ht="12.75">
      <c r="A1029" s="80"/>
      <c r="B1029" s="80"/>
      <c r="C1029" s="81"/>
      <c r="D1029" s="82"/>
      <c r="E1029" s="82"/>
      <c r="F1029" s="82"/>
      <c r="H1029" s="80"/>
    </row>
    <row r="1030" spans="1:8" ht="12.75">
      <c r="A1030" s="80"/>
      <c r="B1030" s="80"/>
      <c r="C1030" s="81"/>
      <c r="D1030" s="82"/>
      <c r="E1030" s="82"/>
      <c r="F1030" s="82"/>
      <c r="H1030" s="80"/>
    </row>
    <row r="1031" spans="1:8" ht="12.75">
      <c r="A1031" s="80"/>
      <c r="B1031" s="80"/>
      <c r="C1031" s="81"/>
      <c r="D1031" s="82"/>
      <c r="E1031" s="82"/>
      <c r="F1031" s="82"/>
      <c r="H1031" s="80"/>
    </row>
    <row r="1032" spans="1:8" ht="12.75">
      <c r="A1032" s="80"/>
      <c r="B1032" s="80"/>
      <c r="C1032" s="81"/>
      <c r="D1032" s="82"/>
      <c r="E1032" s="82"/>
      <c r="F1032" s="82"/>
      <c r="H1032" s="80"/>
    </row>
    <row r="1033" spans="1:8" ht="12.75">
      <c r="A1033" s="80"/>
      <c r="B1033" s="80"/>
      <c r="C1033" s="81"/>
      <c r="D1033" s="82"/>
      <c r="E1033" s="82"/>
      <c r="F1033" s="82"/>
      <c r="H1033" s="80"/>
    </row>
    <row r="1034" spans="1:8" ht="12.75">
      <c r="A1034" s="80"/>
      <c r="B1034" s="80"/>
      <c r="C1034" s="81"/>
      <c r="D1034" s="82"/>
      <c r="E1034" s="82"/>
      <c r="F1034" s="82"/>
      <c r="H1034" s="80"/>
    </row>
    <row r="1035" spans="1:8" ht="12.75">
      <c r="A1035" s="80"/>
      <c r="B1035" s="80"/>
      <c r="C1035" s="81"/>
      <c r="D1035" s="82"/>
      <c r="E1035" s="82"/>
      <c r="F1035" s="82"/>
      <c r="H1035" s="80"/>
    </row>
    <row r="1036" spans="1:8" ht="12.75">
      <c r="A1036" s="80"/>
      <c r="B1036" s="80"/>
      <c r="C1036" s="81"/>
      <c r="D1036" s="82"/>
      <c r="E1036" s="82"/>
      <c r="F1036" s="82"/>
      <c r="H1036" s="80"/>
    </row>
    <row r="1037" spans="1:8" ht="12.75">
      <c r="A1037" s="80"/>
      <c r="B1037" s="80"/>
      <c r="C1037" s="81"/>
      <c r="D1037" s="82"/>
      <c r="E1037" s="82"/>
      <c r="F1037" s="82"/>
      <c r="H1037" s="80"/>
    </row>
    <row r="1038" spans="1:8" ht="12.75">
      <c r="A1038" s="80"/>
      <c r="B1038" s="80"/>
      <c r="C1038" s="81"/>
      <c r="D1038" s="82"/>
      <c r="E1038" s="82"/>
      <c r="F1038" s="82"/>
      <c r="H1038" s="80"/>
    </row>
    <row r="1039" spans="1:8" ht="12.75">
      <c r="A1039" s="80"/>
      <c r="B1039" s="80"/>
      <c r="C1039" s="81"/>
      <c r="D1039" s="82"/>
      <c r="E1039" s="82"/>
      <c r="F1039" s="82"/>
      <c r="H1039" s="80"/>
    </row>
    <row r="1040" spans="1:8" ht="12.75">
      <c r="A1040" s="80"/>
      <c r="B1040" s="80"/>
      <c r="C1040" s="81"/>
      <c r="D1040" s="82"/>
      <c r="E1040" s="82"/>
      <c r="F1040" s="82"/>
      <c r="H1040" s="80"/>
    </row>
    <row r="1041" spans="1:8" ht="12.75">
      <c r="A1041" s="80"/>
      <c r="B1041" s="80"/>
      <c r="C1041" s="81"/>
      <c r="D1041" s="82"/>
      <c r="E1041" s="82"/>
      <c r="F1041" s="82"/>
      <c r="H1041" s="80"/>
    </row>
    <row r="1042" spans="1:8" ht="12.75">
      <c r="A1042" s="80"/>
      <c r="B1042" s="80"/>
      <c r="C1042" s="81"/>
      <c r="D1042" s="82"/>
      <c r="E1042" s="82"/>
      <c r="F1042" s="82"/>
      <c r="H1042" s="80"/>
    </row>
    <row r="1043" spans="1:8" ht="12.75">
      <c r="A1043" s="80"/>
      <c r="B1043" s="80"/>
      <c r="C1043" s="81"/>
      <c r="D1043" s="82"/>
      <c r="E1043" s="82"/>
      <c r="F1043" s="82"/>
      <c r="H1043" s="80"/>
    </row>
    <row r="1044" spans="1:8" ht="12.75">
      <c r="A1044" s="80"/>
      <c r="B1044" s="80"/>
      <c r="C1044" s="81"/>
      <c r="D1044" s="82"/>
      <c r="E1044" s="82"/>
      <c r="F1044" s="82"/>
      <c r="H1044" s="80"/>
    </row>
    <row r="1045" spans="1:8" ht="12.75">
      <c r="A1045" s="80"/>
      <c r="B1045" s="80"/>
      <c r="C1045" s="81"/>
      <c r="D1045" s="82"/>
      <c r="E1045" s="82"/>
      <c r="F1045" s="82"/>
      <c r="H1045" s="80"/>
    </row>
    <row r="1046" spans="1:8" ht="12.75">
      <c r="A1046" s="80"/>
      <c r="B1046" s="80"/>
      <c r="C1046" s="81"/>
      <c r="D1046" s="82"/>
      <c r="E1046" s="82"/>
      <c r="F1046" s="82"/>
      <c r="H1046" s="80"/>
    </row>
    <row r="1047" spans="1:8" ht="12.75">
      <c r="A1047" s="80"/>
      <c r="B1047" s="80"/>
      <c r="C1047" s="81"/>
      <c r="D1047" s="82"/>
      <c r="E1047" s="82"/>
      <c r="F1047" s="82"/>
      <c r="H1047" s="80"/>
    </row>
    <row r="1048" spans="1:8" ht="12.75">
      <c r="A1048" s="80"/>
      <c r="B1048" s="80"/>
      <c r="C1048" s="81"/>
      <c r="D1048" s="82"/>
      <c r="E1048" s="82"/>
      <c r="F1048" s="82"/>
      <c r="H1048" s="80"/>
    </row>
    <row r="1049" spans="1:8" ht="12.75">
      <c r="A1049" s="80"/>
      <c r="B1049" s="80"/>
      <c r="C1049" s="81"/>
      <c r="D1049" s="82"/>
      <c r="E1049" s="82"/>
      <c r="F1049" s="82"/>
      <c r="H1049" s="80"/>
    </row>
    <row r="1050" spans="1:8" ht="12.75">
      <c r="A1050" s="80"/>
      <c r="B1050" s="80"/>
      <c r="C1050" s="81"/>
      <c r="D1050" s="82"/>
      <c r="E1050" s="82"/>
      <c r="F1050" s="82"/>
      <c r="H1050" s="80"/>
    </row>
    <row r="1051" spans="1:8" ht="12.75">
      <c r="A1051" s="80"/>
      <c r="B1051" s="80"/>
      <c r="C1051" s="81"/>
      <c r="D1051" s="82"/>
      <c r="E1051" s="82"/>
      <c r="F1051" s="82"/>
      <c r="H1051" s="80"/>
    </row>
    <row r="1052" spans="1:8" ht="12.75">
      <c r="A1052" s="80"/>
      <c r="B1052" s="80"/>
      <c r="C1052" s="81"/>
      <c r="D1052" s="82"/>
      <c r="E1052" s="82"/>
      <c r="F1052" s="82"/>
      <c r="H1052" s="80"/>
    </row>
    <row r="1053" spans="1:8" ht="12.75">
      <c r="A1053" s="80"/>
      <c r="B1053" s="80"/>
      <c r="C1053" s="81"/>
      <c r="D1053" s="82"/>
      <c r="E1053" s="82"/>
      <c r="F1053" s="82"/>
      <c r="H1053" s="80"/>
    </row>
    <row r="1054" spans="1:8" ht="12.75">
      <c r="A1054" s="80"/>
      <c r="B1054" s="80"/>
      <c r="C1054" s="81"/>
      <c r="D1054" s="82"/>
      <c r="E1054" s="82"/>
      <c r="F1054" s="82"/>
      <c r="H1054" s="80"/>
    </row>
    <row r="1055" spans="1:8" ht="12.75">
      <c r="A1055" s="80"/>
      <c r="B1055" s="80"/>
      <c r="C1055" s="81"/>
      <c r="D1055" s="82"/>
      <c r="E1055" s="82"/>
      <c r="F1055" s="82"/>
      <c r="H1055" s="80"/>
    </row>
    <row r="1056" spans="1:8" ht="12.75">
      <c r="A1056" s="80"/>
      <c r="B1056" s="80"/>
      <c r="C1056" s="81"/>
      <c r="D1056" s="82"/>
      <c r="E1056" s="82"/>
      <c r="F1056" s="82"/>
      <c r="H1056" s="80"/>
    </row>
    <row r="1057" spans="1:8" ht="12.75">
      <c r="A1057" s="80"/>
      <c r="B1057" s="80"/>
      <c r="C1057" s="81"/>
      <c r="D1057" s="82"/>
      <c r="E1057" s="82"/>
      <c r="F1057" s="82"/>
      <c r="H1057" s="80"/>
    </row>
    <row r="1058" spans="1:8" ht="12.75">
      <c r="A1058" s="80"/>
      <c r="B1058" s="80"/>
      <c r="C1058" s="81"/>
      <c r="D1058" s="82"/>
      <c r="E1058" s="82"/>
      <c r="F1058" s="82"/>
      <c r="H1058" s="80"/>
    </row>
    <row r="1059" spans="1:8" ht="12.75">
      <c r="A1059" s="80"/>
      <c r="B1059" s="80"/>
      <c r="C1059" s="81"/>
      <c r="D1059" s="82"/>
      <c r="E1059" s="82"/>
      <c r="F1059" s="82"/>
      <c r="H1059" s="80"/>
    </row>
    <row r="1060" spans="1:8" ht="12.75">
      <c r="A1060" s="80"/>
      <c r="B1060" s="80"/>
      <c r="C1060" s="81"/>
      <c r="D1060" s="82"/>
      <c r="E1060" s="82"/>
      <c r="F1060" s="82"/>
      <c r="H1060" s="80"/>
    </row>
    <row r="1061" spans="1:8" ht="12.75">
      <c r="A1061" s="80"/>
      <c r="B1061" s="80"/>
      <c r="C1061" s="81"/>
      <c r="D1061" s="82"/>
      <c r="E1061" s="82"/>
      <c r="F1061" s="82"/>
      <c r="H1061" s="80"/>
    </row>
    <row r="1062" spans="1:8" ht="12.75">
      <c r="A1062" s="80"/>
      <c r="B1062" s="80"/>
      <c r="C1062" s="81"/>
      <c r="D1062" s="82"/>
      <c r="E1062" s="82"/>
      <c r="F1062" s="82"/>
      <c r="H1062" s="80"/>
    </row>
    <row r="1063" spans="1:8" ht="12.75">
      <c r="A1063" s="80"/>
      <c r="B1063" s="80"/>
      <c r="C1063" s="81"/>
      <c r="D1063" s="82"/>
      <c r="E1063" s="82"/>
      <c r="F1063" s="82"/>
      <c r="H1063" s="80"/>
    </row>
    <row r="1064" spans="1:8" ht="12.75">
      <c r="A1064" s="80"/>
      <c r="B1064" s="80"/>
      <c r="C1064" s="81"/>
      <c r="D1064" s="82"/>
      <c r="E1064" s="82"/>
      <c r="F1064" s="82"/>
      <c r="H1064" s="80"/>
    </row>
    <row r="1065" spans="1:8" ht="12.75">
      <c r="A1065" s="80"/>
      <c r="B1065" s="80"/>
      <c r="C1065" s="81"/>
      <c r="D1065" s="82"/>
      <c r="E1065" s="82"/>
      <c r="F1065" s="82"/>
      <c r="H1065" s="80"/>
    </row>
    <row r="1066" spans="1:8" ht="12.75">
      <c r="A1066" s="80"/>
      <c r="B1066" s="80"/>
      <c r="C1066" s="81"/>
      <c r="D1066" s="82"/>
      <c r="E1066" s="82"/>
      <c r="F1066" s="82"/>
      <c r="H1066" s="80"/>
    </row>
    <row r="1067" spans="1:8" ht="12.75">
      <c r="A1067" s="80"/>
      <c r="B1067" s="80"/>
      <c r="C1067" s="81"/>
      <c r="D1067" s="82"/>
      <c r="E1067" s="82"/>
      <c r="F1067" s="82"/>
      <c r="H1067" s="80"/>
    </row>
    <row r="1068" spans="1:8" ht="12.75">
      <c r="A1068" s="80"/>
      <c r="B1068" s="80"/>
      <c r="C1068" s="81"/>
      <c r="D1068" s="82"/>
      <c r="E1068" s="82"/>
      <c r="F1068" s="82"/>
      <c r="H1068" s="80"/>
    </row>
    <row r="1069" spans="1:8" ht="12.75">
      <c r="A1069" s="80"/>
      <c r="B1069" s="80"/>
      <c r="C1069" s="81"/>
      <c r="D1069" s="82"/>
      <c r="E1069" s="82"/>
      <c r="F1069" s="82"/>
      <c r="H1069" s="80"/>
    </row>
    <row r="1070" spans="1:8" ht="12.75">
      <c r="A1070" s="80"/>
      <c r="B1070" s="80"/>
      <c r="C1070" s="81"/>
      <c r="D1070" s="82"/>
      <c r="E1070" s="82"/>
      <c r="F1070" s="82"/>
      <c r="H1070" s="80"/>
    </row>
    <row r="1071" spans="1:8" ht="12.75">
      <c r="A1071" s="80"/>
      <c r="B1071" s="80"/>
      <c r="C1071" s="81"/>
      <c r="D1071" s="82"/>
      <c r="E1071" s="82"/>
      <c r="F1071" s="82"/>
      <c r="H1071" s="80"/>
    </row>
    <row r="1072" spans="1:8" ht="12.75">
      <c r="A1072" s="80"/>
      <c r="B1072" s="80"/>
      <c r="C1072" s="81"/>
      <c r="D1072" s="82"/>
      <c r="E1072" s="82"/>
      <c r="F1072" s="82"/>
      <c r="H1072" s="80"/>
    </row>
    <row r="1073" spans="1:8" ht="12.75">
      <c r="A1073" s="80"/>
      <c r="B1073" s="80"/>
      <c r="C1073" s="81"/>
      <c r="D1073" s="82"/>
      <c r="E1073" s="82"/>
      <c r="F1073" s="82"/>
      <c r="H1073" s="80"/>
    </row>
    <row r="1074" spans="1:8" ht="12.75">
      <c r="A1074" s="80"/>
      <c r="B1074" s="80"/>
      <c r="C1074" s="81"/>
      <c r="D1074" s="82"/>
      <c r="E1074" s="82"/>
      <c r="F1074" s="82"/>
      <c r="H1074" s="80"/>
    </row>
    <row r="1075" spans="1:8" ht="12.75">
      <c r="A1075" s="80"/>
      <c r="B1075" s="80"/>
      <c r="C1075" s="81"/>
      <c r="D1075" s="82"/>
      <c r="E1075" s="82"/>
      <c r="F1075" s="82"/>
      <c r="H1075" s="80"/>
    </row>
    <row r="1076" spans="1:8" ht="12.75">
      <c r="A1076" s="80"/>
      <c r="B1076" s="80"/>
      <c r="C1076" s="81"/>
      <c r="D1076" s="82"/>
      <c r="E1076" s="82"/>
      <c r="F1076" s="82"/>
      <c r="H1076" s="80"/>
    </row>
    <row r="1077" spans="1:8" ht="12.75">
      <c r="A1077" s="80"/>
      <c r="B1077" s="80"/>
      <c r="C1077" s="81"/>
      <c r="D1077" s="82"/>
      <c r="E1077" s="82"/>
      <c r="F1077" s="82"/>
      <c r="H1077" s="80"/>
    </row>
    <row r="1078" spans="1:8" ht="12.75">
      <c r="A1078" s="80"/>
      <c r="B1078" s="80"/>
      <c r="C1078" s="81"/>
      <c r="D1078" s="82"/>
      <c r="E1078" s="82"/>
      <c r="F1078" s="82"/>
      <c r="H1078" s="80"/>
    </row>
    <row r="1079" spans="1:8" ht="12.75">
      <c r="A1079" s="80"/>
      <c r="B1079" s="80"/>
      <c r="C1079" s="81"/>
      <c r="D1079" s="82"/>
      <c r="E1079" s="82"/>
      <c r="F1079" s="82"/>
      <c r="H1079" s="80"/>
    </row>
    <row r="1080" spans="1:8" ht="12.75">
      <c r="A1080" s="80"/>
      <c r="B1080" s="80"/>
      <c r="C1080" s="81"/>
      <c r="D1080" s="82"/>
      <c r="E1080" s="82"/>
      <c r="F1080" s="82"/>
      <c r="H1080" s="80"/>
    </row>
    <row r="1081" spans="1:8" ht="12.75">
      <c r="A1081" s="80"/>
      <c r="B1081" s="80"/>
      <c r="C1081" s="81"/>
      <c r="D1081" s="82"/>
      <c r="E1081" s="82"/>
      <c r="F1081" s="82"/>
      <c r="H1081" s="80"/>
    </row>
    <row r="1082" spans="1:8" ht="12.75">
      <c r="A1082" s="80"/>
      <c r="B1082" s="80"/>
      <c r="C1082" s="81"/>
      <c r="D1082" s="82"/>
      <c r="E1082" s="82"/>
      <c r="F1082" s="82"/>
      <c r="H1082" s="80"/>
    </row>
    <row r="1083" spans="1:8" ht="12.75">
      <c r="A1083" s="80"/>
      <c r="B1083" s="80"/>
      <c r="C1083" s="81"/>
      <c r="D1083" s="82"/>
      <c r="E1083" s="82"/>
      <c r="F1083" s="82"/>
      <c r="H1083" s="80"/>
    </row>
    <row r="1084" spans="1:8" ht="12.75">
      <c r="A1084" s="80"/>
      <c r="B1084" s="80"/>
      <c r="C1084" s="81"/>
      <c r="D1084" s="82"/>
      <c r="E1084" s="82"/>
      <c r="F1084" s="82"/>
      <c r="H1084" s="80"/>
    </row>
    <row r="1085" spans="1:8" ht="12.75">
      <c r="A1085" s="80"/>
      <c r="B1085" s="80"/>
      <c r="C1085" s="81"/>
      <c r="D1085" s="82"/>
      <c r="E1085" s="82"/>
      <c r="F1085" s="82"/>
      <c r="H1085" s="80"/>
    </row>
    <row r="1086" spans="1:8" ht="12.75">
      <c r="A1086" s="80"/>
      <c r="B1086" s="80"/>
      <c r="C1086" s="81"/>
      <c r="D1086" s="82"/>
      <c r="E1086" s="82"/>
      <c r="F1086" s="82"/>
      <c r="H1086" s="80"/>
    </row>
    <row r="1087" spans="1:8" ht="12.75">
      <c r="A1087" s="80"/>
      <c r="B1087" s="80"/>
      <c r="C1087" s="81"/>
      <c r="D1087" s="82"/>
      <c r="E1087" s="82"/>
      <c r="F1087" s="82"/>
      <c r="H1087" s="80"/>
    </row>
    <row r="1088" spans="1:8" ht="12.75">
      <c r="A1088" s="80"/>
      <c r="B1088" s="80"/>
      <c r="C1088" s="81"/>
      <c r="D1088" s="82"/>
      <c r="E1088" s="82"/>
      <c r="F1088" s="82"/>
      <c r="H1088" s="80"/>
    </row>
    <row r="1089" spans="1:8" ht="12.75">
      <c r="A1089" s="80"/>
      <c r="B1089" s="80"/>
      <c r="C1089" s="81"/>
      <c r="D1089" s="82"/>
      <c r="E1089" s="82"/>
      <c r="F1089" s="82"/>
      <c r="H1089" s="80"/>
    </row>
    <row r="1090" spans="1:8" ht="12.75">
      <c r="A1090" s="80"/>
      <c r="B1090" s="80"/>
      <c r="C1090" s="81"/>
      <c r="D1090" s="82"/>
      <c r="E1090" s="82"/>
      <c r="F1090" s="82"/>
      <c r="H1090" s="80"/>
    </row>
    <row r="1091" spans="1:8" ht="12.75">
      <c r="A1091" s="80"/>
      <c r="B1091" s="80"/>
      <c r="C1091" s="81"/>
      <c r="D1091" s="82"/>
      <c r="E1091" s="82"/>
      <c r="F1091" s="82"/>
      <c r="H1091" s="80"/>
    </row>
    <row r="1092" spans="1:8" ht="12.75">
      <c r="A1092" s="80"/>
      <c r="B1092" s="80"/>
      <c r="C1092" s="81"/>
      <c r="D1092" s="82"/>
      <c r="E1092" s="82"/>
      <c r="F1092" s="82"/>
      <c r="H1092" s="80"/>
    </row>
    <row r="1093" spans="1:8" ht="12.75">
      <c r="A1093" s="80"/>
      <c r="B1093" s="80"/>
      <c r="C1093" s="81"/>
      <c r="D1093" s="82"/>
      <c r="E1093" s="82"/>
      <c r="F1093" s="82"/>
      <c r="H1093" s="80"/>
    </row>
    <row r="1094" spans="1:8" ht="12.75">
      <c r="A1094" s="80"/>
      <c r="B1094" s="80"/>
      <c r="C1094" s="81"/>
      <c r="D1094" s="82"/>
      <c r="E1094" s="82"/>
      <c r="F1094" s="82"/>
      <c r="H1094" s="80"/>
    </row>
    <row r="1095" spans="1:8" ht="12.75">
      <c r="A1095" s="80"/>
      <c r="B1095" s="80"/>
      <c r="C1095" s="81"/>
      <c r="D1095" s="82"/>
      <c r="E1095" s="82"/>
      <c r="F1095" s="82"/>
      <c r="H1095" s="80"/>
    </row>
    <row r="1096" spans="1:8" ht="12.75">
      <c r="A1096" s="80"/>
      <c r="B1096" s="80"/>
      <c r="C1096" s="81"/>
      <c r="D1096" s="82"/>
      <c r="E1096" s="82"/>
      <c r="F1096" s="82"/>
      <c r="H1096" s="80"/>
    </row>
    <row r="1097" spans="1:8" ht="12.75">
      <c r="A1097" s="80"/>
      <c r="B1097" s="80"/>
      <c r="C1097" s="81"/>
      <c r="D1097" s="82"/>
      <c r="E1097" s="82"/>
      <c r="F1097" s="82"/>
      <c r="H1097" s="80"/>
    </row>
    <row r="1098" spans="1:8" ht="12.75">
      <c r="A1098" s="80"/>
      <c r="B1098" s="80"/>
      <c r="C1098" s="81"/>
      <c r="D1098" s="82"/>
      <c r="E1098" s="82"/>
      <c r="F1098" s="82"/>
      <c r="H1098" s="80"/>
    </row>
    <row r="1099" spans="1:8" ht="12.75">
      <c r="A1099" s="80"/>
      <c r="B1099" s="80"/>
      <c r="C1099" s="81"/>
      <c r="D1099" s="82"/>
      <c r="E1099" s="82"/>
      <c r="F1099" s="82"/>
      <c r="H1099" s="80"/>
    </row>
    <row r="1100" spans="1:8" ht="12.75">
      <c r="A1100" s="80"/>
      <c r="B1100" s="80"/>
      <c r="C1100" s="81"/>
      <c r="D1100" s="82"/>
      <c r="E1100" s="82"/>
      <c r="F1100" s="82"/>
      <c r="H1100" s="80"/>
    </row>
    <row r="1101" spans="1:8" ht="12.75">
      <c r="A1101" s="80"/>
      <c r="B1101" s="80"/>
      <c r="C1101" s="81"/>
      <c r="D1101" s="82"/>
      <c r="E1101" s="82"/>
      <c r="F1101" s="82"/>
      <c r="H1101" s="80"/>
    </row>
    <row r="1102" spans="1:8" ht="12.75">
      <c r="A1102" s="80"/>
      <c r="B1102" s="80"/>
      <c r="C1102" s="81"/>
      <c r="D1102" s="82"/>
      <c r="E1102" s="82"/>
      <c r="F1102" s="82"/>
      <c r="H1102" s="80"/>
    </row>
    <row r="1103" spans="1:8" ht="12.75">
      <c r="A1103" s="80"/>
      <c r="B1103" s="80"/>
      <c r="C1103" s="81"/>
      <c r="D1103" s="82"/>
      <c r="E1103" s="82"/>
      <c r="F1103" s="82"/>
      <c r="H1103" s="80"/>
    </row>
    <row r="1104" spans="1:8" ht="12.75">
      <c r="A1104" s="80"/>
      <c r="B1104" s="80"/>
      <c r="C1104" s="81"/>
      <c r="D1104" s="82"/>
      <c r="E1104" s="82"/>
      <c r="F1104" s="82"/>
      <c r="H1104" s="80"/>
    </row>
    <row r="1105" spans="1:8" ht="12.75">
      <c r="A1105" s="80"/>
      <c r="B1105" s="80"/>
      <c r="C1105" s="81"/>
      <c r="D1105" s="82"/>
      <c r="E1105" s="82"/>
      <c r="F1105" s="82"/>
      <c r="H1105" s="80"/>
    </row>
    <row r="1106" spans="1:8" ht="12.75">
      <c r="A1106" s="80"/>
      <c r="B1106" s="80"/>
      <c r="C1106" s="81"/>
      <c r="D1106" s="82"/>
      <c r="E1106" s="82"/>
      <c r="F1106" s="82"/>
      <c r="H1106" s="80"/>
    </row>
    <row r="1107" spans="1:8" ht="12.75">
      <c r="A1107" s="80"/>
      <c r="B1107" s="80"/>
      <c r="C1107" s="81"/>
      <c r="D1107" s="82"/>
      <c r="E1107" s="82"/>
      <c r="F1107" s="82"/>
      <c r="H1107" s="80"/>
    </row>
    <row r="1108" spans="1:8" ht="12.75">
      <c r="A1108" s="80"/>
      <c r="B1108" s="80"/>
      <c r="C1108" s="81"/>
      <c r="D1108" s="82"/>
      <c r="E1108" s="82"/>
      <c r="F1108" s="82"/>
      <c r="H1108" s="80"/>
    </row>
    <row r="1109" spans="1:8" ht="12.75">
      <c r="A1109" s="80"/>
      <c r="B1109" s="80"/>
      <c r="C1109" s="81"/>
      <c r="D1109" s="82"/>
      <c r="E1109" s="82"/>
      <c r="F1109" s="82"/>
      <c r="H1109" s="80"/>
    </row>
    <row r="1110" spans="1:8" ht="12.75">
      <c r="A1110" s="80"/>
      <c r="B1110" s="80"/>
      <c r="C1110" s="81"/>
      <c r="D1110" s="82"/>
      <c r="E1110" s="82"/>
      <c r="F1110" s="82"/>
      <c r="H1110" s="80"/>
    </row>
    <row r="1111" spans="1:8" ht="12.75">
      <c r="A1111" s="80"/>
      <c r="B1111" s="80"/>
      <c r="C1111" s="81"/>
      <c r="D1111" s="82"/>
      <c r="E1111" s="82"/>
      <c r="F1111" s="82"/>
      <c r="H1111" s="80"/>
    </row>
    <row r="1112" spans="1:8" ht="12.75">
      <c r="A1112" s="80"/>
      <c r="B1112" s="80"/>
      <c r="C1112" s="81"/>
      <c r="D1112" s="82"/>
      <c r="E1112" s="82"/>
      <c r="F1112" s="82"/>
      <c r="H1112" s="80"/>
    </row>
    <row r="1113" spans="1:8" ht="12.75">
      <c r="A1113" s="80"/>
      <c r="B1113" s="80"/>
      <c r="C1113" s="81"/>
      <c r="D1113" s="82"/>
      <c r="E1113" s="82"/>
      <c r="F1113" s="82"/>
      <c r="H1113" s="80"/>
    </row>
    <row r="1114" spans="1:8" ht="12.75">
      <c r="A1114" s="80"/>
      <c r="B1114" s="80"/>
      <c r="C1114" s="81"/>
      <c r="D1114" s="82"/>
      <c r="E1114" s="82"/>
      <c r="F1114" s="82"/>
      <c r="H1114" s="80"/>
    </row>
    <row r="1115" spans="1:8" ht="12.75">
      <c r="A1115" s="80"/>
      <c r="B1115" s="80"/>
      <c r="C1115" s="81"/>
      <c r="D1115" s="82"/>
      <c r="E1115" s="82"/>
      <c r="F1115" s="82"/>
      <c r="H1115" s="80"/>
    </row>
    <row r="1116" spans="1:8" ht="12.75">
      <c r="A1116" s="80"/>
      <c r="B1116" s="80"/>
      <c r="C1116" s="81"/>
      <c r="D1116" s="82"/>
      <c r="E1116" s="82"/>
      <c r="F1116" s="82"/>
      <c r="H1116" s="80"/>
    </row>
    <row r="1117" spans="1:8" ht="12.75">
      <c r="A1117" s="80"/>
      <c r="B1117" s="80"/>
      <c r="C1117" s="81"/>
      <c r="D1117" s="82"/>
      <c r="E1117" s="82"/>
      <c r="F1117" s="82"/>
      <c r="H1117" s="80"/>
    </row>
    <row r="1118" spans="1:8" ht="12.75">
      <c r="A1118" s="80"/>
      <c r="B1118" s="80"/>
      <c r="C1118" s="81"/>
      <c r="D1118" s="82"/>
      <c r="E1118" s="82"/>
      <c r="F1118" s="82"/>
      <c r="H1118" s="80"/>
    </row>
    <row r="1119" spans="1:8" ht="12.75">
      <c r="A1119" s="80"/>
      <c r="B1119" s="80"/>
      <c r="C1119" s="81"/>
      <c r="D1119" s="82"/>
      <c r="E1119" s="82"/>
      <c r="F1119" s="82"/>
      <c r="H1119" s="80"/>
    </row>
    <row r="1120" spans="1:8" ht="12.75">
      <c r="A1120" s="80"/>
      <c r="B1120" s="80"/>
      <c r="C1120" s="81"/>
      <c r="D1120" s="82"/>
      <c r="E1120" s="82"/>
      <c r="F1120" s="82"/>
      <c r="H1120" s="80"/>
    </row>
    <row r="1121" spans="1:8" ht="12.75">
      <c r="A1121" s="80"/>
      <c r="B1121" s="80"/>
      <c r="C1121" s="81"/>
      <c r="D1121" s="82"/>
      <c r="E1121" s="82"/>
      <c r="F1121" s="82"/>
      <c r="H1121" s="80"/>
    </row>
    <row r="1122" spans="1:8" ht="12.75">
      <c r="A1122" s="80"/>
      <c r="B1122" s="80"/>
      <c r="C1122" s="81"/>
      <c r="D1122" s="82"/>
      <c r="E1122" s="82"/>
      <c r="F1122" s="82"/>
      <c r="H1122" s="80"/>
    </row>
    <row r="1123" spans="1:8" ht="12.75">
      <c r="A1123" s="80"/>
      <c r="B1123" s="80"/>
      <c r="C1123" s="81"/>
      <c r="D1123" s="82"/>
      <c r="E1123" s="82"/>
      <c r="F1123" s="82"/>
      <c r="H1123" s="80"/>
    </row>
    <row r="1124" spans="1:8" ht="12.75">
      <c r="A1124" s="80"/>
      <c r="B1124" s="80"/>
      <c r="C1124" s="81"/>
      <c r="D1124" s="82"/>
      <c r="E1124" s="82"/>
      <c r="F1124" s="82"/>
      <c r="H1124" s="80"/>
    </row>
    <row r="1125" spans="1:8" ht="12.75">
      <c r="A1125" s="80"/>
      <c r="B1125" s="80"/>
      <c r="C1125" s="81"/>
      <c r="D1125" s="82"/>
      <c r="E1125" s="82"/>
      <c r="F1125" s="82"/>
      <c r="H1125" s="80"/>
    </row>
    <row r="1126" spans="1:8" ht="12.75">
      <c r="A1126" s="80"/>
      <c r="B1126" s="80"/>
      <c r="C1126" s="81"/>
      <c r="D1126" s="82"/>
      <c r="E1126" s="82"/>
      <c r="F1126" s="82"/>
      <c r="H1126" s="80"/>
    </row>
    <row r="1127" spans="1:8" ht="12.75">
      <c r="A1127" s="80"/>
      <c r="B1127" s="80"/>
      <c r="C1127" s="81"/>
      <c r="D1127" s="82"/>
      <c r="E1127" s="82"/>
      <c r="F1127" s="82"/>
      <c r="H1127" s="80"/>
    </row>
    <row r="1128" spans="1:8" ht="12.75">
      <c r="A1128" s="80"/>
      <c r="B1128" s="80"/>
      <c r="C1128" s="81"/>
      <c r="D1128" s="82"/>
      <c r="E1128" s="82"/>
      <c r="F1128" s="82"/>
      <c r="H1128" s="80"/>
    </row>
    <row r="1129" spans="1:8" ht="12.75">
      <c r="A1129" s="80"/>
      <c r="B1129" s="80"/>
      <c r="C1129" s="81"/>
      <c r="D1129" s="82"/>
      <c r="E1129" s="82"/>
      <c r="F1129" s="82"/>
      <c r="H1129" s="80"/>
    </row>
    <row r="1130" spans="1:8" ht="12.75">
      <c r="A1130" s="80"/>
      <c r="B1130" s="80"/>
      <c r="C1130" s="81"/>
      <c r="D1130" s="82"/>
      <c r="E1130" s="82"/>
      <c r="F1130" s="82"/>
      <c r="H1130" s="80"/>
    </row>
    <row r="1131" spans="1:8" ht="12.75">
      <c r="A1131" s="80"/>
      <c r="B1131" s="80"/>
      <c r="C1131" s="81"/>
      <c r="D1131" s="82"/>
      <c r="E1131" s="82"/>
      <c r="F1131" s="82"/>
      <c r="H1131" s="80"/>
    </row>
    <row r="1132" spans="1:8" ht="12.75">
      <c r="A1132" s="80"/>
      <c r="B1132" s="80"/>
      <c r="C1132" s="81"/>
      <c r="D1132" s="82"/>
      <c r="E1132" s="82"/>
      <c r="F1132" s="82"/>
      <c r="H1132" s="80"/>
    </row>
    <row r="1133" spans="1:8" ht="12.75">
      <c r="A1133" s="80"/>
      <c r="B1133" s="80"/>
      <c r="C1133" s="81"/>
      <c r="D1133" s="82"/>
      <c r="E1133" s="82"/>
      <c r="F1133" s="82"/>
      <c r="H1133" s="80"/>
    </row>
    <row r="1134" spans="1:8" ht="12.75">
      <c r="A1134" s="80"/>
      <c r="B1134" s="80"/>
      <c r="C1134" s="81"/>
      <c r="D1134" s="82"/>
      <c r="E1134" s="82"/>
      <c r="F1134" s="82"/>
      <c r="H1134" s="80"/>
    </row>
    <row r="1135" spans="1:8" ht="12.75">
      <c r="A1135" s="80"/>
      <c r="B1135" s="80"/>
      <c r="C1135" s="81"/>
      <c r="D1135" s="82"/>
      <c r="E1135" s="82"/>
      <c r="F1135" s="82"/>
      <c r="H1135" s="80"/>
    </row>
    <row r="1136" spans="1:8" ht="12.75">
      <c r="A1136" s="80"/>
      <c r="B1136" s="80"/>
      <c r="C1136" s="81"/>
      <c r="D1136" s="82"/>
      <c r="E1136" s="82"/>
      <c r="F1136" s="82"/>
      <c r="H1136" s="80"/>
    </row>
    <row r="1137" spans="1:8" ht="12.75">
      <c r="A1137" s="80"/>
      <c r="B1137" s="80"/>
      <c r="C1137" s="81"/>
      <c r="D1137" s="82"/>
      <c r="E1137" s="82"/>
      <c r="F1137" s="82"/>
      <c r="H1137" s="80"/>
    </row>
    <row r="1138" spans="1:8" ht="12.75">
      <c r="A1138" s="80"/>
      <c r="B1138" s="80"/>
      <c r="C1138" s="81"/>
      <c r="D1138" s="82"/>
      <c r="E1138" s="82"/>
      <c r="F1138" s="82"/>
      <c r="H1138" s="80"/>
    </row>
    <row r="1139" spans="1:8" ht="12.75">
      <c r="A1139" s="80"/>
      <c r="B1139" s="80"/>
      <c r="C1139" s="81"/>
      <c r="D1139" s="82"/>
      <c r="E1139" s="82"/>
      <c r="F1139" s="82"/>
      <c r="H1139" s="80"/>
    </row>
    <row r="1140" spans="1:8" ht="12.75">
      <c r="A1140" s="80"/>
      <c r="B1140" s="80"/>
      <c r="C1140" s="81"/>
      <c r="D1140" s="82"/>
      <c r="E1140" s="82"/>
      <c r="F1140" s="82"/>
      <c r="H1140" s="80"/>
    </row>
    <row r="1141" spans="1:8" ht="12.75">
      <c r="A1141" s="80"/>
      <c r="B1141" s="80"/>
      <c r="C1141" s="81"/>
      <c r="D1141" s="82"/>
      <c r="E1141" s="82"/>
      <c r="F1141" s="82"/>
      <c r="H1141" s="80"/>
    </row>
    <row r="1142" spans="1:8" ht="12.75">
      <c r="A1142" s="80"/>
      <c r="B1142" s="80"/>
      <c r="C1142" s="81"/>
      <c r="D1142" s="82"/>
      <c r="E1142" s="82"/>
      <c r="F1142" s="82"/>
      <c r="H1142" s="80"/>
    </row>
    <row r="1143" spans="1:8" ht="12.75">
      <c r="A1143" s="80"/>
      <c r="B1143" s="80"/>
      <c r="C1143" s="81"/>
      <c r="D1143" s="82"/>
      <c r="E1143" s="82"/>
      <c r="F1143" s="82"/>
      <c r="H1143" s="80"/>
    </row>
    <row r="1144" spans="1:8" ht="12.75">
      <c r="A1144" s="80"/>
      <c r="B1144" s="80"/>
      <c r="C1144" s="81"/>
      <c r="D1144" s="82"/>
      <c r="E1144" s="82"/>
      <c r="F1144" s="82"/>
      <c r="H1144" s="80"/>
    </row>
    <row r="1145" spans="1:8" ht="12.75">
      <c r="A1145" s="80"/>
      <c r="B1145" s="80"/>
      <c r="C1145" s="81"/>
      <c r="D1145" s="82"/>
      <c r="E1145" s="82"/>
      <c r="F1145" s="82"/>
      <c r="H1145" s="80"/>
    </row>
    <row r="1146" spans="1:8" ht="12.75">
      <c r="A1146" s="80"/>
      <c r="B1146" s="80"/>
      <c r="C1146" s="81"/>
      <c r="D1146" s="82"/>
      <c r="E1146" s="82"/>
      <c r="F1146" s="82"/>
      <c r="H1146" s="80"/>
    </row>
    <row r="1147" spans="1:8" ht="12.75">
      <c r="A1147" s="80"/>
      <c r="B1147" s="80"/>
      <c r="C1147" s="81"/>
      <c r="D1147" s="82"/>
      <c r="E1147" s="82"/>
      <c r="F1147" s="82"/>
      <c r="H1147" s="80"/>
    </row>
    <row r="1148" spans="1:8" ht="12.75">
      <c r="A1148" s="80"/>
      <c r="B1148" s="80"/>
      <c r="C1148" s="81"/>
      <c r="D1148" s="82"/>
      <c r="E1148" s="82"/>
      <c r="F1148" s="82"/>
      <c r="H1148" s="80"/>
    </row>
    <row r="1149" spans="1:8" ht="12.75">
      <c r="A1149" s="80"/>
      <c r="B1149" s="80"/>
      <c r="C1149" s="81"/>
      <c r="D1149" s="82"/>
      <c r="E1149" s="82"/>
      <c r="F1149" s="82"/>
      <c r="H1149" s="80"/>
    </row>
    <row r="1150" spans="1:8" ht="12.75">
      <c r="A1150" s="80"/>
      <c r="B1150" s="80"/>
      <c r="C1150" s="81"/>
      <c r="D1150" s="82"/>
      <c r="E1150" s="82"/>
      <c r="F1150" s="82"/>
      <c r="H1150" s="80"/>
    </row>
    <row r="1151" spans="1:8" ht="12.75">
      <c r="A1151" s="80"/>
      <c r="B1151" s="80"/>
      <c r="C1151" s="81"/>
      <c r="D1151" s="82"/>
      <c r="E1151" s="82"/>
      <c r="F1151" s="82"/>
      <c r="H1151" s="80"/>
    </row>
    <row r="1152" spans="1:8" ht="12.75">
      <c r="A1152" s="80"/>
      <c r="B1152" s="80"/>
      <c r="C1152" s="81"/>
      <c r="D1152" s="82"/>
      <c r="E1152" s="82"/>
      <c r="F1152" s="82"/>
      <c r="H1152" s="80"/>
    </row>
    <row r="1153" spans="1:8" ht="12.75">
      <c r="A1153" s="80"/>
      <c r="B1153" s="80"/>
      <c r="C1153" s="81"/>
      <c r="D1153" s="82"/>
      <c r="E1153" s="82"/>
      <c r="F1153" s="82"/>
      <c r="H1153" s="80"/>
    </row>
    <row r="1154" spans="1:8" ht="12.75">
      <c r="A1154" s="80"/>
      <c r="B1154" s="80"/>
      <c r="C1154" s="81"/>
      <c r="D1154" s="82"/>
      <c r="E1154" s="82"/>
      <c r="F1154" s="82"/>
      <c r="H1154" s="80"/>
    </row>
    <row r="1155" spans="1:8" ht="12.75">
      <c r="A1155" s="80"/>
      <c r="B1155" s="80"/>
      <c r="C1155" s="81"/>
      <c r="D1155" s="82"/>
      <c r="E1155" s="82"/>
      <c r="F1155" s="82"/>
      <c r="H1155" s="80"/>
    </row>
    <row r="1156" spans="1:8" ht="12.75">
      <c r="A1156" s="80"/>
      <c r="B1156" s="80"/>
      <c r="C1156" s="81"/>
      <c r="D1156" s="82"/>
      <c r="E1156" s="82"/>
      <c r="F1156" s="82"/>
      <c r="H1156" s="80"/>
    </row>
    <row r="1157" spans="1:8" ht="12.75">
      <c r="A1157" s="80"/>
      <c r="B1157" s="80"/>
      <c r="C1157" s="81"/>
      <c r="D1157" s="82"/>
      <c r="E1157" s="82"/>
      <c r="F1157" s="82"/>
      <c r="H1157" s="80"/>
    </row>
    <row r="1158" spans="1:8" ht="12.75">
      <c r="A1158" s="80"/>
      <c r="B1158" s="80"/>
      <c r="C1158" s="81"/>
      <c r="D1158" s="82"/>
      <c r="E1158" s="82"/>
      <c r="F1158" s="82"/>
      <c r="H1158" s="80"/>
    </row>
    <row r="1159" spans="1:8" ht="12.75">
      <c r="A1159" s="80"/>
      <c r="B1159" s="80"/>
      <c r="C1159" s="81"/>
      <c r="D1159" s="82"/>
      <c r="E1159" s="82"/>
      <c r="F1159" s="82"/>
      <c r="H1159" s="80"/>
    </row>
    <row r="1160" spans="1:8" ht="12.75">
      <c r="A1160" s="80"/>
      <c r="B1160" s="80"/>
      <c r="C1160" s="81"/>
      <c r="D1160" s="82"/>
      <c r="E1160" s="82"/>
      <c r="F1160" s="82"/>
      <c r="H1160" s="80"/>
    </row>
    <row r="1161" spans="1:8" ht="12.75">
      <c r="A1161" s="80"/>
      <c r="B1161" s="80"/>
      <c r="C1161" s="81"/>
      <c r="D1161" s="82"/>
      <c r="E1161" s="82"/>
      <c r="F1161" s="82"/>
      <c r="H1161" s="80"/>
    </row>
    <row r="1162" spans="1:8" ht="12.75">
      <c r="A1162" s="80"/>
      <c r="B1162" s="80"/>
      <c r="C1162" s="81"/>
      <c r="D1162" s="82"/>
      <c r="E1162" s="82"/>
      <c r="F1162" s="82"/>
      <c r="H1162" s="80"/>
    </row>
    <row r="1163" spans="1:8" ht="12.75">
      <c r="A1163" s="80"/>
      <c r="B1163" s="80"/>
      <c r="C1163" s="81"/>
      <c r="D1163" s="82"/>
      <c r="E1163" s="82"/>
      <c r="F1163" s="82"/>
      <c r="H1163" s="80"/>
    </row>
    <row r="1164" spans="1:8" ht="12.75">
      <c r="A1164" s="80"/>
      <c r="B1164" s="80"/>
      <c r="C1164" s="81"/>
      <c r="D1164" s="82"/>
      <c r="E1164" s="82"/>
      <c r="F1164" s="82"/>
      <c r="H1164" s="80"/>
    </row>
    <row r="1165" spans="1:8" ht="12.75">
      <c r="A1165" s="80"/>
      <c r="B1165" s="80"/>
      <c r="C1165" s="81"/>
      <c r="D1165" s="82"/>
      <c r="E1165" s="82"/>
      <c r="F1165" s="82"/>
      <c r="H1165" s="80"/>
    </row>
    <row r="1166" spans="1:8" ht="12.75">
      <c r="A1166" s="80"/>
      <c r="B1166" s="80"/>
      <c r="C1166" s="81"/>
      <c r="D1166" s="82"/>
      <c r="E1166" s="82"/>
      <c r="F1166" s="82"/>
      <c r="H1166" s="80"/>
    </row>
    <row r="1167" spans="1:8" ht="12.75">
      <c r="A1167" s="80"/>
      <c r="B1167" s="80"/>
      <c r="C1167" s="81"/>
      <c r="D1167" s="82"/>
      <c r="E1167" s="82"/>
      <c r="F1167" s="82"/>
      <c r="H1167" s="80"/>
    </row>
    <row r="1168" spans="1:8" ht="12.75">
      <c r="A1168" s="80"/>
      <c r="B1168" s="80"/>
      <c r="C1168" s="81"/>
      <c r="D1168" s="82"/>
      <c r="E1168" s="82"/>
      <c r="F1168" s="82"/>
      <c r="H1168" s="80"/>
    </row>
    <row r="1169" spans="1:8" ht="12.75">
      <c r="A1169" s="80"/>
      <c r="B1169" s="80"/>
      <c r="C1169" s="81"/>
      <c r="D1169" s="82"/>
      <c r="E1169" s="82"/>
      <c r="F1169" s="82"/>
      <c r="H1169" s="80"/>
    </row>
    <row r="1170" spans="1:8" ht="12.75">
      <c r="A1170" s="80"/>
      <c r="B1170" s="80"/>
      <c r="C1170" s="81"/>
      <c r="D1170" s="82"/>
      <c r="E1170" s="82"/>
      <c r="F1170" s="82"/>
      <c r="H1170" s="80"/>
    </row>
    <row r="1171" spans="1:8" ht="12.75">
      <c r="A1171" s="80"/>
      <c r="B1171" s="80"/>
      <c r="C1171" s="81"/>
      <c r="D1171" s="82"/>
      <c r="E1171" s="82"/>
      <c r="F1171" s="82"/>
      <c r="H1171" s="80"/>
    </row>
    <row r="1172" spans="1:8" ht="12.75">
      <c r="A1172" s="80"/>
      <c r="B1172" s="80"/>
      <c r="C1172" s="81"/>
      <c r="D1172" s="82"/>
      <c r="E1172" s="82"/>
      <c r="F1172" s="82"/>
      <c r="H1172" s="80"/>
    </row>
    <row r="1173" spans="1:8" ht="12.75">
      <c r="A1173" s="80"/>
      <c r="B1173" s="80"/>
      <c r="C1173" s="81"/>
      <c r="D1173" s="82"/>
      <c r="E1173" s="82"/>
      <c r="F1173" s="82"/>
      <c r="H1173" s="80"/>
    </row>
    <row r="1174" spans="1:8" ht="12.75">
      <c r="A1174" s="80"/>
      <c r="B1174" s="80"/>
      <c r="C1174" s="81"/>
      <c r="D1174" s="82"/>
      <c r="E1174" s="82"/>
      <c r="F1174" s="82"/>
      <c r="H1174" s="80"/>
    </row>
    <row r="1175" spans="1:8" ht="12.75">
      <c r="A1175" s="80"/>
      <c r="B1175" s="80"/>
      <c r="C1175" s="81"/>
      <c r="D1175" s="82"/>
      <c r="E1175" s="82"/>
      <c r="F1175" s="82"/>
      <c r="H1175" s="80"/>
    </row>
    <row r="1176" spans="1:8" ht="12.75">
      <c r="A1176" s="80"/>
      <c r="B1176" s="80"/>
      <c r="C1176" s="81"/>
      <c r="D1176" s="82"/>
      <c r="E1176" s="82"/>
      <c r="F1176" s="82"/>
      <c r="H1176" s="80"/>
    </row>
    <row r="1177" spans="1:8" ht="12.75">
      <c r="A1177" s="80"/>
      <c r="B1177" s="80"/>
      <c r="C1177" s="81"/>
      <c r="D1177" s="82"/>
      <c r="E1177" s="82"/>
      <c r="F1177" s="82"/>
      <c r="H1177" s="80"/>
    </row>
    <row r="1178" spans="1:8" ht="12.75">
      <c r="A1178" s="80"/>
      <c r="B1178" s="80"/>
      <c r="C1178" s="81"/>
      <c r="D1178" s="82"/>
      <c r="E1178" s="82"/>
      <c r="F1178" s="82"/>
      <c r="H1178" s="80"/>
    </row>
    <row r="1179" spans="1:8" ht="12.75">
      <c r="A1179" s="80"/>
      <c r="B1179" s="80"/>
      <c r="C1179" s="81"/>
      <c r="D1179" s="82"/>
      <c r="E1179" s="82"/>
      <c r="F1179" s="82"/>
      <c r="H1179" s="80"/>
    </row>
    <row r="1180" spans="1:8" ht="12.75">
      <c r="A1180" s="80"/>
      <c r="B1180" s="80"/>
      <c r="C1180" s="81"/>
      <c r="D1180" s="82"/>
      <c r="E1180" s="82"/>
      <c r="F1180" s="82"/>
      <c r="H1180" s="80"/>
    </row>
    <row r="1181" spans="1:8" ht="12.75">
      <c r="A1181" s="80"/>
      <c r="B1181" s="80"/>
      <c r="C1181" s="81"/>
      <c r="D1181" s="82"/>
      <c r="E1181" s="82"/>
      <c r="F1181" s="82"/>
      <c r="H1181" s="80"/>
    </row>
    <row r="1182" spans="1:8" ht="12.75">
      <c r="A1182" s="80"/>
      <c r="B1182" s="80"/>
      <c r="C1182" s="81"/>
      <c r="D1182" s="82"/>
      <c r="E1182" s="82"/>
      <c r="F1182" s="82"/>
      <c r="H1182" s="80"/>
    </row>
    <row r="1183" spans="1:8" ht="12.75">
      <c r="A1183" s="80"/>
      <c r="B1183" s="80"/>
      <c r="C1183" s="81"/>
      <c r="D1183" s="82"/>
      <c r="E1183" s="82"/>
      <c r="F1183" s="82"/>
      <c r="H1183" s="80"/>
    </row>
  </sheetData>
  <mergeCells count="9">
    <mergeCell ref="A1:F1"/>
    <mergeCell ref="A4:F4"/>
    <mergeCell ref="A5:A7"/>
    <mergeCell ref="B5:B7"/>
    <mergeCell ref="C5:C7"/>
    <mergeCell ref="D5:F5"/>
    <mergeCell ref="D6:D7"/>
    <mergeCell ref="E6:F6"/>
    <mergeCell ref="C2:F2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 и ЭА Администрация города Торжка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Маслобойщикова</dc:creator>
  <cp:keywords/>
  <dc:description/>
  <cp:lastModifiedBy>Vershinskaya</cp:lastModifiedBy>
  <cp:lastPrinted>2022-12-28T10:47:16Z</cp:lastPrinted>
  <dcterms:created xsi:type="dcterms:W3CDTF">2007-11-30T05:39:28Z</dcterms:created>
  <dcterms:modified xsi:type="dcterms:W3CDTF">2022-12-28T10:47:28Z</dcterms:modified>
  <cp:category/>
  <cp:version/>
  <cp:contentType/>
  <cp:contentStatus/>
</cp:coreProperties>
</file>