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 codeName="ЭтаКнига" defaultThemeVersion="124226"/>
  <bookViews>
    <workbookView xWindow="0" yWindow="0" windowWidth="24900" windowHeight="12300" firstSheet="1" activeTab="6"/>
  </bookViews>
  <sheets>
    <sheet name="№ 1 источ " sheetId="193" r:id="rId1"/>
    <sheet name="№2 дох." sheetId="198" r:id="rId2"/>
    <sheet name="№ 3 р.п" sheetId="143" r:id="rId3"/>
    <sheet name="№ 4 ведом" sheetId="154" r:id="rId4"/>
    <sheet name=" № 5  рп, кцср, квр" sheetId="155" r:id="rId5"/>
    <sheet name="№ 6 МП" sheetId="147" r:id="rId6"/>
    <sheet name="№ 8 АИП" sheetId="199" r:id="rId7"/>
  </sheets>
  <externalReferences>
    <externalReference r:id="rId10"/>
  </externalReferences>
  <definedNames>
    <definedName name="_xlnm._FilterDatabase" localSheetId="4" hidden="1">' № 5  рп, кцср, квр'!$A$8:$K$811</definedName>
    <definedName name="_xlnm._FilterDatabase" localSheetId="3" hidden="1">'№ 4 ведом'!$A$8:$H$8</definedName>
    <definedName name="_xlnm._FilterDatabase" localSheetId="5" hidden="1">'№ 6 МП'!$A$1:$F$569</definedName>
    <definedName name="_xlnm.Print_Area" localSheetId="2">'№ 3 р.п'!$A$1:$E$46</definedName>
    <definedName name="_xlnm.Print_Area" localSheetId="3">'№ 4 ведом'!$A$1:$H$884</definedName>
    <definedName name="_xlnm.Print_Area" localSheetId="5">'№ 6 МП'!$A$1:$F$572</definedName>
    <definedName name="_xlnm.Print_Area" localSheetId="1">'№2 дох.'!$A$1:$E$171</definedName>
  </definedNames>
  <calcPr calcId="124519"/>
</workbook>
</file>

<file path=xl/sharedStrings.xml><?xml version="1.0" encoding="utf-8"?>
<sst xmlns="http://schemas.openxmlformats.org/spreadsheetml/2006/main" count="6546" uniqueCount="788">
  <si>
    <t>Всего: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</si>
  <si>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</si>
  <si>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Торжокская городская Дума</t>
  </si>
  <si>
    <t>1</t>
  </si>
  <si>
    <t>0501</t>
  </si>
  <si>
    <t>Жилищное хозяйство</t>
  </si>
  <si>
    <t>0409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</si>
  <si>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</si>
  <si>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</si>
  <si>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011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</si>
  <si>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</si>
  <si>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</si>
  <si>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</si>
  <si>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</si>
  <si>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006</t>
  </si>
  <si>
    <t>ППП</t>
  </si>
  <si>
    <t>КЦСР</t>
  </si>
  <si>
    <t>КВР</t>
  </si>
  <si>
    <t>Наименование</t>
  </si>
  <si>
    <t>001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</si>
  <si>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</si>
  <si>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</si>
  <si>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</si>
  <si>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</si>
  <si>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</si>
  <si>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</si>
  <si>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</si>
  <si>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</si>
  <si>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</si>
  <si>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Образование</t>
  </si>
  <si>
    <t>Физическая культура и спорт</t>
  </si>
  <si>
    <t>Социальная политика</t>
  </si>
  <si>
    <t>Пенсионное обеспечение</t>
  </si>
  <si>
    <t>005</t>
  </si>
  <si>
    <t>Социальное обеспечение населения</t>
  </si>
  <si>
    <t>002</t>
  </si>
  <si>
    <t>РП</t>
  </si>
  <si>
    <t>0700</t>
  </si>
  <si>
    <t>0707</t>
  </si>
  <si>
    <t>1000</t>
  </si>
  <si>
    <t>1003</t>
  </si>
  <si>
    <t>0800</t>
  </si>
  <si>
    <t>0801</t>
  </si>
  <si>
    <t>0102</t>
  </si>
  <si>
    <t>0103</t>
  </si>
  <si>
    <t>0104</t>
  </si>
  <si>
    <t>0106</t>
  </si>
  <si>
    <t>0111</t>
  </si>
  <si>
    <t>0412</t>
  </si>
  <si>
    <t>0503</t>
  </si>
  <si>
    <t>0701</t>
  </si>
  <si>
    <t>0702</t>
  </si>
  <si>
    <t>0709</t>
  </si>
  <si>
    <t>1001</t>
  </si>
  <si>
    <t>0100</t>
  </si>
  <si>
    <t>0300</t>
  </si>
  <si>
    <t>0400</t>
  </si>
  <si>
    <t>0500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</si>
  <si>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</si>
  <si>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</si>
  <si>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0113</t>
  </si>
  <si>
    <t>1100</t>
  </si>
  <si>
    <t>Массовый спорт</t>
  </si>
  <si>
    <t>Средства массовой информации</t>
  </si>
  <si>
    <t>1204</t>
  </si>
  <si>
    <t>Другие вопросы в области средств массовой информации</t>
  </si>
  <si>
    <t/>
  </si>
  <si>
    <t>Пенсии за выслугу лет к трудовой пенсии по старости (инвалидности) лицам, замещавшим должности муниципальной службы муниципального образования город Торжок</t>
  </si>
  <si>
    <t>100</t>
  </si>
  <si>
    <t>200</t>
  </si>
  <si>
    <t>800</t>
  </si>
  <si>
    <t>Иные бюджетные ассигнования</t>
  </si>
  <si>
    <t>400</t>
  </si>
  <si>
    <t>300</t>
  </si>
  <si>
    <t>Социальное обеспечение и иные выплаты населению</t>
  </si>
  <si>
    <t>0304</t>
  </si>
  <si>
    <t>Органы юстиции</t>
  </si>
  <si>
    <t>2</t>
  </si>
  <si>
    <t>3</t>
  </si>
  <si>
    <t>4</t>
  </si>
  <si>
    <t>5</t>
  </si>
  <si>
    <t>6</t>
  </si>
  <si>
    <t xml:space="preserve">Культура,  кинематография </t>
  </si>
  <si>
    <t>Предоставление субсидий бюджетным, автономным учреждениям и иным некоммерческим организациям</t>
  </si>
  <si>
    <t>1004</t>
  </si>
  <si>
    <t>Охрана семьи и детства</t>
  </si>
  <si>
    <t>1102</t>
  </si>
  <si>
    <t>Сумма, тыс. руб.</t>
  </si>
  <si>
    <t>плановый период</t>
  </si>
  <si>
    <t>Дорожное хозяйство (дорожные фонды)</t>
  </si>
  <si>
    <t>0703</t>
  </si>
  <si>
    <t>Дополнительное образование детей</t>
  </si>
  <si>
    <t>1200</t>
  </si>
  <si>
    <t>7</t>
  </si>
  <si>
    <t>8</t>
  </si>
  <si>
    <t>Закупка товаров, работ и услуг для обеспечения  государственных (муниципальных ) нужд</t>
  </si>
  <si>
    <t>Капитальные  вложения в объекты недвижимого имущества государственной (муниципальной) собственности</t>
  </si>
  <si>
    <t>600</t>
  </si>
  <si>
    <t>Предоставление субсидий  бюджетным, автономным учреждениям и иным некоммерческим организациям</t>
  </si>
  <si>
    <t xml:space="preserve">Молодежная политика </t>
  </si>
  <si>
    <t xml:space="preserve">Уплата налогов, сборов и иных платежей </t>
  </si>
  <si>
    <t>320</t>
  </si>
  <si>
    <t>Социальные выплаты гражданам, кроме публичных нормативных социальных выплат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</si>
  <si>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</si>
  <si>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Субсидии бюджетным учреждениям</t>
  </si>
  <si>
    <t>Расходы, не включенные в муниципальные программы</t>
  </si>
  <si>
    <t>Оценка недвижимости, признание прав и регулирование отношений по муниципальной собственности</t>
  </si>
  <si>
    <t>Подпрограмма "Обеспечение эффективного управления имуществом города и вовлечение его в хозяйственный оборот"</t>
  </si>
  <si>
    <t>Мероприятие "Управление муниципальным имуществом"</t>
  </si>
  <si>
    <t xml:space="preserve">Содержание имущества казны муниципального образования </t>
  </si>
  <si>
    <t>9900000000</t>
  </si>
  <si>
    <t xml:space="preserve">Формирование земельных участков, находящихся в ведении муниципального образования </t>
  </si>
  <si>
    <t>Мероприятие "Формирование муниципального жилищного фонда"</t>
  </si>
  <si>
    <t>Взносы на капитальный ремонт общего домового имущества многоквартирных домов в части доли имущества, находящегося в муниципальной собственности</t>
  </si>
  <si>
    <t>Подпрограмма  "Создание условий для воспитания гармоничного развития личности"</t>
  </si>
  <si>
    <t>Мероприятие  "Поддержка деятельности городских трудовых объединений молодежи по организации временной занятости обучающихся в свободное от учебы время"</t>
  </si>
  <si>
    <t>Организация временной занятости несовершеннолетних в свободное от учебы время</t>
  </si>
  <si>
    <t>Обеспечение деятельности исполнительно-распорядительного органа местного самоуправления</t>
  </si>
  <si>
    <t>Обеспечение деятельности исполнительно-распорядительных органов местного самоуправления за исключением переданных государственных полномочий</t>
  </si>
  <si>
    <t>410</t>
  </si>
  <si>
    <t>Бюджетные инвестиции</t>
  </si>
  <si>
    <t>Подпрограмма "Дополнительное образование "</t>
  </si>
  <si>
    <t>Мероприятие "Оказание муниципальных услуг, выполнение работ муниципальными организациями, реализующими программы дополнительного образования"</t>
  </si>
  <si>
    <t>Оказание муниципальными учреждениями муниципальных услуг, выполнение работ</t>
  </si>
  <si>
    <t>Подпрограмма "Дорожное хозяйство "</t>
  </si>
  <si>
    <t>Содержание автомобильных дорог общего пользования местного значения и искусственных сооружений на них</t>
  </si>
  <si>
    <t>Подпрограмма "Обеспечение безопасности дорожного движения"</t>
  </si>
  <si>
    <t>Разметка объектов дорожного хозяйства</t>
  </si>
  <si>
    <t>Мероприятие  "Содержание объектов благоустройства"</t>
  </si>
  <si>
    <t>Уличное освещение в границах города</t>
  </si>
  <si>
    <t>Озеленение территорий</t>
  </si>
  <si>
    <t>Содержание мест захоронения</t>
  </si>
  <si>
    <t>Подпрограмма  "Формирование благоприятной социальной среды и развитие международных, межмуниципальных связей"</t>
  </si>
  <si>
    <t>Мероприятие  "Развитие международных и межмуниципальных связей"</t>
  </si>
  <si>
    <t>Мероприятия по вовлечению молодежи в добровольческую деятельность</t>
  </si>
  <si>
    <t>Проведение конкурсов, фестивалей, выставок для обучающейся молодежи</t>
  </si>
  <si>
    <t>Именные стипендии Главы города</t>
  </si>
  <si>
    <t>Мероприятие  "Проведение общегородских мероприятий в области молодежной политики"</t>
  </si>
  <si>
    <t>Проведение мероприятий по профилактике безнадзорности и правонарушений несовершеннолетних</t>
  </si>
  <si>
    <t xml:space="preserve">Подпрограмма "Создание условий для организации досуга и обеспечения жителей города услугами организаций культуры" </t>
  </si>
  <si>
    <t>Проведение общегородских мероприятий</t>
  </si>
  <si>
    <t>310</t>
  </si>
  <si>
    <t>Публичные нормативные социальные выплаты гражданам</t>
  </si>
  <si>
    <t>Субсидии социально ориентированным некоммерческим организациям в реализации ими целевых социальных проектов</t>
  </si>
  <si>
    <t>Субсидии некоммерческим организациям (за исключением государственных (муниципальных) учреждений)</t>
  </si>
  <si>
    <t>Мероприятие "Поощрение жителей города, добившихся значительных успехов в различных сферах деятельности"</t>
  </si>
  <si>
    <t>Поддержка средств массовой информации  города учредителем (соучредителем) которого является администрация города Торжка на условиях софинансирования</t>
  </si>
  <si>
    <t>Обеспечение деятельности органов местного самоуправления и учреждений, обеспечивающих их деятельность</t>
  </si>
  <si>
    <t>Глава муниципального образования</t>
  </si>
  <si>
    <t>Финансовое обеспечение реализации государственных полномочий по созданию, исполнению полномочий и обеспечению деятельности комиссий по делам несовершеннолетних</t>
  </si>
  <si>
    <t>Проведение конкурсов "Лучший по профессии" и "Новотор года"</t>
  </si>
  <si>
    <t>Премии и гранты</t>
  </si>
  <si>
    <t>Организационное обеспечение проведения мероприятий с участием Главы города"</t>
  </si>
  <si>
    <t>Подпрограмма "Обеспечение безопасности территории города"</t>
  </si>
  <si>
    <t>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</si>
  <si>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0105</t>
  </si>
  <si>
    <t>Судебная система</t>
  </si>
  <si>
    <t>Мероприятия, не включенные в муниципальные программы муниципального образования город Торжок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</si>
  <si>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</si>
  <si>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Обеспечение деятельности учреждений, обеспечивающих деятельность органов местного самоуправления</t>
  </si>
  <si>
    <t>Расходы на выплаты персоналу казенных учреждений</t>
  </si>
  <si>
    <t>Осуществление государственных полномочий на государственную регистрацию актов гражданского состояния</t>
  </si>
  <si>
    <t>870</t>
  </si>
  <si>
    <t>Резервные средства</t>
  </si>
  <si>
    <t>Обеспечение деятельности  представительного органа местного самоуправления</t>
  </si>
  <si>
    <t>Обеспечение деятельности центрального аппарата Торжокской городской Думы</t>
  </si>
  <si>
    <t>Подпрограмма "Общее образование "</t>
  </si>
  <si>
    <t>Мероприятие "Оказание муниципальных услуг, выполнение работ муниципальными образовательными организациями, реализующими основные общеобразовательные программы"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</si>
  <si>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</si>
  <si>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Мероприятие "Организация питания учащихся начальных классов общеобразовательных учреждений"</t>
  </si>
  <si>
    <t>Мероприятие  "Организация отдыха детей в каникулярное время "</t>
  </si>
  <si>
    <t xml:space="preserve">Софинансирование расходных обязательств по организации отдыха детей в каникулярное время </t>
  </si>
  <si>
    <t>Мероприятие  "Реализация механизмов развития  кадрового потенциала  образовательных организаций"</t>
  </si>
  <si>
    <t>Укрепление и развитие кадрового потенциала в системе образования, стимулирование высокого качества работы</t>
  </si>
  <si>
    <t>Мероприятие "Обеспечение мер социальной защиты в образовательных организациях, реализующих основные общеобразовательные программы"</t>
  </si>
  <si>
    <t>Мероприятие "Оказание поддержки гражданам и их объединениям, участвующим в охране общественного порядка, создание условий для деятельности народных дружин"</t>
  </si>
  <si>
    <t xml:space="preserve">Поощрение народных дружин, участвующих в охране общественного порядка </t>
  </si>
  <si>
    <t>Мероприятие "Оказание муниципальных услуг, выполнение работ муниципальными учреждениями в сфере предупреждения и ликвидации последствий чрезвычайных ситуаций"</t>
  </si>
  <si>
    <t>Мероприятие  "Содержание объектов дорожного хозяйства"</t>
  </si>
  <si>
    <t>Мероприятие  "Проектирование, капитальный ремонт и ремонт автомобильных дорог общего пользования местного значения и искусственных сооружений на них"</t>
  </si>
  <si>
    <t>Мероприятие "Содержание и ремонт технических средств организации дорожного движения"</t>
  </si>
  <si>
    <t>Подпрограмма "Организация благоустройства территории города"</t>
  </si>
  <si>
    <t>Подпрограмма "Организация библиотечного обслуживания населения"</t>
  </si>
  <si>
    <t xml:space="preserve">Мероприятие "Оказание муниципальных услуг, выполнение работ муниципальными библиотеками" </t>
  </si>
  <si>
    <t>Мероприятие  "Приобретение основных средств, не относящихся к объектам недвижимости, муниципальными библиотеками"</t>
  </si>
  <si>
    <t>Мероприятие  "Оказание муниципальных услуг, выполнение работ муниципальными учреждениями культурно-досугового типа"</t>
  </si>
  <si>
    <t>Мероприятие  "Проведение общегородских мероприятий в области культуры"</t>
  </si>
  <si>
    <t>Мероприятие "Поддержка отдельных категорий граждан"</t>
  </si>
  <si>
    <t>Мероприятие "Поддержка социально ориентированных некоммерческих организаций"</t>
  </si>
  <si>
    <t>Социальная поддержка лиц, удостоенных звания "Почетный гражданин города Торжка"</t>
  </si>
  <si>
    <t>Мероприятие "Поддержка средств массовой информации  города"</t>
  </si>
  <si>
    <t>Подпрограмма "Массовая физкультурно-спортивная работа"</t>
  </si>
  <si>
    <t>Мероприятие "Оказание муниципальных услуг, выполнение работ муниципальными учреждениями  спортивной направленности"</t>
  </si>
  <si>
    <t>Мероприятие "Возмещение недополученных доходов в связи с выполнением работ, оказанием услуг для льготной категории потребителей муниципальными учреждениями спортивной направленности"</t>
  </si>
  <si>
    <t xml:space="preserve">Возмещение недополученных доходов  </t>
  </si>
  <si>
    <t>Мероприятие "Организация и проведение спортивно-массовых мероприятий и соревнований"</t>
  </si>
  <si>
    <t>Участие спортсменов города в спортивно массовых мероприятиях всероссийского и регионального уровней</t>
  </si>
  <si>
    <t>0705</t>
  </si>
  <si>
    <t>Подпрограмма "Создание условий для эффективного функционирования исполнительных органов местного самоуправления"</t>
  </si>
  <si>
    <t xml:space="preserve">Информационно-справочное обеспечение  </t>
  </si>
  <si>
    <t>Мероприятие "Развитие кадрового потенциала исполнительных органов местного самоуправления"</t>
  </si>
  <si>
    <t>Мероприятие "Мониторинг социально-экономического развития муниципального образования"</t>
  </si>
  <si>
    <t>Повышение квалификации кадров</t>
  </si>
  <si>
    <t xml:space="preserve">Участие в работе общественных объединений и ассоциаций муниципальных образований </t>
  </si>
  <si>
    <t>Подпрограмма "Развитие информационно-коммуникационной инфраструктуры органов местного самоуправления и муниципальных учреждений"</t>
  </si>
  <si>
    <t>Мероприятие "Обеспечение централизованного размещения городских информационных систем и ресурсов на базе муниципального казенного учреждения"</t>
  </si>
  <si>
    <t xml:space="preserve">Обеспечение программное прикладное для решения конкретных отраслевых задач, управления процессами организациии и услуги по его сопровождению </t>
  </si>
  <si>
    <t>Мероприятие "Обеспечение информационной безопасности  деятельности  органов местного самоуправления и муниципальных учреждений"</t>
  </si>
  <si>
    <t>Программные средства обеспечения информационной безопасности</t>
  </si>
  <si>
    <t>Мероприятие  "Реализация механизмов развития  потенциала обучающихся"</t>
  </si>
  <si>
    <t>Проведение олимпиад, конкурсов, фестивалей, выставок для обучающихся муниципальных образовательных учреждений</t>
  </si>
  <si>
    <t>Информационное, компьютерное и телекоммуникационное оборудование, системное программное обеспечение и офисные приложения</t>
  </si>
  <si>
    <t>Подпрограмма "Благоустройство дворовых и общественных территорий в целях реализации приоритетного проекта "Формирование комфортной городской среды"</t>
  </si>
  <si>
    <t>Мероприятие  "Организация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отходов"</t>
  </si>
  <si>
    <t>0108</t>
  </si>
  <si>
    <t xml:space="preserve"> Международные отношения и международное сотрудничество</t>
  </si>
  <si>
    <t>Международные отношения и международное сотрудничество</t>
  </si>
  <si>
    <t>Организационное обеспечение проведения мероприятий с участием Главы города</t>
  </si>
  <si>
    <t>Компенсация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</si>
  <si>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Подпрограмма "Общее образование"</t>
  </si>
  <si>
    <t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 за счет средств областного бюджета</t>
  </si>
  <si>
    <r>
      <t xml:space="preserve">Реализация программы формирования современной городской среды </t>
    </r>
    <r>
      <rPr>
        <i/>
        <sz val="12"/>
        <rFont val="Times New Roman"/>
        <family val="1"/>
      </rPr>
      <t xml:space="preserve"> </t>
    </r>
  </si>
  <si>
    <t>Реализация мероприятий по обеспечению жильем молодых семей</t>
  </si>
  <si>
    <t>Иные закупки товаров, работ и услуг для обеспечения
государственных (муниципальных) нужд</t>
  </si>
  <si>
    <t xml:space="preserve"> Расходы на выплаты персоналу государственных
(муниципальных) органов</t>
  </si>
  <si>
    <t>Профессиональная подготовка, переподготовка и повышение квалификации</t>
  </si>
  <si>
    <t>Предоставление платежей, взносов, безвозмездных
перечислений субъектам международного права</t>
  </si>
  <si>
    <t>Поощрение лиц молодежного возраста, добившихся высоких результатов в учебе и общественной жизни</t>
  </si>
  <si>
    <t>Организация участия детей и подростков в социально значимых региональных проектах на условиях софинансирования</t>
  </si>
  <si>
    <t>Мероприятие "Реализация федерального проекта "Формирование комфортной городской среды" в рамках национального проекта "Жилье и городская среда"</t>
  </si>
  <si>
    <t xml:space="preserve"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 </t>
  </si>
  <si>
    <t>Реализация проектов по благоустройству</t>
  </si>
  <si>
    <t>Проектирование, капитальный ремонт и ремонт объектов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</si>
  <si>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 на условиях софинансирования</t>
  </si>
  <si>
    <t>Мероприятие  "Проектирование, капитальный ремонт и ремонт дворовых территорий многоквартирных домов, проездов к дворовым территориям многоквартирных домов"</t>
  </si>
  <si>
    <t>Подпрограмма " Обеспечение безопасности муниципальных учреждений"</t>
  </si>
  <si>
    <t>0502</t>
  </si>
  <si>
    <t>Коммунальное хозяйство</t>
  </si>
  <si>
    <t>Расходы на повышение заработной платы педагогическим работникам муниципальных организаций дополнительного образования за счет субсидии из областного бюджета</t>
  </si>
  <si>
    <t>Расходы на повышение заработной платы работникам муниципальных учреждений культуры Тверской области за счет субсидии из областного бюджета</t>
  </si>
  <si>
    <t xml:space="preserve">Капитальный ремонт и ремонт улично-дорожной сети города Торжка за счет субсидии из областного бюджета </t>
  </si>
  <si>
    <t xml:space="preserve">Ремонт дворовых территорий многоквартирных домов, проездов к дворовым территориям многоквартирных домов за счет субсидии из областного бюджета </t>
  </si>
  <si>
    <t xml:space="preserve">Проведение мероприятий в целях обеспечения безопасности дорожного движения на автомобильных дорогах общего пользования местного значения за счет субсидии из областного бюджета </t>
  </si>
  <si>
    <t xml:space="preserve">Организация участия детей и подростков в социально значимых региональных проектах за счет субсидии из областного бюджета </t>
  </si>
  <si>
    <t>Организация отдыха детей в каникулярное время за счет субсидии из областного бюджета</t>
  </si>
  <si>
    <t>Поддержка средств массовой информации  города учредителем (соучредителем) которого является администрация города Торжка за счет субсидии из областного бюджета</t>
  </si>
  <si>
    <t>Информирование населения города Торжка о деятельности органов местного самоуправления через электронные и печатные средства массовой информации</t>
  </si>
  <si>
    <t>Расходы на повышение заработной платы педагогическим работникам муниципальных организаций дополнительного образования на условиях софинансирования</t>
  </si>
  <si>
    <t>Расходы на повышение заработной платы работникам муниципальных учреждений культуры  Тверской области на условиях софинансирования</t>
  </si>
  <si>
    <t>Подпрограмма "Обеспечение безопасности муниципальных учреждений"</t>
  </si>
  <si>
    <t>Мероприятие "Проведение капитального ремонта и ремонта объектов недвижимого имущества и (или) особо ценного движимого имущества муниципальными образовательными организациями, реализующими основные общеобразовательные программы"</t>
  </si>
  <si>
    <t xml:space="preserve">Капитальный ремонт и ремонт улично-дорожной сети города Торжка на условиях софинансирования </t>
  </si>
  <si>
    <t>Ремонт дворовых территорий многоквартирных домов, проездов к дворовым территориям многоквартирных домов на условиях софинансирования</t>
  </si>
  <si>
    <t>Спорт высших достижений</t>
  </si>
  <si>
    <t>Подпрограмма "Подготовка спортивного резерва, развитие спорта высших достижений"</t>
  </si>
  <si>
    <t>Мероприятие "Оказание муниципальных услуг, выполнение работ муниципальными учреждениями в сфере спорта высших достижений"</t>
  </si>
  <si>
    <t>Укрепление материально-технической базы муниципальных дошкольных образовательных организаций на условиях софинансирования</t>
  </si>
  <si>
    <t xml:space="preserve">Приложение 1  </t>
  </si>
  <si>
    <t>Источники  финансирования  дефицита  бюджета</t>
  </si>
  <si>
    <t>Код БК РФ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</si>
  <si>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</si>
  <si>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</si>
  <si>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</si>
  <si>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</si>
  <si>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 средств  бюджетов</t>
  </si>
  <si>
    <t>000 01 05 02 01 04 0000 510</t>
  </si>
  <si>
    <t>Увеличение прочих остатков  денежных средств  бюджетов городских округов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</si>
  <si>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</si>
  <si>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</si>
  <si>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</si>
  <si>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 средств  бюджетов</t>
  </si>
  <si>
    <t>000 01 05 02 01 04 0000 610</t>
  </si>
  <si>
    <t>Уменьшение прочих остатков  денежных средств  бюджетов городских округов</t>
  </si>
  <si>
    <t>администрация муниципального образования городской округ город Торжок Тверской области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</si>
  <si>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</si>
  <si>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Мероприятие "Обеспечение выплат ежемесячного денежного вознаграждения за классное руководство педагогическим работникам муниципальных общеобразовательных организаций"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</si>
  <si>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</si>
  <si>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Управление финансов администрации города Торжка</t>
  </si>
  <si>
    <t xml:space="preserve">Управление образования администрации города Торжка 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</si>
  <si>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</si>
  <si>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</si>
  <si>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Комитет по управлению имуществом муниципального образования городской округ город Торжок Тверской области</t>
  </si>
  <si>
    <t>Обеспечение охраны объектов (территорий)</t>
  </si>
  <si>
    <t>Резервный фонд администрации города Торжка</t>
  </si>
  <si>
    <t>Мероприятие "Организация питания учащихся общеобразовательных учреждений с ограниченными возможностями здоровья"</t>
  </si>
  <si>
    <t>Изменение остатков средств на счетах  по учету средств бюджетов</t>
  </si>
  <si>
    <t>000 01 05 02 01 00 0000 510</t>
  </si>
  <si>
    <t>Увеличение прочих остатков денежных средств бюджетов</t>
  </si>
  <si>
    <t>000 01 05 02 01 00 0000 610</t>
  </si>
  <si>
    <t>Уменьшение прочих остатков денежных средств бюджетов</t>
  </si>
  <si>
    <t>Итого источники внутреннего финансирования дефицита бюджета</t>
  </si>
  <si>
    <t>Организация обеспечения питанием учащихся муниципальных общеобразовательных учреждений с  ограниченными возможностями здоровья</t>
  </si>
  <si>
    <t xml:space="preserve">к решению Торжокской городской Думы </t>
  </si>
  <si>
    <t>Мероприятие "Благоустройство земельных участков с целью обеспечения безопасности зданий, сооружений, территорий муниципальных учреждений"</t>
  </si>
  <si>
    <t>24102S1050</t>
  </si>
  <si>
    <t>24103S1020</t>
  </si>
  <si>
    <t>242R300000</t>
  </si>
  <si>
    <t>242R311090</t>
  </si>
  <si>
    <t>242R3S1090</t>
  </si>
  <si>
    <t>231F200000</t>
  </si>
  <si>
    <t>231F220100</t>
  </si>
  <si>
    <t>231F255550</t>
  </si>
  <si>
    <t>21201S0690</t>
  </si>
  <si>
    <t xml:space="preserve">2240600000  </t>
  </si>
  <si>
    <t xml:space="preserve">2240620320  </t>
  </si>
  <si>
    <t xml:space="preserve">2240620420  </t>
  </si>
  <si>
    <t xml:space="preserve">2240620430  </t>
  </si>
  <si>
    <t xml:space="preserve">2240620440  </t>
  </si>
  <si>
    <t>22101S0680</t>
  </si>
  <si>
    <t xml:space="preserve">22201S0680   </t>
  </si>
  <si>
    <t xml:space="preserve">22404L4970  </t>
  </si>
  <si>
    <t xml:space="preserve">22403S0320  </t>
  </si>
  <si>
    <t>2110110740</t>
  </si>
  <si>
    <t>2110120010</t>
  </si>
  <si>
    <t xml:space="preserve">25202S1040  </t>
  </si>
  <si>
    <t xml:space="preserve">21301S1080  </t>
  </si>
  <si>
    <t xml:space="preserve">21104S0240  </t>
  </si>
  <si>
    <t>Муниципальная программа муниципального образования город Торжок "Развитие социальной  инфраструктуры города Торжка" на 2022  - 2027 годы</t>
  </si>
  <si>
    <t>Муниципальная программа муниципального образования город Торжок "Безопасный город" на 2022  - 2027 годы</t>
  </si>
  <si>
    <t>Муниципальная программа муниципального образования город Торжок "Развитие образования  города Торжка" на 2022  - 2027 годы</t>
  </si>
  <si>
    <t>Муниципальная программа муниципального образования город Торжок "Развитие транспортной и коммунальной инфраструктуры" на 2022  - 2027 годы</t>
  </si>
  <si>
    <t>Муниципальная программа муниципального образования город Торжок "Формирование современной  городской среды" на 2022  - 2027 годы</t>
  </si>
  <si>
    <t>2024 год</t>
  </si>
  <si>
    <t>Муниципальная программа муниципального образования город Торжок "Содействие экономическому развитию города Торжка" на 2022  - 2027 годы</t>
  </si>
  <si>
    <t>Уборка территории города, ликвидация несанкционированных свалок</t>
  </si>
  <si>
    <t>Содержание мест (площадок) накопления ТКО</t>
  </si>
  <si>
    <t>212А100000</t>
  </si>
  <si>
    <t>Мероприятие "Реализация федерального проекта "Культурная среда" в рамках национального проекта "Культура"</t>
  </si>
  <si>
    <t>26102R0820</t>
  </si>
  <si>
    <t>Укрепление материально-технической базы муниципальных общеобразовательных учреждений на условиях софинансирования</t>
  </si>
  <si>
    <t>Муниципальная программа муниципального образования город Торжок "Развитие социальной  инфраструктуры города Торжка" 
на 2022  - 2027 годы</t>
  </si>
  <si>
    <t>Муниципальная программа муниципального образования город Торжок "Формирование современной  городской среды" 
на 2022  - 2027 годы</t>
  </si>
  <si>
    <t xml:space="preserve">21105S0440  </t>
  </si>
  <si>
    <t>Подпрограмма "Санитарно-эпидемиологическое благополучие населения"</t>
  </si>
  <si>
    <t>Мероприятие "Обеспечение пожарной безопасности зданий, сооружений, территорий муниципальных учреждений"</t>
  </si>
  <si>
    <t xml:space="preserve">Обеспечение пожарной безопасности </t>
  </si>
  <si>
    <t>Подпрограмма "Развитие коммунально-инженерной инфраструктуры"</t>
  </si>
  <si>
    <t>Мероприятие "Реализация федерального проекта "Безопасность дорожного движения" в рамках национального проекта "Безопасные  качественные дороги"</t>
  </si>
  <si>
    <t>330</t>
  </si>
  <si>
    <t>Публичные нормативные выплаты гражданам несоциального характера</t>
  </si>
  <si>
    <t>Мероприятие  "Реализация проектов в рамках программы поддержки местных инициатив в Тверской области"</t>
  </si>
  <si>
    <t>2025 год</t>
  </si>
  <si>
    <t>Мероприятие "Обеспечение охраны объектов (территорий) муниципальных учреждений"</t>
  </si>
  <si>
    <t>Мероприятие "Осуществление мероприятий по улучшению условий и охране труда"</t>
  </si>
  <si>
    <t>Обеспечение  улучшения условий и охраны труда</t>
  </si>
  <si>
    <t>Обустройство новых мест захоронений</t>
  </si>
  <si>
    <t>2110520020</t>
  </si>
  <si>
    <t>Проведение капитального ремонта и ремонта муниципальными учреждениями</t>
  </si>
  <si>
    <t>Обеспечение функционирования модели персонифицированного финансирования дополнительного образования детей</t>
  </si>
  <si>
    <t>Мероприятие "Установка (расширение) единых функциональных систем: охранной, пожарной сигнализации, системы видеонаблюдения, контроля доступа и иных аналогичных систем, включая работы по модернизации указанных систем"</t>
  </si>
  <si>
    <t>2520120180</t>
  </si>
  <si>
    <t>Установка (расширение) единых функциональных систем в муниципальных учреждениях</t>
  </si>
  <si>
    <t xml:space="preserve">21103L3041  </t>
  </si>
  <si>
    <t>211ЕВ51790</t>
  </si>
  <si>
    <t>211ЕВ00000</t>
  </si>
  <si>
    <t>Мероприятие "Реализация регионального проекта "Патриотическое воспитание граждан Росийской Федерации" национального проекта "Образование"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</si>
  <si>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</si>
  <si>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21105S1040  </t>
  </si>
  <si>
    <t xml:space="preserve">Укрепление материально-технической базы муниципальных дошкольных образовательных организаций за счет субсидии из областного бюджета </t>
  </si>
  <si>
    <t>Мероприятие  "Проведение капитального ремонта и ремонта объектов недвижимого имущества и (или) особо ценного движимого имущества муниципальными учреждениями культурно-досугового типа"</t>
  </si>
  <si>
    <t>Подпрограмма "Формирование благоприятных условий для развития города»</t>
  </si>
  <si>
    <t>Мероприятие "Содействие развитию малого и среднего предпринимательства"</t>
  </si>
  <si>
    <t>Организация и проведение конкурса "Лучшее новогоднее оформление объектов потребительского рынка"</t>
  </si>
  <si>
    <t>муниципального образования город Торжок на 2024 год и на плановый период 2025 и 2026 годов</t>
  </si>
  <si>
    <t>2026 год</t>
  </si>
  <si>
    <t>Распределение бюджетных ассигнований  бюджета   
муниципального образования город Торжок  по разделам и подразделам классификации  
расходов бюджетов на 2024 год и на плановый период 2025 и 2026 годов</t>
  </si>
  <si>
    <t>Ведомственная структура расходов бюджета муниципального образования  город Торжок  
на 2024 год и на плановый период 2025 и 2026 годов</t>
  </si>
  <si>
    <t>Распределение бюджетных ассигнований бюджета муниципального образования город Торжок 
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2024 год и на плановый период 2025 и 2026 годов</t>
  </si>
  <si>
    <r>
      <t xml:space="preserve">Распределение бюджетных ассигнований </t>
    </r>
    <r>
      <rPr>
        <b/>
        <sz val="12"/>
        <color rgb="FFFF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по целевым статьям (муниципальным программам и непрограммным направлениям деятельности),  группам и подгруппам видов расходов классификации расходов бюджетов  на 2024 год и на плановый период 
2025 и 2026 годов</t>
    </r>
  </si>
  <si>
    <t>242R320110</t>
  </si>
  <si>
    <t>Мероприятие  "Проектирование и строительство объектов инженерной инфраструктуры"</t>
  </si>
  <si>
    <t xml:space="preserve">Проектирование и строительство объектов </t>
  </si>
  <si>
    <t>231F254240</t>
  </si>
  <si>
    <t>23102S1450</t>
  </si>
  <si>
    <t>Обустройство мест массового отдыха населения (городских парков) за счет субсидии из областного бюджета</t>
  </si>
  <si>
    <t>Обустройство мест массового отдыха населения (городских парков)на условиях софинансирования</t>
  </si>
  <si>
    <t>Реализация проекта "Установка новой детской игровой площадки в г. Торжке, ул. Ленинградское шоссе, двор дома № 103» в рамках программы поддержки местных инициатив в Тверской области на условиях софинансирования</t>
  </si>
  <si>
    <t>23201S9050</t>
  </si>
  <si>
    <t>23201S9060</t>
  </si>
  <si>
    <t>Реализация проекта "Ремонт внутриквартальных дворовых территорий и проездов по адресу: г. Торжок, ул. Мира, д.40, 42, 46, 48. Общий придомовой проезд" в рамках программы поддержки местных инициатив в Тверской области на условиях софинансирования</t>
  </si>
  <si>
    <t>23202S0280</t>
  </si>
  <si>
    <t>Восстановление воинских захоронений на условиях софинансирования</t>
  </si>
  <si>
    <t>23202L2990</t>
  </si>
  <si>
    <t>Обустройство и восстановление воинских захоронений в рамках реализации федеральной целевой программы "Увековечение памяти погибших при защите Отечества на 2019 - 2024 годы"</t>
  </si>
  <si>
    <t>212А155191</t>
  </si>
  <si>
    <t>Государственная поддержка отрасли культуры (в части мероприятий по модернизации (капитальный ремонт, реконструкция)  муниципальных детских школ искусств по видам искусств)</t>
  </si>
  <si>
    <t>Мероприятие "Проведение капитального ремонта и ремонта объектов недвижимого имущества и (или) особо ценного движимого имущества муниципальными организациями, реализующими программы дополнительного образования"</t>
  </si>
  <si>
    <r>
      <t>Проведение капитального ремонта и ремонта муниципальными учреждениями</t>
    </r>
    <r>
      <rPr>
        <i/>
        <sz val="10"/>
        <rFont val="Times New Roman"/>
        <family val="1"/>
      </rPr>
      <t xml:space="preserve">   </t>
    </r>
  </si>
  <si>
    <t>Резерв на погашение кредиторской задолженности унитарного предприятия в связи с передачей имущества в государственную собственность Тверской области</t>
  </si>
  <si>
    <t>ИТОГО ДОХОДОВ</t>
  </si>
  <si>
    <t>Прочие субвенции бюджетам городских округов (Субвенции бюджетам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Тверской области)</t>
  </si>
  <si>
    <t>000 2 02 39999 04 0000 150</t>
  </si>
  <si>
    <t>Прочие субвенции бюджетам городских округов (Субвенции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правонарушениях)</t>
  </si>
  <si>
    <t>Прочие субвенции бюджетам городских округов (Субвенции на осуществление  государственных полномочий по созданию, исполнению полномочий и обеспечению деятельности комиссий по делам несовершеннолетних)</t>
  </si>
  <si>
    <t>Прочие субвенции бюджетам городских округов (Субвенции бюджетам на 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организациях)</t>
  </si>
  <si>
    <t>Прочие субвенции бюджетам городских округов (Субвенции бюджетам на обеспечение государственных гарантий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организациях)</t>
  </si>
  <si>
    <t>Прочие субвенции</t>
  </si>
  <si>
    <t>000 2 02 39999 00 0000 150</t>
  </si>
  <si>
    <t>Субвенции бюджетам городских округов на государственную регистрацию актов гражданского состояния</t>
  </si>
  <si>
    <t>000 2 02 35930 04 0000 150</t>
  </si>
  <si>
    <t>Субвенции бюджетам на государственную регистрацию актов гражданского состояния</t>
  </si>
  <si>
    <t>000 2 02 35930 00 0000 150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</si>
  <si>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</si>
  <si>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000 2 02 35303 04 0000 150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</si>
  <si>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</si>
  <si>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000 2 02 35303 00 0000 150</t>
  </si>
  <si>
    <t>Субвенции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</si>
  <si>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000 2 02 35179 04 0000 150</t>
  </si>
  <si>
    <t>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</si>
  <si>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000 2 02 35179 00 0000 150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</si>
  <si>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</si>
  <si>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</si>
  <si>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</si>
  <si>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</si>
  <si>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000 2 02 35082 04 0000 150</t>
  </si>
  <si>
    <t>000 2 02 35082 00 0000 150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</si>
  <si>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</si>
  <si>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</si>
  <si>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</si>
  <si>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</si>
  <si>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бюджетной системы Российской Федерации</t>
  </si>
  <si>
    <t>000 2 02 30000 00 0000 150</t>
  </si>
  <si>
    <t>Прочие субсидии бюджетам городских округов (Субсидии на поддержку обустройства мест массового отдыха населения (городских парков))</t>
  </si>
  <si>
    <t>000 2 02 29999 04 0000 150</t>
  </si>
  <si>
    <t>Прочие субсидии бюджетам городских округов (Субсидии бюджетам на укрепление материально-технической базы муниципальных дошкольных образовательных организаций)</t>
  </si>
  <si>
    <t xml:space="preserve">000 2 02 29999 04 0000 150
</t>
  </si>
  <si>
    <t>Прочие субсидии бюджетам городских округов (Субсидии бюджетам на  повышение заработной платы педагогическим работникам муниципальных организаций дополнительного образования)</t>
  </si>
  <si>
    <t>Прочие субсидии бюджетам городских округов (Субсидии на поддержку редакций районных и городских газет)</t>
  </si>
  <si>
    <t>Прочие субсидии бюджетам городских округов (Субсидии бюджетам на  повышение заработной платы работникам муниципальных учреждений культуры Тверской области)</t>
  </si>
  <si>
    <t>Прочие субсидии бюджетам городских округов (Субсидии бюджетам на организацию отдыха детей в каникулярное время)</t>
  </si>
  <si>
    <t>Прочие субсидии бюджетам городских округов (Субсидии бюджетам на организацию  участия детей и подростков в социально значимых региональных проектах)</t>
  </si>
  <si>
    <t>Прочие субсидии</t>
  </si>
  <si>
    <t>000 2 02 29999 00 0000 150</t>
  </si>
  <si>
    <t>Субсидии бюджетам городских округов на реализацию программ формирования современной городской среды</t>
  </si>
  <si>
    <t>000 2 02 25555 04 0000 150</t>
  </si>
  <si>
    <t>Субсидии бюджетам на реализацию программ формирования современной городской среды</t>
  </si>
  <si>
    <t>000 2 02 25555 00 0000 150</t>
  </si>
  <si>
    <t>Субсидии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</si>
  <si>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000 2 02 25424 04 0000 150</t>
  </si>
  <si>
    <t>Субсидии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</si>
  <si>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000 2 02 25424 00 0000 150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</si>
  <si>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</si>
  <si>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000 2 02 25304 04 0000 150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</si>
  <si>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</si>
  <si>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</si>
  <si>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(Субсидии бюджетам на проведение мероприятий в целях обеспечения безопасности дорожного движения на автомобильных дорогах общего пользования местного значения)</t>
  </si>
  <si>
    <t>000 2 02 20216 04 0000 150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</si>
  <si>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(Субсидии на ремонт дворовых территорий многоквартирных домов, проездов к дворовым территориям многоквартирных домов населенных пунктов)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</si>
  <si>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(Субсидии на капитальный ремонт и ремонт улично-дорожной сети муниципальных образований Тверской области)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</si>
  <si>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</si>
  <si>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000 2 02 20216 00 0000 150</t>
  </si>
  <si>
    <t>Субсидии бюджетам бюджетной системы Российской Федерации (межбюджетные субсидии)</t>
  </si>
  <si>
    <t>000 2 02 20000 00 0000 150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</si>
  <si>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</si>
  <si>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</si>
  <si>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</si>
  <si>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</si>
  <si>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>Инициативные платежи, зачисляемые в бюджеты городских округов (Инициативные платежи на реализацию программ по поддержке местных инициатив в Тверской области на территории городских округов Тверской области (Реализация проекта «Ремонт внутриквартирных дворовых территорий и проездов по адресу: г. Торжок, ул. Мира, д. 40, 42, 46, 48. Общий придомовой проезд»))</t>
  </si>
  <si>
    <t>000 1 17 15020 04 0000 150</t>
  </si>
  <si>
    <t>Инициативные платежи, зачисляемые в бюджеты городских округов (Инициативные платежи на реализацию программ по поддержке местных инициатив в Тверской области на территории городских округов Тверской области (Реализация проекта «Установка новой детской игровой площадки в г. Торжок, ул. Ленинградское шоссе, двор дома № 103»))</t>
  </si>
  <si>
    <t>Инициативные платежи</t>
  </si>
  <si>
    <t>000 1 17 15000 00 0000 150</t>
  </si>
  <si>
    <t>ПРОЧИЕ НЕНАЛОГОВЫЕ ДОХОДЫ</t>
  </si>
  <si>
    <t>000 1 17 00000 00 0000 000</t>
  </si>
  <si>
    <t>000 1 16 11064 01 0000 140</t>
  </si>
  <si>
    <t>Платежи, уплачиваемые в целях возмещения вреда, причиняемого автомобильным дорогам</t>
  </si>
  <si>
    <t>000 1 16 11060 01 0000 140</t>
  </si>
  <si>
    <t>Платежи, уплачиваемые в целях возмещения вреда</t>
  </si>
  <si>
    <t>000 1 16 11000 01 0000 140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</si>
  <si>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</si>
  <si>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</si>
  <si>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</si>
  <si>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</si>
  <si>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Платежи в целях возмещения причиненного ущерба (убытков)</t>
  </si>
  <si>
    <t>000 1 16 10000 00 0000 140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</si>
  <si>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</si>
  <si>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</si>
  <si>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</si>
  <si>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</si>
  <si>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</si>
  <si>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</si>
  <si>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</si>
  <si>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</si>
  <si>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</si>
  <si>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</si>
  <si>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</si>
  <si>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</si>
  <si>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</si>
  <si>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</si>
  <si>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</si>
  <si>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</si>
  <si>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000 1 16 01153 01 0000 140</t>
  </si>
  <si>
    <t>000 1 16 01150 01 0000 140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</si>
  <si>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</si>
  <si>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</si>
  <si>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</si>
  <si>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</si>
  <si>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</si>
  <si>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</si>
  <si>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</si>
  <si>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</si>
  <si>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</si>
  <si>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000 1 16 01103 01 0000 140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</si>
  <si>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</si>
  <si>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000 1 16 01100 01 0000 140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</si>
  <si>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</si>
  <si>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000 1 16 01093 01 0000 140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</si>
  <si>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</si>
  <si>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000 1 16 01090 01 0000 140</t>
  </si>
  <si>
    <t>000 1 16 01083 01 0000 140</t>
  </si>
  <si>
    <t>000 1 16 01080 01 0000 140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</si>
  <si>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</si>
  <si>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</si>
  <si>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</si>
  <si>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</si>
  <si>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</si>
  <si>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</si>
  <si>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</si>
  <si>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</si>
  <si>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</si>
  <si>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</si>
  <si>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</si>
  <si>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</si>
  <si>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</si>
  <si>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</si>
  <si>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</si>
  <si>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</si>
  <si>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ШТРАФЫ, САНКЦИИ, ВОЗМЕЩЕНИЕ УЩЕРБА</t>
  </si>
  <si>
    <t>000 1 16 00000 00 0000 000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</si>
  <si>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</si>
  <si>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000 1 14 13040 04 0000 410</t>
  </si>
  <si>
    <t>Доходы от приватизации имущества, находящегося в государственной и муниципальной собственности</t>
  </si>
  <si>
    <t>000 1 14 13000 00 0000 000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</si>
  <si>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</si>
  <si>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000 1 14  06012 04 0000 430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</si>
  <si>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</si>
  <si>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</si>
  <si>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 xml:space="preserve">Доходы от продажи земельных участков, находящихся в государственной и муниципальной собственности </t>
  </si>
  <si>
    <t>000 1 14 06000 00 0000 430</t>
  </si>
  <si>
    <t>ДОХОДЫ ОТ ПРОДАЖИ МАТЕРИАЛЬНЫХ И НЕМАТЕРИАЛЬНЫХ АКТИВОВ</t>
  </si>
  <si>
    <t>000 1 14 00000 00 0000 000</t>
  </si>
  <si>
    <t>Плата за размещение отходов производства</t>
  </si>
  <si>
    <t>000 1 12 01041 01 0000 120</t>
  </si>
  <si>
    <t>Плата за размещение отходов производства и потребления</t>
  </si>
  <si>
    <t>000 1 12 01040 01 0000 120</t>
  </si>
  <si>
    <t>Плата за сбросы загрязняющих веществ в водные объекты</t>
  </si>
  <si>
    <t>000 1 12 01030 01 0000 120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</si>
  <si>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</si>
  <si>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</si>
  <si>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негативное воздействие на окружающую среду</t>
  </si>
  <si>
    <t>000 1 12 01000 01 0000 120</t>
  </si>
  <si>
    <t>ПЛАТЕЖИ ПРИ ПОЛЬЗОВАНИИ ПРИРОДНЫМИ РЕСУРСАМИ</t>
  </si>
  <si>
    <t>000 1 12 00000 00 0000 000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</si>
  <si>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</si>
  <si>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</si>
  <si>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</si>
  <si>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000 1 11 09080 00 0000 120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</si>
  <si>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</si>
  <si>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</si>
  <si>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</si>
  <si>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</si>
  <si>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</si>
  <si>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</si>
  <si>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</si>
  <si>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</si>
  <si>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</si>
  <si>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</si>
  <si>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Платежи от государственных и муниципальных унитарных предприятий</t>
  </si>
  <si>
    <t>000 1 11 07000 00 0000 120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</si>
  <si>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</si>
  <si>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</si>
  <si>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</si>
  <si>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</si>
  <si>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</si>
  <si>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</si>
  <si>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</si>
  <si>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</si>
  <si>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</si>
  <si>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</si>
  <si>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</si>
  <si>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</si>
  <si>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</si>
  <si>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</si>
  <si>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</si>
  <si>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</si>
  <si>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</si>
  <si>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</si>
  <si>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</si>
  <si>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</si>
  <si>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</t>
  </si>
  <si>
    <t>000 1 08 00000 00 0000 000</t>
  </si>
  <si>
    <t>Земельный налог с физических лиц, обладающих земельным участком, расположенным в границах городских округов</t>
  </si>
  <si>
    <t>000 1 06 06042 04 0000 110</t>
  </si>
  <si>
    <t>Земельный налог с физических лиц</t>
  </si>
  <si>
    <t>000 1 06 06040 00 0000 110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</si>
  <si>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</si>
  <si>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</si>
  <si>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 с организаций</t>
  </si>
  <si>
    <t>000 1 06 06030 00 0000 110</t>
  </si>
  <si>
    <t>Земельный налог</t>
  </si>
  <si>
    <t>000 1 06 06000 00 0000 110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</si>
  <si>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</si>
  <si>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</si>
  <si>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физических лиц</t>
  </si>
  <si>
    <t>000 1 06 01000 00 0000 110</t>
  </si>
  <si>
    <t>НАЛОГИ НА ИМУЩЕСТВО</t>
  </si>
  <si>
    <t>000 1 06 00000 00 0000 000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</si>
  <si>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</si>
  <si>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</si>
  <si>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</si>
  <si>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</si>
  <si>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</si>
  <si>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</si>
  <si>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</si>
  <si>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</si>
  <si>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</t>
  </si>
  <si>
    <t>000 1 05 01011 01 0000 110</t>
  </si>
  <si>
    <t>000 1 05 01010 01 0000 110</t>
  </si>
  <si>
    <t>Налог, взимаемый в связи с применением упрощенной системы налогообложения</t>
  </si>
  <si>
    <t>000 1 05 01000 00 0000 110</t>
  </si>
  <si>
    <t>НАЛОГИ НА СОВОКУПНЫЙ ДОХОД</t>
  </si>
  <si>
    <t>000 1 05 00000 00 0000 000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</si>
  <si>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</si>
  <si>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</si>
  <si>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</si>
  <si>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</si>
  <si>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</si>
  <si>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</si>
  <si>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</si>
  <si>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</si>
  <si>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</si>
  <si>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</si>
  <si>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</si>
  <si>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</si>
  <si>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</si>
  <si>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</si>
  <si>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</si>
  <si>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</si>
  <si>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</si>
  <si>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</si>
  <si>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ТОВАРЫ (РАБОТЫ, УСЛУГИ), РЕАЛИЗУЕМЫЕ НА ТЕРРИТОРИИ РОССИЙСКОЙ ФЕДЕРАЦИИ</t>
  </si>
  <si>
    <t>000 1 03 00000 00 0000 000</t>
  </si>
  <si>
    <t>000 1 01 02140 01 0000 110</t>
  </si>
  <si>
    <t>000 1 01 02130 01 0000 110</t>
  </si>
  <si>
    <t>000 1 01 02080 01 0000 110</t>
  </si>
  <si>
    <t>000 1 01 02030 01 0000 110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</si>
  <si>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</si>
  <si>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</si>
  <si>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000 1 01 02010 01 0000 110</t>
  </si>
  <si>
    <t>Налог на доходы физических лиц</t>
  </si>
  <si>
    <t>000 1 01 02000 01 0000 110</t>
  </si>
  <si>
    <t>НАЛОГИ НА ПРИБЫЛЬ, ДОХОДЫ</t>
  </si>
  <si>
    <t>000 1 01 00000 00 0000 000</t>
  </si>
  <si>
    <t>НАЛОГОВЫЕ И НЕНАЛОГОВЫЕ ДОХОДЫ</t>
  </si>
  <si>
    <t>000 1 00 00000 00 0000 000</t>
  </si>
  <si>
    <t xml:space="preserve">Сумма, тыс. руб.      </t>
  </si>
  <si>
    <t>Наименование дохода</t>
  </si>
  <si>
    <t>Код классификации Российской Федерации</t>
  </si>
  <si>
    <t>Прогнозируемые доходы бюджета муниципального образования город Торжок по группам, подгруппам, 
статьям, подстатьям и элементам доходов классификации доходов 
бюджетов  Российской Федерации на 2024 год и на плановый период 2025 и 2026 годов</t>
  </si>
  <si>
    <t>к   решению Торжокской городской Думы</t>
  </si>
  <si>
    <t>Приложение 2</t>
  </si>
  <si>
    <t>25202S0440</t>
  </si>
  <si>
    <t>22204S0370</t>
  </si>
  <si>
    <t>Проведение капитального ремонта учреждений культурно-досугового типа, расположенных в административных центрах городских округов, муниципальных округов, муниципальных районах, поселках городского типа Тверской области на условиях софинансирования</t>
  </si>
  <si>
    <t>Контрольно-ревизионная комиссия города Торжка</t>
  </si>
  <si>
    <t>Обеспечение деятельности контрольно-счетного органа муниципального образования</t>
  </si>
  <si>
    <t xml:space="preserve">  от 27.12.2023 № 243</t>
  </si>
  <si>
    <t xml:space="preserve">от 27.12.2023 № 243  </t>
  </si>
  <si>
    <t xml:space="preserve">Приложение 3
к решению Торжокской городской Думы
от 27.12.2023  № 243  </t>
  </si>
  <si>
    <t xml:space="preserve">Приложение 4 
к решению Торжокской городской Думы
от  27.12.2023 № 243 </t>
  </si>
  <si>
    <t xml:space="preserve">Приложение  5
к решению Торжокской городской Думы
от 27.12.2023 № 243 </t>
  </si>
  <si>
    <t xml:space="preserve">Приложение 6
к решению Торжокской городской Думы
от 27.12.2023 № 243 </t>
  </si>
  <si>
    <t xml:space="preserve">Реализация проекта "Установка новой детской игровой площадки в г. Торжке, ул. Ленинградское шоссе, двор дома № 103» в рамках программы поддержки местных инициатив в Тверской области за счет субсидии из областного бюджета </t>
  </si>
  <si>
    <t>Мероприятие "Оснащение муниципальных образовательных организаций, реализующих программы дошкольного образования, уличными игровыми комплексами"</t>
  </si>
  <si>
    <t>Устройство детской игровой площадки</t>
  </si>
  <si>
    <t>21110S1350</t>
  </si>
  <si>
    <t>Оснащение муниципальных дошкольных образовательных организаций уличными игровыми комплексами на условиях софинансирования</t>
  </si>
  <si>
    <t xml:space="preserve">Реализация мероприятий по модернизации школьных систем образования в части предоставления субсидий местным бюджетам на проведение капитального ремонта зданий муниципальных образовательных организаций и оснащение их оборудованием </t>
  </si>
  <si>
    <t>21105L7502</t>
  </si>
  <si>
    <t>Мероприятие  "Приобретение основных средств, не относящихся к объектам недвижимости муниципальными организациями, реализующими программы дополнительного образования "</t>
  </si>
  <si>
    <t>Приобретение муниципальными учреждениями оборудования и других основных средств</t>
  </si>
  <si>
    <t>Мероприятие  "Проведение капитального ремонта и ремонта объектов недвижимого имущества и (или) особо ценного движимого имущества муниципальными учреждениями в сфере спорта высших достижений"</t>
  </si>
  <si>
    <t>Мероприятие  "Обеспечение пожарной безопасности территории города"</t>
  </si>
  <si>
    <t>Обеспечение пожарной безопасности</t>
  </si>
  <si>
    <t>Благоустройство земельных участков</t>
  </si>
  <si>
    <t>Мероприятие "Обеспечение безопасности транспортных средств и пешеходов на автомобильных дорогах"</t>
  </si>
  <si>
    <t>Разработка документов по транспортной безопасности на автомобильных дорогах города</t>
  </si>
  <si>
    <t>Мероприятие  "Проектирование, строительство и реконструкция объектов теплоснабжения"</t>
  </si>
  <si>
    <t>Проектирование, строительство и реконструкция объектов</t>
  </si>
  <si>
    <t>Разработка (актуализация) схемы теплоснабжения</t>
  </si>
  <si>
    <t>Мероприятие "Формирование безбарьерной среды для лиц с ограниченными возможностями здоровья"</t>
  </si>
  <si>
    <t>Мероприятие "Развитие сетей уличного освещения"</t>
  </si>
  <si>
    <t>Проектирование, строительство и реконструкция  объектов</t>
  </si>
  <si>
    <t>Прочие субсидии бюджетам городских округов (Субсидии на реализацию программ по поддержке местных инициатив в Тверской области на территории городских округов Тверской области (Установка новой детской игровой площадки в г. Торжке, ул. Ленинградское шоссе, двор дома № 103 ))</t>
  </si>
  <si>
    <t>22102L5199</t>
  </si>
  <si>
    <t xml:space="preserve">Государственная поддержка отрасли культуры (модернизация библиотек в части комплектования книжных фондов библиотек муниципальных образований) </t>
  </si>
  <si>
    <t>Создание 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</si>
  <si>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 xml:space="preserve">Укрепление материально-технической базы муниципальных дошкольных образовательных организаций  за счет субсидии из областного бюджета </t>
  </si>
  <si>
    <t xml:space="preserve">Укрепление материально-технической базы муниципальных общеобразовательных учреждений за счет субсидии из областного бюджета </t>
  </si>
  <si>
    <t>2520210440</t>
  </si>
  <si>
    <t>Субсидии на укрепление материально-технической базы муниципальных общеобразовательных организаций</t>
  </si>
  <si>
    <t>007</t>
  </si>
  <si>
    <t>Мероприятие "Разработка (актуализация) документов коммунально-инженерной инфраструктуры"</t>
  </si>
  <si>
    <t>Мероприятие "Обустройство мест массового отдыха"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</si>
  <si>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</si>
  <si>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</si>
  <si>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дивидендов)</t>
  </si>
  <si>
    <t>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не превышающей 650 000 рублей)</t>
  </si>
  <si>
    <t>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превышающей 650 000 рублей)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</si>
  <si>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среды, природопользования и обращения с животными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</si>
  <si>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среды, природопользования и обращения с животными,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</si>
  <si>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бумаг, добычи, производства, использования и обращения драгоценных металлов и драгоценных камней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</si>
  <si>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бумаг, добычи, производства, использования и обращения драгоценных металлов и драгоценных камней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</si>
  <si>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Платежи, уплачиваемые в целях возмещения вреда, причиняемого автомобильным дорогам местного значения тяжеловесными транспортными средствами</t>
  </si>
  <si>
    <t>000 2 02 25467 00 0000 150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</si>
  <si>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</si>
  <si>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000 2 02 25467 04 0000 150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</si>
  <si>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</si>
  <si>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000 2 02 25519 00 0000 150</t>
  </si>
  <si>
    <t>Субсидии бюджетам на поддержку отрасли культуры</t>
  </si>
  <si>
    <t>000 2 02 25519 04 0000 150</t>
  </si>
  <si>
    <t>Субсидии бюджетам городских округов на поддержку отрасли культуры</t>
  </si>
  <si>
    <t>000 2 02 25750 00 0000 150</t>
  </si>
  <si>
    <t>Субсидии бюджетам на реализацию мероприятий по модернизации школьных систем образования</t>
  </si>
  <si>
    <t>000 2 02 25750 04 0000 150</t>
  </si>
  <si>
    <t>Субсидии бюджетам городских округов на реализацию мероприятий по модернизации школьных систем образования</t>
  </si>
  <si>
    <t>Прочие субсидии бюджетам городских округов (Субсидии на укрепление материально-технической базы муниципальных спортивных школ)</t>
  </si>
  <si>
    <t>Прочие субсидии бюджетам городских округов (Субсидии на оснащение муниципальных образовательных организаций, реализующих программы дошкольного образования, уличными игровыми комплексами)</t>
  </si>
  <si>
    <t>Субвенции бюджетам муниципальных образований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</si>
  <si>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бюджетам городских округов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</si>
  <si>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000 2 02 40000 00 0000 150</t>
  </si>
  <si>
    <t>Иные межбюджетные трансферты</t>
  </si>
  <si>
    <t>000 2 02 49999 00 0000 150</t>
  </si>
  <si>
    <t>Прочие межбюджетные трансферты, передаваемые бюджетам</t>
  </si>
  <si>
    <t>000 2 02 49999 04 0000 150</t>
  </si>
  <si>
    <t>Прочие межбюджетные трансферты, передаваемые бюджетам городских округов (Прочие межбюджетные трансферты на укрепление материально-технической базы муниципальных образовательных организаций в целях осуществления мероприятий по работе с детьми и молодежью, в том числе гражданско-патриотическому воспитанию)</t>
  </si>
  <si>
    <t>Прочие межбюджетные трансферты, передаваемые бюджетам городских округов (Прочие межбюджетные трансферты на реализацию образовательных проектов в рамках поддержки школьных инициатив Тверской области (Реализация проекта «Творческое пространство «Музеум», МБОУ Гимназия № 7 города Торжка Тверской области))</t>
  </si>
  <si>
    <t>Оснащение муниципальных дошкольных образовательных организаций уличными игровыми комплексами за счет субсидии из областного бюджета</t>
  </si>
  <si>
    <t>Мероприятие  "Приобретение основных средств, не относящихся к объектам недвижимости муниципальными учреждениями культурно-досугового типа"</t>
  </si>
  <si>
    <t>22203L4670</t>
  </si>
  <si>
    <t>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</si>
  <si>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Мероприятие  "Приобретение основных средств, не относящихся к объектам недвижимости, муниципальными учреждениями  в сфере спорта высших достижений"</t>
  </si>
  <si>
    <t>Обеспечение уровня финансирования физкультурно-спортивных организаций и учреждений дополнительного образования, осуществляющих спортивную подготовку, в соответствии с требованиями федеральных стандартов спортивной подготовки за счет субсидии из областного бюджета</t>
  </si>
  <si>
    <t xml:space="preserve">22502S0480  </t>
  </si>
  <si>
    <t>Обеспечение уровня финансирования физкультурно-спортивных организаций и учреждений дополнительного образования, осуществляющих спортивную подготовку, в соответствии с требованиями федеральных стандартов спортивной подготовки на условиях софинансирования</t>
  </si>
  <si>
    <t>Реализация проекта "Творческое пространство "Музеум"  МБОУ Гимназия №7 города Торжка Тверской области"</t>
  </si>
  <si>
    <t>Мероприятие "Реализация образовательных проектов в рамках поддержки школьных инициатив Тверской области"</t>
  </si>
  <si>
    <t>2110511460</t>
  </si>
  <si>
    <t>Укрепление материально-технической базы муниципальных образовательных организаций в целях осуществления мероприятий по работе с детьми и молодежью, в том числе гражданско-патриотическому воспитанию</t>
  </si>
  <si>
    <t>Мероприятие  "Приобретение основных средств, не относящихся к объектам недвижимости муниципальными образовательными организациями, реализующими основные общеобразовательные программы"</t>
  </si>
  <si>
    <t>21105А7502</t>
  </si>
  <si>
    <t>21105S7502</t>
  </si>
  <si>
    <t>Реализация мероприятий по модернизации школьных систем образования в части предоставления субсидий местным бюджетам на проведение капитального ремонта зданий муниципальных образовательных организаций и оснащение их оборудованием за счет субсидии из областного бюджета</t>
  </si>
  <si>
    <t xml:space="preserve">Реализация мероприятий по модернизации школьных систем образования (в части предоставления проведения капитального ремонта зданий муниципальных общеобразовательных организаций и оснащение их оборудованием)  на условиях софинансирования </t>
  </si>
  <si>
    <t>Искусственные дорожные неровности</t>
  </si>
  <si>
    <t>Приложение 8
к решению Торжокской городской Думы
от 27.12.2023 № 243</t>
  </si>
  <si>
    <t xml:space="preserve">Адресная инвестиционная программа </t>
  </si>
  <si>
    <t>№ п/п</t>
  </si>
  <si>
    <t xml:space="preserve">Наименование </t>
  </si>
  <si>
    <t xml:space="preserve">Бюджетополучатель    </t>
  </si>
  <si>
    <t>Лимит местного бюджета (тыс. руб.)</t>
  </si>
  <si>
    <t xml:space="preserve">Раздел и подраздел бюджетной классификации расходов </t>
  </si>
  <si>
    <t xml:space="preserve">средства местного бюджета </t>
  </si>
  <si>
    <t xml:space="preserve">средства областного бюджета Тверской области </t>
  </si>
  <si>
    <t>средства федерального бюджета</t>
  </si>
  <si>
    <t>всего</t>
  </si>
  <si>
    <t>х</t>
  </si>
  <si>
    <t>1.1.</t>
  </si>
  <si>
    <t>1.1.1.</t>
  </si>
  <si>
    <t>Инженерная подготовка площадки под жилую застройку в районе ул. Гончарная в г. Торжке Тверской области (ПИР)</t>
  </si>
  <si>
    <t>1.1.2.</t>
  </si>
  <si>
    <t>Строительство блочно-модульной котельной на ул. Зеленый городок в г.Торжке (ПИР и тех.присоединение)</t>
  </si>
  <si>
    <t xml:space="preserve">1.2. </t>
  </si>
  <si>
    <t>1.2.1.</t>
  </si>
  <si>
    <t xml:space="preserve">Устройство линий уличного освещения 
- ул. Маяковского (остановка общественного транспорта);
- ул. Володарского, д. 49 а;                   - Тверецкая набережная, д.51;
 - ул. Красноармейская, д.44 до ул. Тверецкая набережная, д.51;                          - ул. Д. Бедного, от д.14 от д.16;                                                                   - 2-й Ржевский переулок, 3-й  Ржевский переулок, ул. Кленовая;                                              - 2-й Новоторжский переулок;                        - 3-й Новоторжский переулок; 
- ул. Свердлова, от д.47 до д.59;  
- Новгородская набережная  (от д. 20 до д. 26а), ул. Грузинская (от д. 27 до Новгородской наберной);                                                 - ул. Пустынь, от д.18а до д. 20;                                                                                              - ул. Солнечная;                                          - Ленинградское шоссе, д. 16 а   (у контейнерной площадки);                       
 - Ленинградское шоссе, д. 101а  (у контейнерной площадки);
- ул. Мира, д. 4 (дворовая территория),
- ул. Красноармейская, д.3 (дворовая территория);                                                        - Калининское шоссе, д. 33Б (дворовая территория).                                                        </t>
  </si>
  <si>
    <t xml:space="preserve">2. </t>
  </si>
  <si>
    <t>2.1.</t>
  </si>
  <si>
    <t>2.1.1.</t>
  </si>
  <si>
    <t>Приобретение в муниципальную собственность жилых помещений детям-сиротам, детям, оставшимся без попечения родителей, лицам из их числа по договорам найма специализированных жилых помещений</t>
  </si>
  <si>
    <t>21108L7502</t>
  </si>
  <si>
    <t>000 2 02 25497 00 0000 150</t>
  </si>
  <si>
    <t>Субсидии бюджетам на реализацию мероприятий по обеспечению жильем молодых семей</t>
  </si>
  <si>
    <t>000 2 02 25497 04 0000 150</t>
  </si>
  <si>
    <t>Субсидии бюджетам городских округов на реализацию мероприятий по обеспечению жильем молодых семей</t>
  </si>
  <si>
    <t xml:space="preserve">Разработка проектов по обустройству и восстановлению воинских захоронений </t>
  </si>
  <si>
    <t>(в редакции решения Торжокской городской Думы
от 24.04.2024 № 269)</t>
  </si>
  <si>
    <t xml:space="preserve">(в редакции решения Торжокской городской Думы
от 24.04.2024 № 269   </t>
  </si>
  <si>
    <t xml:space="preserve">(в редакции решения Торжокской городской Думы
от 24.04.2024 № 269 </t>
  </si>
</sst>
</file>

<file path=xl/styles.xml><?xml version="1.0" encoding="utf-8"?>
<styleSheet xmlns="http://schemas.openxmlformats.org/spreadsheetml/2006/main">
  <numFmts count="5">
    <numFmt numFmtId="164" formatCode="#,##0&quot;р.&quot;;\-#,##0&quot;р.&quot;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"/>
    <numFmt numFmtId="168" formatCode="#,##0.0"/>
  </numFmts>
  <fonts count="15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theme="3" tint="0.39998000860214233"/>
      <name val="Times New Roman"/>
      <family val="1"/>
    </font>
    <font>
      <b/>
      <sz val="12"/>
      <color rgb="FFFF0000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27">
    <xf numFmtId="0" fontId="0" fillId="0" borderId="0">
      <alignment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5" fontId="4" fillId="0" borderId="0">
      <alignment vertical="top" wrapText="1"/>
      <protection/>
    </xf>
    <xf numFmtId="165" fontId="4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65" fontId="4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6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4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4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44">
    <xf numFmtId="0" fontId="0" fillId="0" borderId="0" xfId="0" applyAlignment="1">
      <alignment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5" fontId="5" fillId="0" borderId="0" xfId="31" applyNumberFormat="1" applyFont="1" applyFill="1" applyAlignment="1">
      <alignment vertical="top" wrapText="1"/>
      <protection/>
    </xf>
    <xf numFmtId="0" fontId="8" fillId="0" borderId="2" xfId="31" applyNumberFormat="1" applyFont="1" applyFill="1" applyBorder="1" applyAlignment="1">
      <alignment horizontal="center" vertical="center" wrapText="1"/>
      <protection/>
    </xf>
    <xf numFmtId="0" fontId="8" fillId="0" borderId="2" xfId="31" applyNumberFormat="1" applyFont="1" applyFill="1" applyBorder="1" applyAlignment="1">
      <alignment horizontal="left" vertical="center" wrapText="1"/>
      <protection/>
    </xf>
    <xf numFmtId="168" fontId="8" fillId="0" borderId="2" xfId="31" applyNumberFormat="1" applyFont="1" applyFill="1" applyBorder="1" applyAlignment="1">
      <alignment horizontal="center" vertical="center" wrapText="1"/>
      <protection/>
    </xf>
    <xf numFmtId="168" fontId="5" fillId="0" borderId="2" xfId="31" applyNumberFormat="1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165" fontId="5" fillId="0" borderId="0" xfId="31" applyNumberFormat="1" applyFont="1" applyFill="1" applyAlignment="1">
      <alignment vertical="center" wrapText="1"/>
      <protection/>
    </xf>
    <xf numFmtId="49" fontId="5" fillId="0" borderId="2" xfId="31" applyNumberFormat="1" applyFont="1" applyFill="1" applyBorder="1" applyAlignment="1">
      <alignment horizontal="center" vertical="center" wrapText="1"/>
      <protection/>
    </xf>
    <xf numFmtId="0" fontId="8" fillId="0" borderId="1" xfId="31" applyNumberFormat="1" applyFont="1" applyFill="1" applyBorder="1" applyAlignment="1">
      <alignment horizontal="center" vertical="center" wrapText="1"/>
      <protection/>
    </xf>
    <xf numFmtId="168" fontId="5" fillId="0" borderId="1" xfId="31" applyNumberFormat="1" applyFont="1" applyFill="1" applyBorder="1" applyAlignment="1">
      <alignment horizontal="center" vertical="center" wrapText="1"/>
      <protection/>
    </xf>
    <xf numFmtId="0" fontId="9" fillId="0" borderId="1" xfId="31" applyNumberFormat="1" applyFont="1" applyFill="1" applyBorder="1" applyAlignment="1">
      <alignment horizontal="center" vertical="center" wrapText="1"/>
      <protection/>
    </xf>
    <xf numFmtId="0" fontId="7" fillId="0" borderId="1" xfId="0" applyFont="1" applyFill="1" applyBorder="1" applyAlignment="1">
      <alignment horizontal="left" vertical="center" wrapText="1"/>
    </xf>
    <xf numFmtId="165" fontId="5" fillId="0" borderId="0" xfId="31" applyNumberFormat="1" applyFont="1" applyFill="1" applyAlignment="1">
      <alignment horizontal="center" vertical="center" wrapText="1"/>
      <protection/>
    </xf>
    <xf numFmtId="168" fontId="3" fillId="0" borderId="1" xfId="31" applyNumberFormat="1" applyFont="1" applyFill="1" applyBorder="1" applyAlignment="1">
      <alignment horizontal="center" vertical="center" wrapText="1"/>
      <protection/>
    </xf>
    <xf numFmtId="49" fontId="5" fillId="0" borderId="1" xfId="31" applyNumberFormat="1" applyFont="1" applyFill="1" applyBorder="1" applyAlignment="1">
      <alignment horizontal="center" vertical="center" wrapText="1"/>
      <protection/>
    </xf>
    <xf numFmtId="0" fontId="7" fillId="0" borderId="1" xfId="0" applyFont="1" applyFill="1" applyBorder="1" applyAlignment="1">
      <alignment horizontal="left" vertical="center"/>
    </xf>
    <xf numFmtId="0" fontId="5" fillId="0" borderId="1" xfId="31" applyNumberFormat="1" applyFont="1" applyFill="1" applyBorder="1" applyAlignment="1">
      <alignment vertical="center" wrapText="1"/>
      <protection/>
    </xf>
    <xf numFmtId="0" fontId="5" fillId="0" borderId="2" xfId="31" applyNumberFormat="1" applyFont="1" applyFill="1" applyBorder="1" applyAlignment="1">
      <alignment horizontal="center" vertical="center" wrapText="1"/>
      <protection/>
    </xf>
    <xf numFmtId="168" fontId="7" fillId="0" borderId="1" xfId="31" applyNumberFormat="1" applyFont="1" applyFill="1" applyBorder="1" applyAlignment="1">
      <alignment horizontal="center" vertical="center" wrapText="1"/>
      <protection/>
    </xf>
    <xf numFmtId="165" fontId="3" fillId="0" borderId="0" xfId="31" applyNumberFormat="1" applyFont="1" applyFill="1" applyAlignment="1">
      <alignment vertical="top" wrapText="1"/>
      <protection/>
    </xf>
    <xf numFmtId="0" fontId="7" fillId="0" borderId="1" xfId="31" applyNumberFormat="1" applyFont="1" applyFill="1" applyBorder="1" applyAlignment="1">
      <alignment horizontal="center" vertical="center" wrapText="1"/>
      <protection/>
    </xf>
    <xf numFmtId="2" fontId="5" fillId="0" borderId="0" xfId="31" applyNumberFormat="1" applyFont="1" applyFill="1" applyAlignment="1">
      <alignment vertical="top" wrapText="1"/>
      <protection/>
    </xf>
    <xf numFmtId="165" fontId="5" fillId="0" borderId="0" xfId="32" applyNumberFormat="1" applyFont="1" applyFill="1" applyAlignment="1">
      <alignment vertical="center" wrapText="1"/>
      <protection/>
    </xf>
    <xf numFmtId="0" fontId="8" fillId="0" borderId="3" xfId="32" applyNumberFormat="1" applyFont="1" applyFill="1" applyBorder="1" applyAlignment="1">
      <alignment horizontal="center" vertical="center" wrapText="1"/>
      <protection/>
    </xf>
    <xf numFmtId="0" fontId="8" fillId="0" borderId="3" xfId="32" applyNumberFormat="1" applyFont="1" applyFill="1" applyBorder="1" applyAlignment="1">
      <alignment horizontal="left" vertical="center" wrapText="1"/>
      <protection/>
    </xf>
    <xf numFmtId="0" fontId="7" fillId="0" borderId="1" xfId="32" applyNumberFormat="1" applyFont="1" applyFill="1" applyBorder="1" applyAlignment="1">
      <alignment horizontal="center" vertical="center" wrapText="1"/>
      <protection/>
    </xf>
    <xf numFmtId="165" fontId="8" fillId="0" borderId="0" xfId="32" applyNumberFormat="1" applyFont="1" applyFill="1" applyAlignment="1">
      <alignment vertical="center" wrapText="1"/>
      <protection/>
    </xf>
    <xf numFmtId="167" fontId="8" fillId="0" borderId="3" xfId="32" applyNumberFormat="1" applyFont="1" applyFill="1" applyBorder="1" applyAlignment="1">
      <alignment horizontal="center" vertical="center" wrapText="1"/>
      <protection/>
    </xf>
    <xf numFmtId="167" fontId="8" fillId="0" borderId="1" xfId="32" applyNumberFormat="1" applyFont="1" applyFill="1" applyBorder="1" applyAlignment="1">
      <alignment horizontal="center" vertical="center" wrapText="1"/>
      <protection/>
    </xf>
    <xf numFmtId="167" fontId="5" fillId="0" borderId="1" xfId="32" applyNumberFormat="1" applyFont="1" applyFill="1" applyBorder="1" applyAlignment="1">
      <alignment horizontal="center" vertical="center" wrapText="1"/>
      <protection/>
    </xf>
    <xf numFmtId="167" fontId="5" fillId="0" borderId="0" xfId="32" applyNumberFormat="1" applyFont="1" applyFill="1" applyAlignment="1">
      <alignment vertical="center" wrapText="1"/>
      <protection/>
    </xf>
    <xf numFmtId="167" fontId="3" fillId="0" borderId="1" xfId="32" applyNumberFormat="1" applyFont="1" applyFill="1" applyBorder="1" applyAlignment="1">
      <alignment horizontal="center" vertical="center" wrapText="1"/>
      <protection/>
    </xf>
    <xf numFmtId="0" fontId="7" fillId="0" borderId="2" xfId="31" applyNumberFormat="1" applyFont="1" applyFill="1" applyBorder="1" applyAlignment="1">
      <alignment horizontal="left" vertical="center" wrapText="1"/>
      <protection/>
    </xf>
    <xf numFmtId="49" fontId="5" fillId="0" borderId="0" xfId="31" applyNumberFormat="1" applyFont="1" applyFill="1" applyAlignment="1">
      <alignment vertical="top" wrapText="1"/>
      <protection/>
    </xf>
    <xf numFmtId="0" fontId="3" fillId="0" borderId="1" xfId="0" applyFont="1" applyFill="1" applyBorder="1" applyAlignment="1">
      <alignment horizontal="left" vertical="center" wrapText="1"/>
    </xf>
    <xf numFmtId="168" fontId="8" fillId="0" borderId="4" xfId="31" applyNumberFormat="1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left" vertical="center" wrapText="1"/>
    </xf>
    <xf numFmtId="0" fontId="7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>
      <alignment horizontal="left" vertical="center" wrapText="1"/>
    </xf>
    <xf numFmtId="165" fontId="3" fillId="0" borderId="0" xfId="31" applyNumberFormat="1" applyFont="1" applyFill="1" applyAlignment="1">
      <alignment horizontal="left" vertical="center" wrapText="1"/>
      <protection/>
    </xf>
    <xf numFmtId="0" fontId="5" fillId="0" borderId="1" xfId="31" applyNumberFormat="1" applyFont="1" applyFill="1" applyBorder="1" applyAlignment="1">
      <alignment horizontal="left" vertical="center" wrapText="1"/>
      <protection/>
    </xf>
    <xf numFmtId="49" fontId="6" fillId="0" borderId="1" xfId="0" applyNumberFormat="1" applyFont="1" applyFill="1" applyBorder="1" applyAlignment="1">
      <alignment horizontal="left" vertical="center" wrapText="1"/>
    </xf>
    <xf numFmtId="165" fontId="5" fillId="0" borderId="0" xfId="31" applyNumberFormat="1" applyFont="1" applyFill="1" applyAlignment="1">
      <alignment horizontal="left" vertical="center" wrapText="1"/>
      <protection/>
    </xf>
    <xf numFmtId="0" fontId="8" fillId="0" borderId="1" xfId="31" applyNumberFormat="1" applyFont="1" applyFill="1" applyBorder="1" applyAlignment="1">
      <alignment horizontal="left" vertical="center" wrapText="1"/>
      <protection/>
    </xf>
    <xf numFmtId="165" fontId="5" fillId="0" borderId="0" xfId="32" applyNumberFormat="1" applyFont="1" applyFill="1" applyAlignment="1">
      <alignment horizontal="left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5" fillId="0" borderId="3" xfId="31" applyNumberFormat="1" applyFont="1" applyFill="1" applyBorder="1" applyAlignment="1">
      <alignment horizontal="left" vertical="center" wrapText="1"/>
      <protection/>
    </xf>
    <xf numFmtId="168" fontId="5" fillId="0" borderId="3" xfId="31" applyNumberFormat="1" applyFont="1" applyFill="1" applyBorder="1" applyAlignment="1">
      <alignment horizontal="center" vertical="center" wrapText="1"/>
      <protection/>
    </xf>
    <xf numFmtId="168" fontId="8" fillId="0" borderId="1" xfId="31" applyNumberFormat="1" applyFont="1" applyFill="1" applyBorder="1" applyAlignment="1">
      <alignment horizontal="center" vertical="center" wrapText="1"/>
      <protection/>
    </xf>
    <xf numFmtId="168" fontId="5" fillId="0" borderId="4" xfId="31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wrapText="1"/>
    </xf>
    <xf numFmtId="0" fontId="5" fillId="0" borderId="5" xfId="31" applyNumberFormat="1" applyFont="1" applyFill="1" applyBorder="1" applyAlignment="1">
      <alignment horizontal="center" vertical="center" wrapText="1"/>
      <protection/>
    </xf>
    <xf numFmtId="49" fontId="5" fillId="0" borderId="5" xfId="31" applyNumberFormat="1" applyFont="1" applyFill="1" applyBorder="1" applyAlignment="1">
      <alignment horizontal="center" vertical="center" wrapText="1"/>
      <protection/>
    </xf>
    <xf numFmtId="0" fontId="5" fillId="0" borderId="4" xfId="31" applyNumberFormat="1" applyFont="1" applyFill="1" applyBorder="1" applyAlignment="1">
      <alignment horizontal="left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168" fontId="5" fillId="0" borderId="5" xfId="31" applyNumberFormat="1" applyFont="1" applyFill="1" applyBorder="1" applyAlignment="1">
      <alignment horizontal="center" vertical="center" wrapText="1"/>
      <protection/>
    </xf>
    <xf numFmtId="0" fontId="5" fillId="0" borderId="6" xfId="31" applyNumberFormat="1" applyFont="1" applyFill="1" applyBorder="1" applyAlignment="1">
      <alignment horizontal="center" vertical="center" wrapText="1"/>
      <protection/>
    </xf>
    <xf numFmtId="168" fontId="5" fillId="0" borderId="6" xfId="31" applyNumberFormat="1" applyFont="1" applyFill="1" applyBorder="1" applyAlignment="1">
      <alignment horizontal="center" vertical="center" wrapText="1"/>
      <protection/>
    </xf>
    <xf numFmtId="168" fontId="5" fillId="0" borderId="7" xfId="31" applyNumberFormat="1" applyFont="1" applyFill="1" applyBorder="1" applyAlignment="1">
      <alignment horizontal="center" vertical="center" wrapText="1"/>
      <protection/>
    </xf>
    <xf numFmtId="165" fontId="5" fillId="0" borderId="1" xfId="31" applyNumberFormat="1" applyFont="1" applyFill="1" applyBorder="1" applyAlignment="1">
      <alignment vertical="top" wrapText="1"/>
      <protection/>
    </xf>
    <xf numFmtId="0" fontId="5" fillId="0" borderId="3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168" fontId="5" fillId="0" borderId="8" xfId="31" applyNumberFormat="1" applyFont="1" applyFill="1" applyBorder="1" applyAlignment="1">
      <alignment horizontal="center" vertical="center" wrapText="1"/>
      <protection/>
    </xf>
    <xf numFmtId="168" fontId="5" fillId="0" borderId="9" xfId="31" applyNumberFormat="1" applyFont="1" applyFill="1" applyBorder="1" applyAlignment="1">
      <alignment horizontal="center" vertical="center" wrapText="1"/>
      <protection/>
    </xf>
    <xf numFmtId="0" fontId="5" fillId="0" borderId="6" xfId="31" applyNumberFormat="1" applyFont="1" applyFill="1" applyBorder="1" applyAlignment="1">
      <alignment horizontal="left" vertical="center" wrapText="1"/>
      <protection/>
    </xf>
    <xf numFmtId="0" fontId="5" fillId="0" borderId="10" xfId="31" applyNumberFormat="1" applyFont="1" applyFill="1" applyBorder="1" applyAlignment="1">
      <alignment horizontal="center" vertical="center" wrapText="1"/>
      <protection/>
    </xf>
    <xf numFmtId="0" fontId="8" fillId="0" borderId="11" xfId="31" applyNumberFormat="1" applyFont="1" applyFill="1" applyBorder="1" applyAlignment="1">
      <alignment horizontal="center" vertical="center" wrapText="1"/>
      <protection/>
    </xf>
    <xf numFmtId="165" fontId="5" fillId="0" borderId="0" xfId="32" applyNumberFormat="1" applyFont="1" applyFill="1" applyBorder="1" applyAlignment="1">
      <alignment vertical="center" wrapText="1"/>
      <protection/>
    </xf>
    <xf numFmtId="165" fontId="5" fillId="0" borderId="0" xfId="32" applyNumberFormat="1" applyFont="1" applyFill="1" applyBorder="1" applyAlignment="1">
      <alignment horizontal="left" vertical="center" wrapText="1"/>
      <protection/>
    </xf>
    <xf numFmtId="167" fontId="5" fillId="0" borderId="0" xfId="32" applyNumberFormat="1" applyFont="1" applyFill="1" applyBorder="1" applyAlignment="1">
      <alignment vertical="center" wrapText="1"/>
      <protection/>
    </xf>
    <xf numFmtId="165" fontId="8" fillId="0" borderId="0" xfId="32" applyNumberFormat="1" applyFont="1" applyFill="1" applyBorder="1" applyAlignment="1">
      <alignment vertical="center" wrapText="1"/>
      <protection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167" fontId="7" fillId="0" borderId="1" xfId="0" applyNumberFormat="1" applyFont="1" applyBorder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167" fontId="5" fillId="0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168" fontId="5" fillId="0" borderId="7" xfId="0" applyNumberFormat="1" applyFont="1" applyFill="1" applyBorder="1" applyAlignment="1">
      <alignment horizontal="center" vertical="center" wrapText="1"/>
    </xf>
    <xf numFmtId="168" fontId="3" fillId="0" borderId="7" xfId="0" applyNumberFormat="1" applyFont="1" applyFill="1" applyBorder="1" applyAlignment="1">
      <alignment horizontal="center" vertical="center" wrapText="1"/>
    </xf>
    <xf numFmtId="0" fontId="3" fillId="0" borderId="10" xfId="31" applyNumberFormat="1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167" fontId="5" fillId="0" borderId="7" xfId="32" applyNumberFormat="1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wrapText="1"/>
    </xf>
    <xf numFmtId="0" fontId="3" fillId="0" borderId="0" xfId="0" applyFont="1" applyAlignment="1">
      <alignment horizontal="right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31" applyNumberFormat="1" applyFont="1" applyFill="1" applyAlignment="1">
      <alignment horizontal="right" vertical="center" wrapText="1"/>
      <protection/>
    </xf>
    <xf numFmtId="168" fontId="3" fillId="0" borderId="7" xfId="31" applyNumberFormat="1" applyFont="1" applyFill="1" applyBorder="1" applyAlignment="1">
      <alignment horizontal="center" vertical="center" wrapText="1"/>
      <protection/>
    </xf>
    <xf numFmtId="0" fontId="5" fillId="0" borderId="1" xfId="202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5" fillId="0" borderId="2" xfId="32" applyNumberFormat="1" applyFont="1" applyFill="1" applyBorder="1" applyAlignment="1">
      <alignment horizontal="center" vertical="center" wrapText="1"/>
      <protection/>
    </xf>
    <xf numFmtId="167" fontId="5" fillId="0" borderId="2" xfId="32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3" xfId="31" applyNumberFormat="1" applyFont="1" applyFill="1" applyBorder="1" applyAlignment="1">
      <alignment horizontal="center" vertical="center" wrapText="1"/>
      <protection/>
    </xf>
    <xf numFmtId="0" fontId="5" fillId="0" borderId="1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5" fillId="0" borderId="2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0" fontId="3" fillId="0" borderId="5" xfId="31" applyNumberFormat="1" applyFont="1" applyFill="1" applyBorder="1" applyAlignment="1">
      <alignment horizontal="center" vertical="center" wrapText="1"/>
      <protection/>
    </xf>
    <xf numFmtId="0" fontId="3" fillId="0" borderId="5" xfId="31" applyNumberFormat="1" applyFont="1" applyFill="1" applyBorder="1" applyAlignment="1">
      <alignment vertical="center" wrapText="1"/>
      <protection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justify" vertical="center" wrapText="1"/>
    </xf>
    <xf numFmtId="49" fontId="3" fillId="0" borderId="5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justify" vertical="top" wrapText="1"/>
    </xf>
    <xf numFmtId="49" fontId="7" fillId="0" borderId="5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justify" vertical="top" wrapText="1"/>
    </xf>
    <xf numFmtId="0" fontId="5" fillId="0" borderId="0" xfId="0" applyFont="1" applyAlignment="1" quotePrefix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168" fontId="3" fillId="0" borderId="0" xfId="70" applyNumberFormat="1" applyFont="1" applyAlignment="1">
      <alignment horizontal="center" vertical="center" wrapText="1"/>
      <protection/>
    </xf>
    <xf numFmtId="168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7" fillId="0" borderId="4" xfId="31" applyNumberFormat="1" applyFont="1" applyFill="1" applyBorder="1" applyAlignment="1">
      <alignment horizontal="left" vertical="center" wrapText="1"/>
      <protection/>
    </xf>
    <xf numFmtId="49" fontId="8" fillId="0" borderId="1" xfId="31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right"/>
    </xf>
    <xf numFmtId="0" fontId="5" fillId="0" borderId="0" xfId="31" applyNumberFormat="1" applyFont="1" applyFill="1" applyAlignment="1">
      <alignment horizontal="right" vertical="center" wrapText="1"/>
      <protection/>
    </xf>
    <xf numFmtId="0" fontId="5" fillId="0" borderId="0" xfId="31" applyNumberFormat="1" applyFont="1" applyFill="1" applyAlignment="1">
      <alignment horizontal="right" vertical="top" wrapText="1"/>
      <protection/>
    </xf>
    <xf numFmtId="0" fontId="5" fillId="0" borderId="0" xfId="32" applyNumberFormat="1" applyFont="1" applyFill="1" applyAlignment="1">
      <alignment horizontal="righ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1" xfId="31" applyNumberFormat="1" applyFont="1" applyFill="1" applyBorder="1" applyAlignment="1">
      <alignment horizontal="center" vertical="center" wrapText="1"/>
      <protection/>
    </xf>
    <xf numFmtId="0" fontId="5" fillId="0" borderId="0" xfId="31" applyNumberFormat="1" applyFont="1" applyFill="1" applyAlignment="1">
      <alignment horizontal="right" vertical="top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5" fillId="0" borderId="2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49" fontId="3" fillId="0" borderId="0" xfId="219" applyNumberFormat="1" applyFont="1" applyAlignment="1">
      <alignment horizontal="center" vertical="center"/>
      <protection/>
    </xf>
    <xf numFmtId="0" fontId="3" fillId="0" borderId="0" xfId="219" applyFont="1" applyAlignment="1">
      <alignment vertical="center"/>
      <protection/>
    </xf>
    <xf numFmtId="0" fontId="3" fillId="0" borderId="0" xfId="219" applyFont="1" applyAlignment="1">
      <alignment horizontal="right" vertical="center" wrapText="1"/>
      <protection/>
    </xf>
    <xf numFmtId="0" fontId="13" fillId="0" borderId="0" xfId="219" applyFont="1">
      <alignment/>
      <protection/>
    </xf>
    <xf numFmtId="0" fontId="3" fillId="0" borderId="0" xfId="219" applyFont="1" applyAlignment="1">
      <alignment horizontal="center"/>
      <protection/>
    </xf>
    <xf numFmtId="0" fontId="3" fillId="0" borderId="0" xfId="219" applyFont="1" applyAlignment="1">
      <alignment horizontal="right" vertical="center"/>
      <protection/>
    </xf>
    <xf numFmtId="0" fontId="3" fillId="0" borderId="0" xfId="219" applyFont="1" applyAlignment="1">
      <alignment horizontal="left" vertical="center" wrapText="1"/>
      <protection/>
    </xf>
    <xf numFmtId="0" fontId="7" fillId="0" borderId="0" xfId="219" applyFont="1" applyAlignment="1">
      <alignment horizontal="center" vertical="center" wrapText="1"/>
      <protection/>
    </xf>
    <xf numFmtId="0" fontId="7" fillId="0" borderId="1" xfId="219" applyFont="1" applyBorder="1" applyAlignment="1">
      <alignment horizontal="center" vertical="center"/>
      <protection/>
    </xf>
    <xf numFmtId="0" fontId="7" fillId="0" borderId="0" xfId="219" applyFont="1" applyAlignment="1">
      <alignment horizontal="center" vertical="center"/>
      <protection/>
    </xf>
    <xf numFmtId="49" fontId="7" fillId="0" borderId="1" xfId="219" applyNumberFormat="1" applyFont="1" applyBorder="1" applyAlignment="1">
      <alignment horizontal="center" vertical="center"/>
      <protection/>
    </xf>
    <xf numFmtId="0" fontId="7" fillId="0" borderId="1" xfId="219" applyFont="1" applyBorder="1" applyAlignment="1">
      <alignment horizontal="justify" vertical="center" wrapText="1"/>
      <protection/>
    </xf>
    <xf numFmtId="168" fontId="7" fillId="0" borderId="0" xfId="219" applyNumberFormat="1" applyFont="1" applyAlignment="1">
      <alignment horizontal="center" vertical="center"/>
      <protection/>
    </xf>
    <xf numFmtId="168" fontId="13" fillId="0" borderId="0" xfId="219" applyNumberFormat="1" applyFont="1">
      <alignment/>
      <protection/>
    </xf>
    <xf numFmtId="49" fontId="3" fillId="0" borderId="1" xfId="219" applyNumberFormat="1" applyFont="1" applyBorder="1" applyAlignment="1">
      <alignment horizontal="center" vertical="center"/>
      <protection/>
    </xf>
    <xf numFmtId="0" fontId="3" fillId="0" borderId="1" xfId="219" applyFont="1" applyBorder="1" applyAlignment="1">
      <alignment horizontal="justify" vertical="center" wrapText="1"/>
      <protection/>
    </xf>
    <xf numFmtId="168" fontId="3" fillId="0" borderId="0" xfId="219" applyNumberFormat="1" applyFont="1" applyAlignment="1">
      <alignment horizontal="center" vertical="center"/>
      <protection/>
    </xf>
    <xf numFmtId="0" fontId="3" fillId="0" borderId="1" xfId="219" applyFont="1" applyBorder="1" applyAlignment="1">
      <alignment horizontal="justify" vertical="top" wrapText="1"/>
      <protection/>
    </xf>
    <xf numFmtId="0" fontId="3" fillId="0" borderId="1" xfId="219" applyFont="1" applyBorder="1" applyAlignment="1">
      <alignment horizontal="left" vertical="top" wrapText="1"/>
      <protection/>
    </xf>
    <xf numFmtId="10" fontId="13" fillId="0" borderId="0" xfId="219" applyNumberFormat="1" applyFont="1">
      <alignment/>
      <protection/>
    </xf>
    <xf numFmtId="167" fontId="13" fillId="0" borderId="0" xfId="219" applyNumberFormat="1" applyFont="1">
      <alignment/>
      <protection/>
    </xf>
    <xf numFmtId="168" fontId="3" fillId="0" borderId="0" xfId="219" applyNumberFormat="1" applyFont="1" applyAlignment="1">
      <alignment horizontal="center" vertical="center" wrapText="1"/>
      <protection/>
    </xf>
    <xf numFmtId="0" fontId="3" fillId="0" borderId="1" xfId="219" applyFont="1" applyBorder="1" applyAlignment="1">
      <alignment horizontal="center" vertical="center"/>
      <protection/>
    </xf>
    <xf numFmtId="0" fontId="3" fillId="0" borderId="1" xfId="219" applyFont="1" applyBorder="1" applyAlignment="1">
      <alignment horizontal="left" vertical="center" wrapText="1"/>
      <protection/>
    </xf>
    <xf numFmtId="0" fontId="3" fillId="0" borderId="1" xfId="219" applyFont="1" applyBorder="1" applyAlignment="1">
      <alignment horizontal="left" wrapText="1"/>
      <protection/>
    </xf>
    <xf numFmtId="0" fontId="7" fillId="0" borderId="1" xfId="219" applyFont="1" applyBorder="1" applyAlignment="1">
      <alignment horizontal="justify" vertical="top" wrapText="1"/>
      <protection/>
    </xf>
    <xf numFmtId="49" fontId="3" fillId="0" borderId="1" xfId="219" applyNumberFormat="1" applyFont="1" applyBorder="1" applyAlignment="1">
      <alignment horizontal="center" vertical="center" wrapText="1"/>
      <protection/>
    </xf>
    <xf numFmtId="0" fontId="13" fillId="0" borderId="0" xfId="219" applyFont="1" applyAlignment="1">
      <alignment horizontal="left"/>
      <protection/>
    </xf>
    <xf numFmtId="0" fontId="13" fillId="0" borderId="0" xfId="219" applyFont="1" applyAlignment="1" quotePrefix="1">
      <alignment horizontal="left"/>
      <protection/>
    </xf>
    <xf numFmtId="0" fontId="7" fillId="0" borderId="1" xfId="220" applyFont="1" applyBorder="1" applyAlignment="1">
      <alignment horizontal="center" vertical="center"/>
      <protection/>
    </xf>
    <xf numFmtId="0" fontId="7" fillId="0" borderId="1" xfId="220" applyFont="1" applyBorder="1" applyAlignment="1">
      <alignment horizontal="justify" vertical="center" wrapText="1"/>
      <protection/>
    </xf>
    <xf numFmtId="0" fontId="3" fillId="0" borderId="1" xfId="219" applyFont="1" applyBorder="1" applyAlignment="1">
      <alignment horizontal="center" vertical="center" wrapText="1"/>
      <protection/>
    </xf>
    <xf numFmtId="0" fontId="3" fillId="0" borderId="1" xfId="220" applyFont="1" applyBorder="1" applyAlignment="1">
      <alignment horizontal="left" vertical="top" wrapText="1"/>
      <protection/>
    </xf>
    <xf numFmtId="49" fontId="3" fillId="0" borderId="1" xfId="220" applyNumberFormat="1" applyFont="1" applyBorder="1" applyAlignment="1">
      <alignment horizontal="center" vertical="center"/>
      <protection/>
    </xf>
    <xf numFmtId="0" fontId="3" fillId="0" borderId="1" xfId="220" applyFont="1" applyBorder="1" applyAlignment="1">
      <alignment horizontal="justify" vertical="center" wrapText="1"/>
      <protection/>
    </xf>
    <xf numFmtId="49" fontId="3" fillId="0" borderId="1" xfId="221" applyNumberFormat="1" applyFont="1" applyBorder="1" applyAlignment="1">
      <alignment horizontal="center" vertical="center" wrapText="1"/>
      <protection/>
    </xf>
    <xf numFmtId="0" fontId="3" fillId="0" borderId="1" xfId="222" applyFont="1" applyBorder="1" applyAlignment="1">
      <alignment horizontal="justify" vertical="center" wrapText="1"/>
      <protection/>
    </xf>
    <xf numFmtId="0" fontId="13" fillId="0" borderId="1" xfId="222" applyFont="1" applyBorder="1" applyAlignment="1">
      <alignment horizontal="center" vertical="center"/>
      <protection/>
    </xf>
    <xf numFmtId="168" fontId="3" fillId="0" borderId="0" xfId="223" applyNumberFormat="1" applyFont="1" applyAlignment="1">
      <alignment horizontal="center" vertical="center"/>
      <protection/>
    </xf>
    <xf numFmtId="0" fontId="14" fillId="0" borderId="0" xfId="219" applyFont="1">
      <alignment/>
      <protection/>
    </xf>
    <xf numFmtId="0" fontId="13" fillId="0" borderId="0" xfId="219" applyFont="1" applyAlignment="1">
      <alignment wrapText="1"/>
      <protection/>
    </xf>
    <xf numFmtId="0" fontId="7" fillId="0" borderId="1" xfId="219" applyFont="1" applyBorder="1" applyAlignment="1">
      <alignment horizontal="left" vertical="center" wrapText="1"/>
      <protection/>
    </xf>
    <xf numFmtId="168" fontId="3" fillId="0" borderId="1" xfId="219" applyNumberFormat="1" applyFont="1" applyFill="1" applyBorder="1" applyAlignment="1">
      <alignment horizontal="center" vertical="center"/>
      <protection/>
    </xf>
    <xf numFmtId="0" fontId="3" fillId="0" borderId="0" xfId="219" applyFont="1" applyFill="1" applyAlignment="1">
      <alignment vertical="center"/>
      <protection/>
    </xf>
    <xf numFmtId="0" fontId="3" fillId="0" borderId="0" xfId="0" applyFont="1" applyFill="1" applyAlignment="1">
      <alignment vertical="center" wrapText="1"/>
    </xf>
    <xf numFmtId="0" fontId="3" fillId="0" borderId="0" xfId="219" applyFont="1" applyFill="1" applyAlignment="1">
      <alignment horizontal="right" vertical="center" wrapText="1"/>
      <protection/>
    </xf>
    <xf numFmtId="0" fontId="7" fillId="0" borderId="0" xfId="219" applyFont="1" applyFill="1" applyAlignment="1">
      <alignment horizontal="center" vertical="center" wrapText="1"/>
      <protection/>
    </xf>
    <xf numFmtId="0" fontId="7" fillId="0" borderId="1" xfId="219" applyFont="1" applyFill="1" applyBorder="1" applyAlignment="1">
      <alignment horizontal="center" vertical="center"/>
      <protection/>
    </xf>
    <xf numFmtId="168" fontId="7" fillId="0" borderId="1" xfId="219" applyNumberFormat="1" applyFont="1" applyFill="1" applyBorder="1" applyAlignment="1">
      <alignment horizontal="center" vertical="center"/>
      <protection/>
    </xf>
    <xf numFmtId="168" fontId="3" fillId="0" borderId="1" xfId="0" applyNumberFormat="1" applyFont="1" applyFill="1" applyBorder="1" applyAlignment="1">
      <alignment horizontal="center" vertical="center"/>
    </xf>
    <xf numFmtId="168" fontId="3" fillId="0" borderId="13" xfId="70" applyNumberFormat="1" applyFont="1" applyFill="1" applyBorder="1" applyAlignment="1">
      <alignment horizontal="center" vertical="center" wrapText="1"/>
      <protection/>
    </xf>
    <xf numFmtId="168" fontId="3" fillId="0" borderId="1" xfId="219" applyNumberFormat="1" applyFont="1" applyFill="1" applyBorder="1" applyAlignment="1">
      <alignment horizontal="center" vertical="center" wrapText="1"/>
      <protection/>
    </xf>
    <xf numFmtId="168" fontId="3" fillId="0" borderId="1" xfId="223" applyNumberFormat="1" applyFont="1" applyFill="1" applyBorder="1" applyAlignment="1">
      <alignment horizontal="center" vertical="center"/>
      <protection/>
    </xf>
    <xf numFmtId="168" fontId="3" fillId="0" borderId="0" xfId="219" applyNumberFormat="1" applyFont="1" applyFill="1" applyAlignment="1">
      <alignment vertical="center"/>
      <protection/>
    </xf>
    <xf numFmtId="0" fontId="13" fillId="0" borderId="0" xfId="219" applyFont="1" applyFill="1" applyAlignment="1">
      <alignment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0" applyFont="1" applyBorder="1" applyAlignment="1">
      <alignment vertical="center" wrapText="1"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0" xfId="224" applyFont="1" applyAlignment="1">
      <alignment horizontal="left"/>
      <protection/>
    </xf>
    <xf numFmtId="0" fontId="3" fillId="0" borderId="0" xfId="224" applyFont="1">
      <alignment/>
      <protection/>
    </xf>
    <xf numFmtId="0" fontId="3" fillId="0" borderId="0" xfId="224" applyFont="1" applyAlignment="1">
      <alignment horizontal="center"/>
      <protection/>
    </xf>
    <xf numFmtId="0" fontId="7" fillId="0" borderId="0" xfId="224" applyFont="1" applyAlignment="1">
      <alignment horizontal="center"/>
      <protection/>
    </xf>
    <xf numFmtId="0" fontId="3" fillId="0" borderId="5" xfId="224" applyFont="1" applyBorder="1" applyAlignment="1">
      <alignment horizontal="center" vertical="center" wrapText="1"/>
      <protection/>
    </xf>
    <xf numFmtId="0" fontId="7" fillId="0" borderId="5" xfId="224" applyFont="1" applyBorder="1" applyAlignment="1">
      <alignment horizontal="center" vertical="center" wrapText="1"/>
      <protection/>
    </xf>
    <xf numFmtId="0" fontId="7" fillId="0" borderId="1" xfId="225" applyFont="1" applyBorder="1" applyAlignment="1">
      <alignment horizontal="left" vertical="center" wrapText="1"/>
      <protection/>
    </xf>
    <xf numFmtId="0" fontId="7" fillId="0" borderId="6" xfId="224" applyFont="1" applyFill="1" applyBorder="1" applyAlignment="1">
      <alignment horizontal="center" vertical="center" wrapText="1"/>
      <protection/>
    </xf>
    <xf numFmtId="167" fontId="7" fillId="0" borderId="1" xfId="224" applyNumberFormat="1" applyFont="1" applyBorder="1" applyAlignment="1">
      <alignment horizontal="center" vertical="center" wrapText="1"/>
      <protection/>
    </xf>
    <xf numFmtId="49" fontId="7" fillId="0" borderId="1" xfId="224" applyNumberFormat="1" applyFont="1" applyFill="1" applyBorder="1" applyAlignment="1">
      <alignment horizontal="center" vertical="center" wrapText="1"/>
      <protection/>
    </xf>
    <xf numFmtId="0" fontId="7" fillId="0" borderId="0" xfId="224" applyFont="1">
      <alignment/>
      <protection/>
    </xf>
    <xf numFmtId="0" fontId="3" fillId="0" borderId="1" xfId="226" applyFont="1" applyBorder="1" applyAlignment="1">
      <alignment horizontal="left" vertical="center" wrapText="1"/>
      <protection/>
    </xf>
    <xf numFmtId="0" fontId="3" fillId="0" borderId="1" xfId="226" applyFont="1" applyBorder="1" applyAlignment="1">
      <alignment horizontal="center" vertical="center" wrapText="1"/>
      <protection/>
    </xf>
    <xf numFmtId="167" fontId="3" fillId="0" borderId="5" xfId="224" applyNumberFormat="1" applyFont="1" applyBorder="1" applyAlignment="1">
      <alignment horizontal="center" vertical="center" wrapText="1"/>
      <protection/>
    </xf>
    <xf numFmtId="49" fontId="3" fillId="0" borderId="1" xfId="224" applyNumberFormat="1" applyFont="1" applyBorder="1" applyAlignment="1">
      <alignment horizontal="center" vertical="center" wrapText="1"/>
      <protection/>
    </xf>
    <xf numFmtId="0" fontId="3" fillId="0" borderId="1" xfId="226" applyFont="1" applyFill="1" applyBorder="1" applyAlignment="1">
      <alignment horizontal="left" vertical="center" wrapText="1"/>
      <protection/>
    </xf>
    <xf numFmtId="0" fontId="3" fillId="0" borderId="6" xfId="226" applyFont="1" applyFill="1" applyBorder="1" applyAlignment="1">
      <alignment vertical="center" wrapText="1"/>
      <protection/>
    </xf>
    <xf numFmtId="0" fontId="7" fillId="0" borderId="1" xfId="225" applyFont="1" applyFill="1" applyBorder="1" applyAlignment="1">
      <alignment horizontal="left" vertical="center" wrapText="1"/>
      <protection/>
    </xf>
    <xf numFmtId="0" fontId="3" fillId="0" borderId="1" xfId="225" applyFont="1" applyBorder="1" applyAlignment="1">
      <alignment horizontal="left" vertical="center" wrapText="1"/>
      <protection/>
    </xf>
    <xf numFmtId="0" fontId="3" fillId="0" borderId="1" xfId="225" applyFont="1" applyFill="1" applyBorder="1" applyAlignment="1">
      <alignment horizontal="left" vertical="center" wrapText="1"/>
      <protection/>
    </xf>
    <xf numFmtId="0" fontId="3" fillId="0" borderId="6" xfId="225" applyFont="1" applyBorder="1" applyAlignment="1">
      <alignment horizontal="center" vertical="center" wrapText="1"/>
      <protection/>
    </xf>
    <xf numFmtId="167" fontId="3" fillId="0" borderId="6" xfId="224" applyNumberFormat="1" applyFont="1" applyBorder="1" applyAlignment="1">
      <alignment horizontal="center" vertical="center" wrapText="1"/>
      <protection/>
    </xf>
    <xf numFmtId="167" fontId="3" fillId="0" borderId="1" xfId="224" applyNumberFormat="1" applyFont="1" applyFill="1" applyBorder="1" applyAlignment="1">
      <alignment horizontal="center" vertical="center" wrapText="1"/>
      <protection/>
    </xf>
    <xf numFmtId="0" fontId="7" fillId="0" borderId="1" xfId="224" applyFont="1" applyBorder="1" applyAlignment="1">
      <alignment horizontal="left" vertical="center" wrapText="1"/>
      <protection/>
    </xf>
    <xf numFmtId="0" fontId="7" fillId="0" borderId="1" xfId="224" applyFont="1" applyBorder="1" applyAlignment="1">
      <alignment horizontal="center" vertical="center" wrapText="1"/>
      <protection/>
    </xf>
    <xf numFmtId="49" fontId="7" fillId="0" borderId="1" xfId="224" applyNumberFormat="1" applyFont="1" applyBorder="1" applyAlignment="1">
      <alignment horizontal="center" vertical="center" wrapText="1"/>
      <protection/>
    </xf>
    <xf numFmtId="0" fontId="3" fillId="0" borderId="0" xfId="224" applyFont="1" applyBorder="1" applyAlignment="1">
      <alignment horizontal="left" vertical="center" wrapText="1"/>
      <protection/>
    </xf>
    <xf numFmtId="0" fontId="3" fillId="0" borderId="0" xfId="224" applyFont="1" applyBorder="1" applyAlignment="1">
      <alignment horizontal="center" vertical="center" wrapText="1"/>
      <protection/>
    </xf>
    <xf numFmtId="167" fontId="3" fillId="0" borderId="0" xfId="224" applyNumberFormat="1" applyFont="1" applyFill="1" applyBorder="1" applyAlignment="1">
      <alignment horizontal="center" vertical="center" wrapText="1"/>
      <protection/>
    </xf>
    <xf numFmtId="167" fontId="7" fillId="0" borderId="0" xfId="224" applyNumberFormat="1" applyFont="1" applyBorder="1" applyAlignment="1">
      <alignment horizontal="center" vertical="center" wrapText="1"/>
      <protection/>
    </xf>
    <xf numFmtId="49" fontId="3" fillId="0" borderId="0" xfId="224" applyNumberFormat="1" applyFont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49" fontId="7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right" wrapText="1"/>
    </xf>
    <xf numFmtId="0" fontId="3" fillId="0" borderId="0" xfId="219" applyFont="1" applyAlignment="1">
      <alignment horizontal="right" vertical="center"/>
      <protection/>
    </xf>
    <xf numFmtId="0" fontId="3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3" fillId="0" borderId="0" xfId="219" applyFont="1" applyAlignment="1">
      <alignment horizontal="right" vertical="center" wrapText="1"/>
      <protection/>
    </xf>
    <xf numFmtId="0" fontId="7" fillId="0" borderId="0" xfId="219" applyFont="1" applyAlignment="1">
      <alignment horizontal="center" vertical="center" wrapText="1"/>
      <protection/>
    </xf>
    <xf numFmtId="49" fontId="7" fillId="0" borderId="1" xfId="219" applyNumberFormat="1" applyFont="1" applyBorder="1" applyAlignment="1">
      <alignment horizontal="center" vertical="center" wrapText="1"/>
      <protection/>
    </xf>
    <xf numFmtId="0" fontId="7" fillId="0" borderId="1" xfId="219" applyFont="1" applyBorder="1" applyAlignment="1">
      <alignment horizontal="center" vertical="center" wrapText="1"/>
      <protection/>
    </xf>
    <xf numFmtId="0" fontId="7" fillId="0" borderId="1" xfId="219" applyFont="1" applyFill="1" applyBorder="1" applyAlignment="1">
      <alignment horizontal="center" vertical="center" wrapText="1"/>
      <protection/>
    </xf>
    <xf numFmtId="0" fontId="5" fillId="0" borderId="3" xfId="31" applyNumberFormat="1" applyFont="1" applyFill="1" applyBorder="1" applyAlignment="1">
      <alignment horizontal="center" vertical="center" wrapText="1"/>
      <protection/>
    </xf>
    <xf numFmtId="0" fontId="5" fillId="0" borderId="16" xfId="31" applyNumberFormat="1" applyFont="1" applyFill="1" applyBorder="1" applyAlignment="1">
      <alignment horizontal="center" vertical="center" wrapText="1"/>
      <protection/>
    </xf>
    <xf numFmtId="0" fontId="5" fillId="0" borderId="4" xfId="31" applyNumberFormat="1" applyFont="1" applyFill="1" applyBorder="1" applyAlignment="1">
      <alignment horizontal="center" vertical="center" wrapText="1"/>
      <protection/>
    </xf>
    <xf numFmtId="0" fontId="5" fillId="0" borderId="0" xfId="31" applyNumberFormat="1" applyFont="1" applyFill="1" applyAlignment="1">
      <alignment horizontal="right" vertical="center" wrapText="1"/>
      <protection/>
    </xf>
    <xf numFmtId="0" fontId="8" fillId="0" borderId="17" xfId="31" applyNumberFormat="1" applyFont="1" applyFill="1" applyBorder="1" applyAlignment="1">
      <alignment horizontal="center" vertical="center" wrapText="1"/>
      <protection/>
    </xf>
    <xf numFmtId="0" fontId="5" fillId="0" borderId="11" xfId="31" applyNumberFormat="1" applyFont="1" applyFill="1" applyBorder="1" applyAlignment="1">
      <alignment horizontal="center" vertical="center" wrapText="1"/>
      <protection/>
    </xf>
    <xf numFmtId="0" fontId="5" fillId="0" borderId="18" xfId="31" applyNumberFormat="1" applyFont="1" applyFill="1" applyBorder="1" applyAlignment="1">
      <alignment horizontal="center" vertical="center" wrapText="1"/>
      <protection/>
    </xf>
    <xf numFmtId="0" fontId="5" fillId="0" borderId="8" xfId="31" applyNumberFormat="1" applyFont="1" applyFill="1" applyBorder="1" applyAlignment="1">
      <alignment horizontal="center" vertical="center" wrapText="1"/>
      <protection/>
    </xf>
    <xf numFmtId="0" fontId="5" fillId="0" borderId="0" xfId="31" applyNumberFormat="1" applyFont="1" applyFill="1" applyAlignment="1">
      <alignment horizontal="right" vertical="top" wrapText="1"/>
      <protection/>
    </xf>
    <xf numFmtId="0" fontId="8" fillId="0" borderId="0" xfId="31" applyNumberFormat="1" applyFont="1" applyFill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5" fillId="0" borderId="2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0" fontId="5" fillId="0" borderId="0" xfId="32" applyNumberFormat="1" applyFont="1" applyFill="1" applyAlignment="1">
      <alignment horizontal="right" vertical="center" wrapText="1"/>
      <protection/>
    </xf>
    <xf numFmtId="0" fontId="8" fillId="0" borderId="0" xfId="32" applyNumberFormat="1" applyFont="1" applyFill="1" applyAlignment="1">
      <alignment horizontal="center" vertical="center" wrapText="1"/>
      <protection/>
    </xf>
    <xf numFmtId="0" fontId="5" fillId="0" borderId="2" xfId="32" applyNumberFormat="1" applyFont="1" applyFill="1" applyBorder="1" applyAlignment="1">
      <alignment horizontal="center" vertical="center" wrapText="1"/>
      <protection/>
    </xf>
    <xf numFmtId="167" fontId="5" fillId="0" borderId="2" xfId="32" applyNumberFormat="1" applyFont="1" applyFill="1" applyBorder="1" applyAlignment="1">
      <alignment horizontal="center" vertical="center" wrapText="1"/>
      <protection/>
    </xf>
    <xf numFmtId="0" fontId="3" fillId="0" borderId="10" xfId="224" applyFont="1" applyBorder="1" applyAlignment="1">
      <alignment horizontal="center" vertical="center" wrapText="1"/>
      <protection/>
    </xf>
    <xf numFmtId="0" fontId="3" fillId="0" borderId="15" xfId="224" applyFont="1" applyBorder="1" applyAlignment="1">
      <alignment horizontal="center" vertical="center" wrapText="1"/>
      <protection/>
    </xf>
    <xf numFmtId="0" fontId="3" fillId="0" borderId="0" xfId="31" applyNumberFormat="1" applyFont="1" applyFill="1" applyAlignment="1">
      <alignment horizontal="right" vertical="top" wrapText="1"/>
      <protection/>
    </xf>
    <xf numFmtId="0" fontId="3" fillId="0" borderId="0" xfId="224" applyFont="1" applyAlignment="1">
      <alignment horizontal="right" wrapText="1"/>
      <protection/>
    </xf>
    <xf numFmtId="0" fontId="3" fillId="0" borderId="0" xfId="224" applyFont="1" applyAlignment="1">
      <alignment horizontal="right"/>
      <protection/>
    </xf>
    <xf numFmtId="0" fontId="7" fillId="0" borderId="0" xfId="224" applyFont="1" applyAlignment="1">
      <alignment horizontal="center"/>
      <protection/>
    </xf>
    <xf numFmtId="0" fontId="7" fillId="0" borderId="0" xfId="224" applyFont="1" applyAlignment="1">
      <alignment horizontal="center" vertical="center"/>
      <protection/>
    </xf>
    <xf numFmtId="0" fontId="3" fillId="0" borderId="1" xfId="224" applyFont="1" applyBorder="1" applyAlignment="1">
      <alignment horizontal="left" vertical="center" wrapText="1"/>
      <protection/>
    </xf>
    <xf numFmtId="0" fontId="3" fillId="0" borderId="6" xfId="224" applyFont="1" applyBorder="1" applyAlignment="1">
      <alignment horizontal="center" vertical="center" wrapText="1"/>
      <protection/>
    </xf>
    <xf numFmtId="0" fontId="3" fillId="0" borderId="14" xfId="224" applyFont="1" applyBorder="1" applyAlignment="1">
      <alignment horizontal="center" vertical="center" wrapText="1"/>
      <protection/>
    </xf>
    <xf numFmtId="0" fontId="3" fillId="0" borderId="5" xfId="224" applyFont="1" applyBorder="1" applyAlignment="1">
      <alignment horizontal="center" vertical="center" wrapText="1"/>
      <protection/>
    </xf>
    <xf numFmtId="0" fontId="3" fillId="0" borderId="1" xfId="224" applyFont="1" applyBorder="1" applyAlignment="1">
      <alignment horizontal="center" vertical="center" wrapText="1"/>
      <protection/>
    </xf>
    <xf numFmtId="0" fontId="3" fillId="0" borderId="7" xfId="224" applyFont="1" applyBorder="1" applyAlignment="1">
      <alignment horizontal="center" vertical="center" wrapText="1"/>
      <protection/>
    </xf>
  </cellXfs>
  <cellStyles count="2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  <cellStyle name="Обычный 4" xfId="22"/>
    <cellStyle name="Финансовый 2" xfId="23"/>
    <cellStyle name="Обычный 5" xfId="24"/>
    <cellStyle name="Обычный 6" xfId="25"/>
    <cellStyle name="Обычный 7" xfId="26"/>
    <cellStyle name="Обычный 8" xfId="27"/>
    <cellStyle name="Обычный 4 2" xfId="28"/>
    <cellStyle name="Обычный 9" xfId="29"/>
    <cellStyle name="Обычный 2 2" xfId="30"/>
    <cellStyle name="Обычный 10" xfId="31"/>
    <cellStyle name="Обычный 11" xfId="32"/>
    <cellStyle name="Обычный 2 3" xfId="33"/>
    <cellStyle name="Обычный 2 4" xfId="34"/>
    <cellStyle name="Обычный 2 5" xfId="35"/>
    <cellStyle name="Обычный 2 6" xfId="36"/>
    <cellStyle name="Обычный 2 7" xfId="37"/>
    <cellStyle name="Обычный 4 2 2" xfId="38"/>
    <cellStyle name="Обычный 4 2 2 2" xfId="39"/>
    <cellStyle name="Обычный 2 8" xfId="40"/>
    <cellStyle name="Обычный 13 2" xfId="41"/>
    <cellStyle name="Обычный 4 2 3 2" xfId="42"/>
    <cellStyle name="Обычный 12" xfId="43"/>
    <cellStyle name="Обычный 13" xfId="44"/>
    <cellStyle name="Обычный 2 8 2" xfId="45"/>
    <cellStyle name="Обычный 2 8 3" xfId="46"/>
    <cellStyle name="Обычный 2 8 4" xfId="47"/>
    <cellStyle name="Обычный 2 8 5" xfId="48"/>
    <cellStyle name="Обычный 4 2 3" xfId="49"/>
    <cellStyle name="Обычный 2 8 7" xfId="50"/>
    <cellStyle name="Обычный 2 8 2 2" xfId="51"/>
    <cellStyle name="Обычный 2 8 7 2" xfId="52"/>
    <cellStyle name="Обычный 15" xfId="53"/>
    <cellStyle name="Обычный 11 2" xfId="54"/>
    <cellStyle name="Обычный 13 2 2" xfId="55"/>
    <cellStyle name="Обычный 13 2 3" xfId="56"/>
    <cellStyle name="Обычный 13 3" xfId="57"/>
    <cellStyle name="Обычный 14" xfId="58"/>
    <cellStyle name="Обычный 2 2 2" xfId="59"/>
    <cellStyle name="Обычный 2 3 2" xfId="60"/>
    <cellStyle name="Обычный 2 4 2" xfId="61"/>
    <cellStyle name="Обычный 2 5 2" xfId="62"/>
    <cellStyle name="Обычный 2 6 2" xfId="63"/>
    <cellStyle name="Обычный 2 7 2" xfId="64"/>
    <cellStyle name="Обычный 2 8 3 2" xfId="65"/>
    <cellStyle name="Обычный 2 8 4 2" xfId="66"/>
    <cellStyle name="Обычный 2 8 5 2" xfId="67"/>
    <cellStyle name="Обычный 2 8 6" xfId="68"/>
    <cellStyle name="Обычный 2 8 8" xfId="69"/>
    <cellStyle name="Обычный 2 9" xfId="70"/>
    <cellStyle name="Обычный 3 2" xfId="71"/>
    <cellStyle name="Обычный 4 2 2 2 2" xfId="72"/>
    <cellStyle name="Обычный 4 2 2 3" xfId="73"/>
    <cellStyle name="Обычный 4 2 3 2 2" xfId="74"/>
    <cellStyle name="Обычный 4 2 3 2 3" xfId="75"/>
    <cellStyle name="Обычный 4 2 3 3" xfId="76"/>
    <cellStyle name="Обычный 4 2 4" xfId="77"/>
    <cellStyle name="Обычный 4 3" xfId="78"/>
    <cellStyle name="Финансовый 2 2" xfId="79"/>
    <cellStyle name="Обычный 2 8 2 3" xfId="80"/>
    <cellStyle name="Обычный 2 8 7 3" xfId="81"/>
    <cellStyle name="Обычный 13 2 2 2" xfId="82"/>
    <cellStyle name="Обычный 13 2 4" xfId="83"/>
    <cellStyle name="Обычный 13 4" xfId="84"/>
    <cellStyle name="Обычный 2 2 3" xfId="85"/>
    <cellStyle name="Обычный 2 3 3" xfId="86"/>
    <cellStyle name="Обычный 2 4 3" xfId="87"/>
    <cellStyle name="Обычный 2 5 3" xfId="88"/>
    <cellStyle name="Обычный 2 6 3" xfId="89"/>
    <cellStyle name="Обычный 2 7 3" xfId="90"/>
    <cellStyle name="Обычный 2 8 3 3" xfId="91"/>
    <cellStyle name="Обычный 2 8 4 3" xfId="92"/>
    <cellStyle name="Обычный 2 8 5 3" xfId="93"/>
    <cellStyle name="Обычный 2 8 6 2" xfId="94"/>
    <cellStyle name="Обычный 2 8 9" xfId="95"/>
    <cellStyle name="Обычный 4 2 2 2 3" xfId="96"/>
    <cellStyle name="Обычный 4 2 2 4" xfId="97"/>
    <cellStyle name="Обычный 4 2 3 2 2 2" xfId="98"/>
    <cellStyle name="Обычный 4 2 3 2 4" xfId="99"/>
    <cellStyle name="Обычный 4 2 3 4" xfId="100"/>
    <cellStyle name="Обычный 4 2 5" xfId="101"/>
    <cellStyle name="Обычный 4 4" xfId="102"/>
    <cellStyle name="Обычный 13 2 5" xfId="103"/>
    <cellStyle name="Обычный 4 2 3 2 5" xfId="104"/>
    <cellStyle name="Обычный 2 8 2 3 2" xfId="105"/>
    <cellStyle name="Обычный 2 8 7 3 2" xfId="106"/>
    <cellStyle name="Обычный 2 8 2 3 3" xfId="107"/>
    <cellStyle name="Обычный 2 8 7 3 3" xfId="108"/>
    <cellStyle name="Финансовый [0] 2" xfId="109"/>
    <cellStyle name="Обычный 2 8 2 3 3 2" xfId="110"/>
    <cellStyle name="Обычный 2 8 7 3 3 2" xfId="111"/>
    <cellStyle name="Обычный 4 2 6" xfId="112"/>
    <cellStyle name="Обычный 10 2" xfId="113"/>
    <cellStyle name="Обычный 2 8 2 3 3 3" xfId="114"/>
    <cellStyle name="Обычный 2 8 2 3 3 3 2" xfId="115"/>
    <cellStyle name="Обычный 2 8 7 4" xfId="116"/>
    <cellStyle name="Обычный 2 8 2 3 3 3 2 2" xfId="117"/>
    <cellStyle name="Обычный 2 8 7 4 2" xfId="118"/>
    <cellStyle name="Обычный 2 8 2 3 3 3 2 2 2" xfId="119"/>
    <cellStyle name="Обычный 2 8 7 4 2 2" xfId="120"/>
    <cellStyle name="Обычный 2 8 7 3 3 3 2 2" xfId="121"/>
    <cellStyle name="Обычный 2 8 2 3 3 3 2 2 2 2" xfId="122"/>
    <cellStyle name="Обычный 2 8 7 4 2 2 2" xfId="123"/>
    <cellStyle name="Обычный 2 8 7 3 3 3 2 2 2" xfId="124"/>
    <cellStyle name="Обычный 2 8 2 3 3 3 2 2 2 3" xfId="125"/>
    <cellStyle name="Обычный 2 8 7 4 2 2 3" xfId="126"/>
    <cellStyle name="Обычный 2 8 7 3 3 3 2 2 3" xfId="127"/>
    <cellStyle name="Обычный 2 8 2 3 3 2 2" xfId="128"/>
    <cellStyle name="Обычный 4 2 6 2" xfId="129"/>
    <cellStyle name="Обычный 2 8 2 3 3 3 2 2 2 3 2" xfId="130"/>
    <cellStyle name="Обычный 2 8 7 4 2 2 3 2" xfId="131"/>
    <cellStyle name="Обычный 2 8 2 3 3 3 2 2 2 3 2 2" xfId="132"/>
    <cellStyle name="Обычный 2 8 7 4 2 2 3 2 2" xfId="133"/>
    <cellStyle name="Обычный 2 8 2 3 3 3 2 2 3" xfId="134"/>
    <cellStyle name="Обычный 2 8 2 3 3 2 2 2" xfId="135"/>
    <cellStyle name="Обычный 4 2 6 2 2" xfId="136"/>
    <cellStyle name="Обычный 2 8 2 3 3 3 2 2 2 3 2 2 2" xfId="137"/>
    <cellStyle name="Обычный 2 8 7 4 2 2 3 2 2 2" xfId="138"/>
    <cellStyle name="Обычный 2 8 2 3 3 3 2 2 3 2" xfId="139"/>
    <cellStyle name="Обычный 2 8 2 3 3 3 2 2 2 3 2 2 2 2" xfId="140"/>
    <cellStyle name="Обычный 2 8 7 4 2 2 3 2 2 2 2" xfId="141"/>
    <cellStyle name="Обычный 2 8 2 3 3 3 2 2 3 2 2" xfId="142"/>
    <cellStyle name="Обычный 2 8 2 3 3 3 2 2 2 3 2 2 2 2 2" xfId="143"/>
    <cellStyle name="Обычный 2 8 7 4 2 2 3 2 2 2 2 2" xfId="144"/>
    <cellStyle name="Обычный 2 8 2 3 3 3 2 2 3 2 2 2" xfId="145"/>
    <cellStyle name="Обычный 16" xfId="146"/>
    <cellStyle name="Обычный 2 8 2 3 3 3 2 2 2 3 2 2 2 2 3" xfId="147"/>
    <cellStyle name="Обычный 2 8 7 4 2 2 3 2 2 2 2 3" xfId="148"/>
    <cellStyle name="Обычный 2 8 2 3 3 3 2 2 3 2 2 3" xfId="149"/>
    <cellStyle name="Обычный 2 8 2 3 3 3 2 2 2 3 2 2 2 2 4" xfId="150"/>
    <cellStyle name="Обычный 2 8 7 4 2 2 3 2 2 2 2 4" xfId="151"/>
    <cellStyle name="Обычный 2 8 2 3 3 3 2 2 3 2 2 4" xfId="152"/>
    <cellStyle name="Обычный 2 8 2 3 3 3 2 2 2 3 2 2 2 2 2 3" xfId="153"/>
    <cellStyle name="Обычный 2 8 2 3 3 3 2 2 3 2 2 2 3" xfId="154"/>
    <cellStyle name="Обычный 2 8 2 3 3 2 2 2 2" xfId="155"/>
    <cellStyle name="Обычный 4 2 6 2 2 2" xfId="156"/>
    <cellStyle name="Обычный 16 2" xfId="157"/>
    <cellStyle name="Обычный 2 8 2 3 3 2 2 2 2 2" xfId="158"/>
    <cellStyle name="Обычный 4 2 6 2 2 2 2" xfId="159"/>
    <cellStyle name="Обычный 16 2 2" xfId="160"/>
    <cellStyle name="Обычный 2 8 2 3 3 3 2 2 2 3 2 2 2 2 4 2" xfId="161"/>
    <cellStyle name="Обычный 2 8 7 4 2 2 3 2 2 2 2 4 2" xfId="162"/>
    <cellStyle name="Обычный 2 8 2 3 3 3 2 2 3 2 2 4 2" xfId="163"/>
    <cellStyle name="Обычный 2 8 2 3 3 3 2 2 2 3 2 2 2 2 4 3" xfId="164"/>
    <cellStyle name="Обычный 2 8 7 4 2 2 3 2 2 2 2 4 3" xfId="165"/>
    <cellStyle name="Обычный 2 8 2 3 3 3 2 2 3 2 2 4 3" xfId="166"/>
    <cellStyle name="Обычный 2 8 2 3 3 3 2 2 3 2 2 2 3 4 3" xfId="167"/>
    <cellStyle name="Обычный 2 8 2 3 3 3 2 2 2 3 2 2 2 2 2 3 4 3" xfId="168"/>
    <cellStyle name="Обычный 2 8 2 3 3 3 2 2 2 3 2 2 2 2 4 5 3" xfId="169"/>
    <cellStyle name="Обычный 2 8 2 3 3 3 2 2 2 3 2 2 2 2 4 3 2" xfId="170"/>
    <cellStyle name="Обычный 2 8 7 4 2 2 3 2 2 2 2 4 3 2" xfId="171"/>
    <cellStyle name="Обычный 2 8 2 3 3 3 2 2 3 2 2 4 3 2" xfId="172"/>
    <cellStyle name="Обычный 2 8 2 3 3 3 2 2 3 2 2 2 3 4 3 2" xfId="173"/>
    <cellStyle name="Обычный 2 8 2 3 3 3 2 2 2 3 2 2 2 2 2 3 4 3 2" xfId="174"/>
    <cellStyle name="Обычный 2 8 2 3 3 3 2 2 2 3 2 2 2 2 4 5 3 2" xfId="175"/>
    <cellStyle name="Обычный 2 8 2 3 3 2 2 2 2 2 2" xfId="176"/>
    <cellStyle name="Обычный 4 2 6 2 2 2 2 2" xfId="177"/>
    <cellStyle name="Обычный 16 2 2 2" xfId="178"/>
    <cellStyle name="Обычный 2 8 2 3 3 2 2 2 2 2 2 2" xfId="179"/>
    <cellStyle name="Обычный 4 2 6 2 2 2 2 2 2" xfId="180"/>
    <cellStyle name="Обычный 16 2 2 2 2" xfId="181"/>
    <cellStyle name="Обычный 2 8 2 3 3 3 2 2 2 3 2 2 2 2 4 3 2 2" xfId="182"/>
    <cellStyle name="Обычный 2 8 7 4 2 2 3 2 2 2 2 4 3 2 2" xfId="183"/>
    <cellStyle name="Обычный 2 8 2 3 3 3 2 2 3 2 2 4 3 2 2" xfId="184"/>
    <cellStyle name="Обычный 2 8 2 3 3 3 2 2 3 2 2 2 3 4 3 2 2" xfId="185"/>
    <cellStyle name="Обычный 2 8 2 3 3 3 2 2 2 3 2 2 2 2 2 3 4 3 2 2" xfId="186"/>
    <cellStyle name="Обычный 2 8 2 3 3 3 2 2 2 3 2 2 2 2 4 5 3 2 2" xfId="187"/>
    <cellStyle name="Обычный 2 8 2 3 3 3 2 2 2 3 2 2 2 2 4 3 2 3" xfId="188"/>
    <cellStyle name="Обычный 2 8 7 4 2 2 3 2 2 2 2 4 3 2 3" xfId="189"/>
    <cellStyle name="Обычный 2 8 2 3 3 3 2 2 3 2 2 4 3 2 3" xfId="190"/>
    <cellStyle name="Обычный 2 8 2 3 3 3 2 2 3 2 2 2 3 4 3 2 3" xfId="191"/>
    <cellStyle name="Обычный 2 8 2 3 3 3 2 2 2 3 2 2 2 2 2 3 4 3 2 3" xfId="192"/>
    <cellStyle name="Обычный 2 8 2 3 3 3 2 2 2 3 2 2 2 2 4 5 3 2 3" xfId="193"/>
    <cellStyle name="Обычный 2 8 2 3 3 3 2 2 2 3 2 2 2 2 4 3 2 4" xfId="194"/>
    <cellStyle name="Обычный 2 8 2 3 3 3 2 2 3 2 2 2 3 4 3 2 4" xfId="195"/>
    <cellStyle name="Обычный 2 8 2 3 3 3 2 2 2 3 2 2 2 2 2 3 4 3 2 4" xfId="196"/>
    <cellStyle name="Обычный 2 8 2 3 3 3 2 2 2 3 2 2 2 2 4 5 3 3" xfId="197"/>
    <cellStyle name="Обычный 2 8 2 3 3 3 2 2 2 3 2 2 2 2 2 3 4 3 3" xfId="198"/>
    <cellStyle name="Обычный 2 8 2 3 3 2 2 2 2 2 2 2 2" xfId="199"/>
    <cellStyle name="Обычный 4 2 6 2 2 2 2 2 2 2" xfId="200"/>
    <cellStyle name="Обычный 16 2 2 2 2 2" xfId="201"/>
    <cellStyle name="Обычный 10 6" xfId="202"/>
    <cellStyle name="Обычный 2 8 2 3 3 3 2 2 2 3 2 2 2 2 4 3 2 3 2" xfId="203"/>
    <cellStyle name="Обычный 2 8 7 4 2 2 3 2 2 2 2 4 3 2 3 2" xfId="204"/>
    <cellStyle name="Обычный 2 8 2 3 3 3 2 2 2 3 2 2 2 2 4 3 2 4 2" xfId="205"/>
    <cellStyle name="Обычный 2 8 2 3 3 3 2 2 2 3 2 2 2 2 4 5 3 3 2" xfId="206"/>
    <cellStyle name="Обычный 2 8 2 3 3 3 2 2 3 2 2 4 3 2 3 2" xfId="207"/>
    <cellStyle name="Обычный 2 8 2 3 3 3 2 2 3 2 2 2 3 4 3 2 4 2" xfId="208"/>
    <cellStyle name="Обычный 2 8 2 3 3 3 2 2 2 3 2 2 2 2 2 3 4 3 2 4 2" xfId="209"/>
    <cellStyle name="Обычный 2 8 2 3 3 3 2 2 3 2 2 2 3 4 3 2 3 2" xfId="210"/>
    <cellStyle name="Обычный 2 8 2 3 3 3 2 2 2 3 2 2 2 2 2 3 4 3 2 3 2" xfId="211"/>
    <cellStyle name="Обычный 2 8 2 3 3 3 2 2 2 3 2 2 2 2 4 5 3 2 3 2" xfId="212"/>
    <cellStyle name="Обычный 2 8 2 3 3 3 2 2 2 3 2 2 2 2 2 3 4 3 3 2" xfId="213"/>
    <cellStyle name="Обычный 2 8 2 3 3 3 2 2 2 3 2 2 2 2 4 3 2 3 2 2" xfId="214"/>
    <cellStyle name="Обычный 2 8 2 3 3 3 2 2 2 3 2 2 2 2 4 5 3 2 3 2 2" xfId="215"/>
    <cellStyle name="Обычный 2 8 2 3 3 3 2 2 2 3 2 2 2 2 2 3 4 3 2 3 2 2" xfId="216"/>
    <cellStyle name="Обычный 2 8 7 4 2 2 3 2 2 2 2 4 3 2 3 2 2" xfId="217"/>
    <cellStyle name="Обычный 2 8 2 3 3 3 2 2 3 2 2 2 3 4 3 2 3 2 2" xfId="218"/>
    <cellStyle name="Обычный 2 8 2 3 3 3 2 2 2 3 2 2 2 2 4 3 2 3 2 2 2" xfId="219"/>
    <cellStyle name="Обычный 2 8 7 4 2 2 3 2 2 2 2 4 3 2 3 2 2 2" xfId="220"/>
    <cellStyle name="Обычный 2 8 2 3 3 3 2 2 3 2 2 2 3 4 3 2 3 2 2 2" xfId="221"/>
    <cellStyle name="Обычный 2 8 2 3 3 3 2 2 2 3 2 2 2 2 2 3 4 3 2 3 2 2 2" xfId="222"/>
    <cellStyle name="Обычный 2 8 2 3 3 3 2 2 2 3 2 2 2 2 4 5 3 2 3 2 2 2" xfId="223"/>
    <cellStyle name="Обычный 2 8 2 3 3 2 2 2 2 2 2 2 2 2" xfId="224"/>
    <cellStyle name="Обычный 4 2 6 2 2 2 2 2 2 2 2" xfId="225"/>
    <cellStyle name="Обычный 16 2 2 2 2 2 2" xfId="2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54;&#1050;&#1059;&#1052;&#1045;&#1053;&#1058;&#1067;%20&#1044;&#1048;&#1057;&#1050;%20F\2024%20&#1075;&#1086;&#1076;%20-%20&#1059;&#1058;&#1054;&#1063;&#1053;&#1045;&#1053;&#1048;&#1045;%20&#1073;&#1102;&#1076;&#1078;&#1077;&#1090;&#1072;\1%20&#1091;&#1090;&#1086;&#1095;&#1085;&#1077;&#1085;&#1080;&#1077;\&#8470;%20252%20&#1086;&#1090;%2027.02.2024%20&#1054;%20&#1074;&#1085;&#1077;&#1089;&#1077;&#1085;&#1080;&#1080;%20&#1080;&#1079;&#1084;&#1077;&#1085;&#1077;&#1085;&#1080;&#1081;%20&#1074;%20&#1088;&#1077;&#1096;&#1077;&#1085;&#1080;&#1077;%20&#1058;&#1043;&#1044;%20&#1086;&#1090;%2027.12.2023%20&#8470;%20243\&#1087;&#1088;&#1080;&#1083;&#1086;&#1078;&#1077;&#1085;&#1080;&#1103;%20&#8470;&#8470;%201-6,%20&#8470;%208%20&#1082;%20&#1088;&#1077;&#1096;&#1077;&#1085;&#1080;&#1102;%20&#1058;&#1043;&#1044;%20&#1086;&#1090;%2027.02.2024%20&#8470;%2025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№ 1 источ "/>
      <sheetName val="№ 2 дох."/>
      <sheetName val="№ 3 р.п"/>
      <sheetName val="№ 4 ведом"/>
      <sheetName val=" № 5  рп, кцср, квр"/>
      <sheetName val="№ 6 МП"/>
      <sheetName val="№ 8 АИП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2">
          <cell r="E252">
            <v>4855.7</v>
          </cell>
        </row>
        <row r="253">
          <cell r="E253">
            <v>3000</v>
          </cell>
        </row>
        <row r="326">
          <cell r="E326">
            <v>4359.6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="60" workbookViewId="0" topLeftCell="A1">
      <selection activeCell="E12" sqref="E12"/>
    </sheetView>
  </sheetViews>
  <sheetFormatPr defaultColWidth="9.125" defaultRowHeight="12.75"/>
  <cols>
    <col min="1" max="1" width="30.625" style="84" customWidth="1"/>
    <col min="2" max="2" width="51.625" style="84" customWidth="1"/>
    <col min="3" max="3" width="13.625" style="110" customWidth="1"/>
    <col min="4" max="5" width="12.625" style="111" bestFit="1" customWidth="1"/>
    <col min="6" max="16384" width="9.125" style="84" customWidth="1"/>
  </cols>
  <sheetData>
    <row r="1" spans="1:5" ht="12.75">
      <c r="A1" s="292" t="s">
        <v>257</v>
      </c>
      <c r="B1" s="292"/>
      <c r="C1" s="292"/>
      <c r="D1" s="292"/>
      <c r="E1" s="292"/>
    </row>
    <row r="2" spans="1:5" ht="12.75">
      <c r="A2" s="292" t="s">
        <v>292</v>
      </c>
      <c r="B2" s="292"/>
      <c r="C2" s="292"/>
      <c r="D2" s="292"/>
      <c r="E2" s="292"/>
    </row>
    <row r="3" spans="1:5" ht="12.75">
      <c r="A3" s="292" t="s">
        <v>666</v>
      </c>
      <c r="B3" s="292"/>
      <c r="C3" s="292"/>
      <c r="D3" s="292"/>
      <c r="E3" s="292"/>
    </row>
    <row r="4" spans="1:5" ht="30.6" customHeight="1">
      <c r="A4" s="304" t="s">
        <v>785</v>
      </c>
      <c r="B4" s="304"/>
      <c r="C4" s="304"/>
      <c r="D4" s="304"/>
      <c r="E4" s="304"/>
    </row>
    <row r="5" spans="1:5" ht="12.75">
      <c r="A5" s="153"/>
      <c r="B5" s="153"/>
      <c r="D5" s="110"/>
      <c r="E5" s="110"/>
    </row>
    <row r="6" spans="1:5" ht="12.75">
      <c r="A6" s="293" t="s">
        <v>258</v>
      </c>
      <c r="B6" s="293"/>
      <c r="C6" s="293"/>
      <c r="D6" s="293"/>
      <c r="E6" s="293"/>
    </row>
    <row r="7" spans="1:5" ht="12.75">
      <c r="A7" s="293" t="s">
        <v>363</v>
      </c>
      <c r="B7" s="293"/>
      <c r="C7" s="293"/>
      <c r="D7" s="293"/>
      <c r="E7" s="293"/>
    </row>
    <row r="9" spans="1:5" ht="12.75">
      <c r="A9" s="294" t="s">
        <v>259</v>
      </c>
      <c r="B9" s="297" t="s">
        <v>18</v>
      </c>
      <c r="C9" s="300" t="s">
        <v>87</v>
      </c>
      <c r="D9" s="301"/>
      <c r="E9" s="302"/>
    </row>
    <row r="10" spans="1:5" ht="12.75">
      <c r="A10" s="295"/>
      <c r="B10" s="298"/>
      <c r="C10" s="303" t="s">
        <v>322</v>
      </c>
      <c r="D10" s="303" t="s">
        <v>88</v>
      </c>
      <c r="E10" s="303"/>
    </row>
    <row r="11" spans="1:5" ht="12.75">
      <c r="A11" s="296"/>
      <c r="B11" s="299"/>
      <c r="C11" s="303" t="s">
        <v>66</v>
      </c>
      <c r="D11" s="109" t="s">
        <v>341</v>
      </c>
      <c r="E11" s="109" t="s">
        <v>364</v>
      </c>
    </row>
    <row r="12" spans="1:5" ht="12.75">
      <c r="A12" s="107" t="s">
        <v>3</v>
      </c>
      <c r="B12" s="108">
        <v>2</v>
      </c>
      <c r="C12" s="108">
        <v>3</v>
      </c>
      <c r="D12" s="101">
        <v>4</v>
      </c>
      <c r="E12" s="101">
        <v>5</v>
      </c>
    </row>
    <row r="13" spans="1:5" ht="31.5">
      <c r="A13" s="85" t="s">
        <v>260</v>
      </c>
      <c r="B13" s="86" t="s">
        <v>285</v>
      </c>
      <c r="C13" s="87">
        <f>C14+C18</f>
        <v>111769</v>
      </c>
      <c r="D13" s="87">
        <f>D14+D18</f>
        <v>0</v>
      </c>
      <c r="E13" s="87">
        <f>E14+E18</f>
        <v>0</v>
      </c>
    </row>
    <row r="14" spans="1:5" ht="12.75">
      <c r="A14" s="83" t="s">
        <v>261</v>
      </c>
      <c r="B14" s="44" t="s">
        <v>262</v>
      </c>
      <c r="C14" s="88">
        <f aca="true" t="shared" si="0" ref="C14:E16">C15</f>
        <v>-1300375.7</v>
      </c>
      <c r="D14" s="88">
        <f t="shared" si="0"/>
        <v>-1129452.6</v>
      </c>
      <c r="E14" s="88">
        <f t="shared" si="0"/>
        <v>-1065145.9</v>
      </c>
    </row>
    <row r="15" spans="1:5" ht="12.75">
      <c r="A15" s="83" t="s">
        <v>263</v>
      </c>
      <c r="B15" s="44" t="s">
        <v>264</v>
      </c>
      <c r="C15" s="88">
        <f>C16</f>
        <v>-1300375.7</v>
      </c>
      <c r="D15" s="88">
        <f t="shared" si="0"/>
        <v>-1129452.6</v>
      </c>
      <c r="E15" s="88">
        <f t="shared" si="0"/>
        <v>-1065145.9</v>
      </c>
    </row>
    <row r="16" spans="1:5" ht="31.5">
      <c r="A16" s="83" t="s">
        <v>286</v>
      </c>
      <c r="B16" s="44" t="s">
        <v>287</v>
      </c>
      <c r="C16" s="88">
        <f>C17</f>
        <v>-1300375.7</v>
      </c>
      <c r="D16" s="88">
        <f t="shared" si="0"/>
        <v>-1129452.6</v>
      </c>
      <c r="E16" s="88">
        <f t="shared" si="0"/>
        <v>-1065145.9</v>
      </c>
    </row>
    <row r="17" spans="1:5" ht="31.5">
      <c r="A17" s="83" t="s">
        <v>265</v>
      </c>
      <c r="B17" s="44" t="s">
        <v>266</v>
      </c>
      <c r="C17" s="88">
        <v>-1300375.7</v>
      </c>
      <c r="D17" s="101">
        <v>-1129452.6</v>
      </c>
      <c r="E17" s="89">
        <v>-1065145.9</v>
      </c>
    </row>
    <row r="18" spans="1:5" ht="12.75">
      <c r="A18" s="83" t="s">
        <v>267</v>
      </c>
      <c r="B18" s="44" t="s">
        <v>268</v>
      </c>
      <c r="C18" s="88">
        <f aca="true" t="shared" si="1" ref="C18:E20">C19</f>
        <v>1412144.7</v>
      </c>
      <c r="D18" s="88">
        <f t="shared" si="1"/>
        <v>1129452.6</v>
      </c>
      <c r="E18" s="88">
        <f t="shared" si="1"/>
        <v>1065145.9</v>
      </c>
    </row>
    <row r="19" spans="1:5" ht="12.75">
      <c r="A19" s="83" t="s">
        <v>269</v>
      </c>
      <c r="B19" s="44" t="s">
        <v>270</v>
      </c>
      <c r="C19" s="88">
        <f>C20</f>
        <v>1412144.7</v>
      </c>
      <c r="D19" s="88">
        <f t="shared" si="1"/>
        <v>1129452.6</v>
      </c>
      <c r="E19" s="88">
        <f t="shared" si="1"/>
        <v>1065145.9</v>
      </c>
    </row>
    <row r="20" spans="1:5" ht="31.5">
      <c r="A20" s="83" t="s">
        <v>288</v>
      </c>
      <c r="B20" s="44" t="s">
        <v>289</v>
      </c>
      <c r="C20" s="88">
        <f>C21</f>
        <v>1412144.7</v>
      </c>
      <c r="D20" s="88">
        <f t="shared" si="1"/>
        <v>1129452.6</v>
      </c>
      <c r="E20" s="88">
        <f t="shared" si="1"/>
        <v>1065145.9</v>
      </c>
    </row>
    <row r="21" spans="1:5" ht="31.5">
      <c r="A21" s="83" t="s">
        <v>271</v>
      </c>
      <c r="B21" s="44" t="s">
        <v>272</v>
      </c>
      <c r="C21" s="88">
        <v>1412144.7</v>
      </c>
      <c r="D21" s="89">
        <v>1129452.6</v>
      </c>
      <c r="E21" s="89">
        <v>1065145.9</v>
      </c>
    </row>
    <row r="22" spans="1:5" ht="12.75">
      <c r="A22" s="291" t="s">
        <v>290</v>
      </c>
      <c r="B22" s="291"/>
      <c r="C22" s="87">
        <f>C13</f>
        <v>111769</v>
      </c>
      <c r="D22" s="87">
        <f>D13</f>
        <v>0</v>
      </c>
      <c r="E22" s="87">
        <f>E13</f>
        <v>0</v>
      </c>
    </row>
    <row r="24" spans="1:2" ht="12.75">
      <c r="A24" s="90"/>
      <c r="B24" s="91"/>
    </row>
    <row r="25" ht="12.75">
      <c r="B25" s="106"/>
    </row>
  </sheetData>
  <mergeCells count="12">
    <mergeCell ref="A22:B22"/>
    <mergeCell ref="A1:E1"/>
    <mergeCell ref="A2:E2"/>
    <mergeCell ref="A3:E3"/>
    <mergeCell ref="A6:E6"/>
    <mergeCell ref="A7:E7"/>
    <mergeCell ref="A9:A11"/>
    <mergeCell ref="B9:B11"/>
    <mergeCell ref="C9:E9"/>
    <mergeCell ref="C10:C11"/>
    <mergeCell ref="D10:E10"/>
    <mergeCell ref="A4:E4"/>
  </mergeCells>
  <printOptions/>
  <pageMargins left="0.5905511811023623" right="0.1968503937007874" top="0.1968503937007874" bottom="0.1968503937007874" header="0.5118110236220472" footer="0.5118110236220472"/>
  <pageSetup fitToHeight="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5"/>
  <sheetViews>
    <sheetView zoomScale="80" zoomScaleNormal="80" workbookViewId="0" topLeftCell="A1">
      <selection activeCell="A1" sqref="A1:E171"/>
    </sheetView>
  </sheetViews>
  <sheetFormatPr defaultColWidth="9.125" defaultRowHeight="12.75"/>
  <cols>
    <col min="1" max="1" width="33.875" style="190" customWidth="1"/>
    <col min="2" max="2" width="109.00390625" style="187" customWidth="1"/>
    <col min="3" max="4" width="12.875" style="229" bestFit="1" customWidth="1"/>
    <col min="5" max="5" width="15.75390625" style="229" bestFit="1" customWidth="1"/>
    <col min="6" max="7" width="10.00390625" style="187" bestFit="1" customWidth="1"/>
    <col min="8" max="8" width="36.625" style="189" bestFit="1" customWidth="1"/>
    <col min="9" max="11" width="9.25390625" style="189" bestFit="1" customWidth="1"/>
    <col min="12" max="16384" width="9.125" style="189" customWidth="1"/>
  </cols>
  <sheetData>
    <row r="1" spans="1:7" ht="12.75">
      <c r="A1" s="186"/>
      <c r="E1" s="230" t="s">
        <v>660</v>
      </c>
      <c r="F1" s="145"/>
      <c r="G1" s="188"/>
    </row>
    <row r="2" spans="2:7" ht="12.75">
      <c r="B2" s="305" t="s">
        <v>659</v>
      </c>
      <c r="C2" s="305"/>
      <c r="D2" s="305"/>
      <c r="E2" s="305"/>
      <c r="F2" s="191"/>
      <c r="G2" s="191"/>
    </row>
    <row r="3" spans="4:7" ht="12.75">
      <c r="D3" s="306" t="s">
        <v>667</v>
      </c>
      <c r="E3" s="307"/>
      <c r="F3" s="144"/>
      <c r="G3" s="191"/>
    </row>
    <row r="4" spans="1:7" ht="36" customHeight="1">
      <c r="A4" s="186"/>
      <c r="B4" s="308" t="s">
        <v>785</v>
      </c>
      <c r="C4" s="308"/>
      <c r="D4" s="308"/>
      <c r="E4" s="308"/>
      <c r="F4" s="192"/>
      <c r="G4" s="192"/>
    </row>
    <row r="5" spans="1:7" ht="12.75">
      <c r="A5" s="186"/>
      <c r="B5" s="188"/>
      <c r="C5" s="231"/>
      <c r="D5" s="231"/>
      <c r="E5" s="231"/>
      <c r="F5" s="192"/>
      <c r="G5" s="192"/>
    </row>
    <row r="6" spans="1:7" ht="50.45" customHeight="1">
      <c r="A6" s="309" t="s">
        <v>658</v>
      </c>
      <c r="B6" s="309"/>
      <c r="C6" s="309"/>
      <c r="D6" s="309"/>
      <c r="E6" s="309"/>
      <c r="F6" s="193"/>
      <c r="G6" s="193"/>
    </row>
    <row r="7" spans="1:7" ht="12.75">
      <c r="A7" s="193"/>
      <c r="B7" s="193"/>
      <c r="C7" s="232"/>
      <c r="D7" s="232"/>
      <c r="E7" s="232"/>
      <c r="F7" s="193"/>
      <c r="G7" s="193"/>
    </row>
    <row r="8" spans="1:7" ht="12.75">
      <c r="A8" s="310" t="s">
        <v>657</v>
      </c>
      <c r="B8" s="311" t="s">
        <v>656</v>
      </c>
      <c r="C8" s="312" t="s">
        <v>655</v>
      </c>
      <c r="D8" s="312"/>
      <c r="E8" s="312"/>
      <c r="F8" s="193"/>
      <c r="G8" s="193"/>
    </row>
    <row r="9" spans="1:7" ht="12.75">
      <c r="A9" s="310"/>
      <c r="B9" s="311"/>
      <c r="C9" s="233" t="s">
        <v>322</v>
      </c>
      <c r="D9" s="233" t="s">
        <v>341</v>
      </c>
      <c r="E9" s="233" t="s">
        <v>364</v>
      </c>
      <c r="F9" s="195"/>
      <c r="G9" s="195"/>
    </row>
    <row r="10" spans="1:10" ht="12.75">
      <c r="A10" s="196" t="s">
        <v>654</v>
      </c>
      <c r="B10" s="197" t="s">
        <v>653</v>
      </c>
      <c r="C10" s="234">
        <f>C11+C19+C29+C37+C45+C48+C64+C70+C76+C111</f>
        <v>539066.8999999999</v>
      </c>
      <c r="D10" s="234">
        <f>D11+D19+D29+D37+D45+D48+D64+D70+D76+D111</f>
        <v>494023.29999999993</v>
      </c>
      <c r="E10" s="234">
        <f>E11+E19+E29+E37+E45+E48+E64+E70+E76+E111</f>
        <v>473927</v>
      </c>
      <c r="F10" s="198"/>
      <c r="G10" s="198"/>
      <c r="H10" s="199"/>
      <c r="I10" s="199"/>
      <c r="J10" s="199"/>
    </row>
    <row r="11" spans="1:14" ht="12.75">
      <c r="A11" s="196" t="s">
        <v>652</v>
      </c>
      <c r="B11" s="197" t="s">
        <v>651</v>
      </c>
      <c r="C11" s="234">
        <f>C12</f>
        <v>332459.2</v>
      </c>
      <c r="D11" s="234">
        <f>D12</f>
        <v>314899.29999999993</v>
      </c>
      <c r="E11" s="234">
        <f>E12</f>
        <v>300180.10000000003</v>
      </c>
      <c r="F11" s="198"/>
      <c r="G11" s="198"/>
      <c r="L11" s="199"/>
      <c r="M11" s="199"/>
      <c r="N11" s="199"/>
    </row>
    <row r="12" spans="1:7" ht="12.75">
      <c r="A12" s="196" t="s">
        <v>650</v>
      </c>
      <c r="B12" s="197" t="s">
        <v>649</v>
      </c>
      <c r="C12" s="234">
        <f>C13+C14+C15+C16+C17+C18</f>
        <v>332459.2</v>
      </c>
      <c r="D12" s="234">
        <f>D13+D14+D15+D16+D17+D18</f>
        <v>314899.29999999993</v>
      </c>
      <c r="E12" s="234">
        <f>E13+E14+E15+E16+E17+E18</f>
        <v>300180.10000000003</v>
      </c>
      <c r="F12" s="198"/>
      <c r="G12" s="198"/>
    </row>
    <row r="13" spans="1:7" ht="78.75">
      <c r="A13" s="200" t="s">
        <v>648</v>
      </c>
      <c r="B13" s="201" t="s">
        <v>704</v>
      </c>
      <c r="C13" s="228">
        <v>315754.2</v>
      </c>
      <c r="D13" s="228">
        <v>298273.1</v>
      </c>
      <c r="E13" s="228">
        <v>283366.4</v>
      </c>
      <c r="F13" s="202"/>
      <c r="G13" s="202"/>
    </row>
    <row r="14" spans="1:7" ht="78.75">
      <c r="A14" s="200" t="s">
        <v>647</v>
      </c>
      <c r="B14" s="201" t="s">
        <v>646</v>
      </c>
      <c r="C14" s="228">
        <v>765.2</v>
      </c>
      <c r="D14" s="228">
        <v>721.1</v>
      </c>
      <c r="E14" s="228">
        <v>684.2</v>
      </c>
      <c r="F14" s="202"/>
      <c r="G14" s="202"/>
    </row>
    <row r="15" spans="1:7" ht="63">
      <c r="A15" s="200" t="s">
        <v>645</v>
      </c>
      <c r="B15" s="201" t="s">
        <v>705</v>
      </c>
      <c r="C15" s="228">
        <v>3724.4</v>
      </c>
      <c r="D15" s="228">
        <v>3510.1</v>
      </c>
      <c r="E15" s="228">
        <v>3330.6</v>
      </c>
      <c r="F15" s="202"/>
      <c r="G15" s="202"/>
    </row>
    <row r="16" spans="1:7" ht="94.5">
      <c r="A16" s="200" t="s">
        <v>644</v>
      </c>
      <c r="B16" s="201" t="s">
        <v>706</v>
      </c>
      <c r="C16" s="228">
        <v>240.3</v>
      </c>
      <c r="D16" s="228">
        <v>255.4</v>
      </c>
      <c r="E16" s="228">
        <v>270.9</v>
      </c>
      <c r="F16" s="202"/>
      <c r="G16" s="202"/>
    </row>
    <row r="17" spans="1:7" ht="47.25">
      <c r="A17" s="200" t="s">
        <v>643</v>
      </c>
      <c r="B17" s="201" t="s">
        <v>707</v>
      </c>
      <c r="C17" s="228">
        <v>4137.5</v>
      </c>
      <c r="D17" s="228">
        <v>3872</v>
      </c>
      <c r="E17" s="228">
        <v>3698.3</v>
      </c>
      <c r="F17" s="202"/>
      <c r="G17" s="202"/>
    </row>
    <row r="18" spans="1:7" ht="47.25">
      <c r="A18" s="200" t="s">
        <v>642</v>
      </c>
      <c r="B18" s="201" t="s">
        <v>708</v>
      </c>
      <c r="C18" s="228">
        <v>7837.6</v>
      </c>
      <c r="D18" s="228">
        <v>8267.6</v>
      </c>
      <c r="E18" s="228">
        <v>8829.7</v>
      </c>
      <c r="F18" s="202"/>
      <c r="G18" s="202"/>
    </row>
    <row r="19" spans="1:7" ht="31.5">
      <c r="A19" s="196" t="s">
        <v>641</v>
      </c>
      <c r="B19" s="197" t="s">
        <v>640</v>
      </c>
      <c r="C19" s="234">
        <f>C20</f>
        <v>5665.199999999999</v>
      </c>
      <c r="D19" s="234">
        <f>D20</f>
        <v>5827.800000000001</v>
      </c>
      <c r="E19" s="234">
        <f>E20</f>
        <v>5915.8</v>
      </c>
      <c r="F19" s="198"/>
      <c r="G19" s="198"/>
    </row>
    <row r="20" spans="1:7" ht="18" customHeight="1">
      <c r="A20" s="196" t="s">
        <v>639</v>
      </c>
      <c r="B20" s="197" t="s">
        <v>638</v>
      </c>
      <c r="C20" s="234">
        <f>C21+C23+C25+C27</f>
        <v>5665.199999999999</v>
      </c>
      <c r="D20" s="234">
        <f>D21+D23+D25+D27</f>
        <v>5827.800000000001</v>
      </c>
      <c r="E20" s="234">
        <f>E21+E23+E25+E27</f>
        <v>5915.8</v>
      </c>
      <c r="F20" s="198"/>
      <c r="G20" s="198"/>
    </row>
    <row r="21" spans="1:7" ht="47.25">
      <c r="A21" s="200" t="s">
        <v>637</v>
      </c>
      <c r="B21" s="201" t="s">
        <v>636</v>
      </c>
      <c r="C21" s="228">
        <f>C22</f>
        <v>2954.6</v>
      </c>
      <c r="D21" s="228">
        <f>D22</f>
        <v>3032</v>
      </c>
      <c r="E21" s="228">
        <f>E22</f>
        <v>3081.5</v>
      </c>
      <c r="F21" s="202"/>
      <c r="G21" s="202"/>
    </row>
    <row r="22" spans="1:7" ht="63">
      <c r="A22" s="200" t="s">
        <v>635</v>
      </c>
      <c r="B22" s="203" t="s">
        <v>634</v>
      </c>
      <c r="C22" s="228">
        <v>2954.6</v>
      </c>
      <c r="D22" s="228">
        <v>3032</v>
      </c>
      <c r="E22" s="228">
        <v>3081.5</v>
      </c>
      <c r="F22" s="202"/>
      <c r="G22" s="202"/>
    </row>
    <row r="23" spans="1:7" ht="47.25">
      <c r="A23" s="200" t="s">
        <v>633</v>
      </c>
      <c r="B23" s="203" t="s">
        <v>632</v>
      </c>
      <c r="C23" s="228">
        <f>C24</f>
        <v>14.1</v>
      </c>
      <c r="D23" s="228">
        <f>D24</f>
        <v>15.9</v>
      </c>
      <c r="E23" s="228">
        <f>E24</f>
        <v>16.4</v>
      </c>
      <c r="F23" s="202"/>
      <c r="G23" s="202"/>
    </row>
    <row r="24" spans="1:7" ht="78.75">
      <c r="A24" s="200" t="s">
        <v>631</v>
      </c>
      <c r="B24" s="204" t="s">
        <v>630</v>
      </c>
      <c r="C24" s="228">
        <v>14.1</v>
      </c>
      <c r="D24" s="228">
        <v>15.9</v>
      </c>
      <c r="E24" s="228">
        <v>16.4</v>
      </c>
      <c r="F24" s="202"/>
      <c r="G24" s="202"/>
    </row>
    <row r="25" spans="1:7" ht="47.25">
      <c r="A25" s="200" t="s">
        <v>629</v>
      </c>
      <c r="B25" s="204" t="s">
        <v>628</v>
      </c>
      <c r="C25" s="228">
        <f>C26</f>
        <v>3063.6</v>
      </c>
      <c r="D25" s="228">
        <f>D26</f>
        <v>3156.8</v>
      </c>
      <c r="E25" s="228">
        <f>E26</f>
        <v>3209.4</v>
      </c>
      <c r="F25" s="202"/>
      <c r="G25" s="202"/>
    </row>
    <row r="26" spans="1:7" ht="63">
      <c r="A26" s="200" t="s">
        <v>627</v>
      </c>
      <c r="B26" s="204" t="s">
        <v>626</v>
      </c>
      <c r="C26" s="228">
        <v>3063.6</v>
      </c>
      <c r="D26" s="228">
        <v>3156.8</v>
      </c>
      <c r="E26" s="228">
        <v>3209.4</v>
      </c>
      <c r="F26" s="202"/>
      <c r="G26" s="202"/>
    </row>
    <row r="27" spans="1:7" ht="47.25">
      <c r="A27" s="200" t="s">
        <v>625</v>
      </c>
      <c r="B27" s="204" t="s">
        <v>624</v>
      </c>
      <c r="C27" s="228">
        <f>C28</f>
        <v>-367.1</v>
      </c>
      <c r="D27" s="228">
        <f>D28</f>
        <v>-376.9</v>
      </c>
      <c r="E27" s="228">
        <f>E28</f>
        <v>-391.5</v>
      </c>
      <c r="F27" s="202"/>
      <c r="G27" s="202"/>
    </row>
    <row r="28" spans="1:7" ht="63">
      <c r="A28" s="200" t="s">
        <v>623</v>
      </c>
      <c r="B28" s="203" t="s">
        <v>622</v>
      </c>
      <c r="C28" s="228">
        <v>-367.1</v>
      </c>
      <c r="D28" s="228">
        <v>-376.9</v>
      </c>
      <c r="E28" s="228">
        <v>-391.5</v>
      </c>
      <c r="F28" s="202"/>
      <c r="G28" s="202"/>
    </row>
    <row r="29" spans="1:7" ht="12.75">
      <c r="A29" s="196" t="s">
        <v>621</v>
      </c>
      <c r="B29" s="197" t="s">
        <v>620</v>
      </c>
      <c r="C29" s="234">
        <f>C35+C30</f>
        <v>57436.6</v>
      </c>
      <c r="D29" s="234">
        <f>D35+D30</f>
        <v>57749</v>
      </c>
      <c r="E29" s="234">
        <f>E35+E30</f>
        <v>58084.6</v>
      </c>
      <c r="F29" s="198"/>
      <c r="G29" s="198"/>
    </row>
    <row r="30" spans="1:7" ht="12.75">
      <c r="A30" s="196" t="s">
        <v>619</v>
      </c>
      <c r="B30" s="197" t="s">
        <v>618</v>
      </c>
      <c r="C30" s="234">
        <f>C31+C33</f>
        <v>47853.6</v>
      </c>
      <c r="D30" s="234">
        <f>D31+D33</f>
        <v>47696</v>
      </c>
      <c r="E30" s="234">
        <f>E31+E33</f>
        <v>47629.6</v>
      </c>
      <c r="F30" s="198"/>
      <c r="G30" s="198"/>
    </row>
    <row r="31" spans="1:11" ht="12.75">
      <c r="A31" s="200" t="s">
        <v>617</v>
      </c>
      <c r="B31" s="201" t="s">
        <v>615</v>
      </c>
      <c r="C31" s="228">
        <f>C32</f>
        <v>31523.6</v>
      </c>
      <c r="D31" s="228">
        <f>D32</f>
        <v>31419.7</v>
      </c>
      <c r="E31" s="228">
        <f>E32</f>
        <v>31376</v>
      </c>
      <c r="F31" s="202"/>
      <c r="G31" s="202"/>
      <c r="I31" s="205"/>
      <c r="J31" s="205"/>
      <c r="K31" s="205"/>
    </row>
    <row r="32" spans="1:11" ht="12.75">
      <c r="A32" s="200" t="s">
        <v>616</v>
      </c>
      <c r="B32" s="201" t="s">
        <v>615</v>
      </c>
      <c r="C32" s="235">
        <f>ROUND(102416*30.78%,1)</f>
        <v>31523.6</v>
      </c>
      <c r="D32" s="235">
        <f>ROUND(106616*29.47%,1)</f>
        <v>31419.7</v>
      </c>
      <c r="E32" s="235">
        <f>ROUND(110987*28.27%,1)</f>
        <v>31376</v>
      </c>
      <c r="F32" s="143"/>
      <c r="G32" s="143"/>
      <c r="I32" s="199"/>
      <c r="J32" s="199"/>
      <c r="K32" s="199"/>
    </row>
    <row r="33" spans="1:11" ht="31.5">
      <c r="A33" s="200" t="s">
        <v>614</v>
      </c>
      <c r="B33" s="201" t="s">
        <v>613</v>
      </c>
      <c r="C33" s="228">
        <f>C34</f>
        <v>16330</v>
      </c>
      <c r="D33" s="228">
        <f>D34</f>
        <v>16276.3</v>
      </c>
      <c r="E33" s="228">
        <f>E34</f>
        <v>16253.6</v>
      </c>
      <c r="F33" s="202"/>
      <c r="G33" s="202"/>
      <c r="I33" s="199"/>
      <c r="J33" s="199"/>
      <c r="K33" s="199"/>
    </row>
    <row r="34" spans="1:7" ht="47.25">
      <c r="A34" s="200" t="s">
        <v>612</v>
      </c>
      <c r="B34" s="201" t="s">
        <v>611</v>
      </c>
      <c r="C34" s="235">
        <f>ROUND(53054*30.78%,1)</f>
        <v>16330</v>
      </c>
      <c r="D34" s="235">
        <f>ROUND(55230*29.47%,1)</f>
        <v>16276.3</v>
      </c>
      <c r="E34" s="235">
        <f>ROUND(57494*28.27%,1)</f>
        <v>16253.6</v>
      </c>
      <c r="F34" s="143"/>
      <c r="G34" s="143"/>
    </row>
    <row r="35" spans="1:10" ht="12.75">
      <c r="A35" s="196" t="s">
        <v>610</v>
      </c>
      <c r="B35" s="197" t="s">
        <v>609</v>
      </c>
      <c r="C35" s="234">
        <f>C36</f>
        <v>9583</v>
      </c>
      <c r="D35" s="234">
        <f>D36</f>
        <v>10053</v>
      </c>
      <c r="E35" s="234">
        <f>E36</f>
        <v>10455</v>
      </c>
      <c r="F35" s="198"/>
      <c r="G35" s="198"/>
      <c r="J35" s="206"/>
    </row>
    <row r="36" spans="1:7" ht="31.5">
      <c r="A36" s="200" t="s">
        <v>608</v>
      </c>
      <c r="B36" s="201" t="s">
        <v>607</v>
      </c>
      <c r="C36" s="236">
        <v>9583</v>
      </c>
      <c r="D36" s="236">
        <v>10053</v>
      </c>
      <c r="E36" s="236">
        <v>10455</v>
      </c>
      <c r="F36" s="142"/>
      <c r="G36" s="142"/>
    </row>
    <row r="37" spans="1:7" ht="12.75">
      <c r="A37" s="196" t="s">
        <v>606</v>
      </c>
      <c r="B37" s="197" t="s">
        <v>605</v>
      </c>
      <c r="C37" s="234">
        <f>C38+C40</f>
        <v>67684</v>
      </c>
      <c r="D37" s="234">
        <f>D38+D40</f>
        <v>68471</v>
      </c>
      <c r="E37" s="234">
        <f>E38+E40</f>
        <v>69271</v>
      </c>
      <c r="F37" s="198"/>
      <c r="G37" s="198"/>
    </row>
    <row r="38" spans="1:7" ht="12.75">
      <c r="A38" s="196" t="s">
        <v>604</v>
      </c>
      <c r="B38" s="197" t="s">
        <v>603</v>
      </c>
      <c r="C38" s="234">
        <f>C39</f>
        <v>21637</v>
      </c>
      <c r="D38" s="234">
        <f>D39</f>
        <v>21735</v>
      </c>
      <c r="E38" s="234">
        <f>E39</f>
        <v>21833</v>
      </c>
      <c r="F38" s="198"/>
      <c r="G38" s="198"/>
    </row>
    <row r="39" spans="1:7" ht="31.5">
      <c r="A39" s="200" t="s">
        <v>602</v>
      </c>
      <c r="B39" s="201" t="s">
        <v>601</v>
      </c>
      <c r="C39" s="237">
        <v>21637</v>
      </c>
      <c r="D39" s="237">
        <v>21735</v>
      </c>
      <c r="E39" s="237">
        <v>21833</v>
      </c>
      <c r="F39" s="207"/>
      <c r="G39" s="207"/>
    </row>
    <row r="40" spans="1:7" ht="12.75">
      <c r="A40" s="196" t="s">
        <v>600</v>
      </c>
      <c r="B40" s="197" t="s">
        <v>599</v>
      </c>
      <c r="C40" s="234">
        <f>C41+C43</f>
        <v>46047</v>
      </c>
      <c r="D40" s="234">
        <f>D41+D43</f>
        <v>46736</v>
      </c>
      <c r="E40" s="234">
        <f>E41+E43</f>
        <v>47438</v>
      </c>
      <c r="F40" s="198"/>
      <c r="G40" s="198"/>
    </row>
    <row r="41" spans="1:7" ht="12.75">
      <c r="A41" s="200" t="s">
        <v>598</v>
      </c>
      <c r="B41" s="201" t="s">
        <v>597</v>
      </c>
      <c r="C41" s="228">
        <f>C42</f>
        <v>35155</v>
      </c>
      <c r="D41" s="228">
        <f>D42</f>
        <v>35822</v>
      </c>
      <c r="E41" s="228">
        <f>E42</f>
        <v>36503</v>
      </c>
      <c r="F41" s="202"/>
      <c r="G41" s="202"/>
    </row>
    <row r="42" spans="1:7" ht="31.5">
      <c r="A42" s="200" t="s">
        <v>596</v>
      </c>
      <c r="B42" s="201" t="s">
        <v>595</v>
      </c>
      <c r="C42" s="237">
        <v>35155</v>
      </c>
      <c r="D42" s="237">
        <v>35822</v>
      </c>
      <c r="E42" s="237">
        <v>36503</v>
      </c>
      <c r="F42" s="207"/>
      <c r="G42" s="207"/>
    </row>
    <row r="43" spans="1:7" ht="12.75">
      <c r="A43" s="200" t="s">
        <v>594</v>
      </c>
      <c r="B43" s="201" t="s">
        <v>593</v>
      </c>
      <c r="C43" s="228">
        <f>C44</f>
        <v>10892</v>
      </c>
      <c r="D43" s="228">
        <f>D44</f>
        <v>10914</v>
      </c>
      <c r="E43" s="228">
        <f>E44</f>
        <v>10935</v>
      </c>
      <c r="F43" s="202"/>
      <c r="G43" s="202"/>
    </row>
    <row r="44" spans="1:7" ht="31.5">
      <c r="A44" s="200" t="s">
        <v>592</v>
      </c>
      <c r="B44" s="201" t="s">
        <v>591</v>
      </c>
      <c r="C44" s="237">
        <v>10892</v>
      </c>
      <c r="D44" s="237">
        <v>10914</v>
      </c>
      <c r="E44" s="237">
        <v>10935</v>
      </c>
      <c r="F44" s="207"/>
      <c r="G44" s="207"/>
    </row>
    <row r="45" spans="1:7" ht="12.75">
      <c r="A45" s="196" t="s">
        <v>590</v>
      </c>
      <c r="B45" s="197" t="s">
        <v>589</v>
      </c>
      <c r="C45" s="234">
        <f aca="true" t="shared" si="0" ref="C45:E46">C46</f>
        <v>7983</v>
      </c>
      <c r="D45" s="234">
        <f t="shared" si="0"/>
        <v>7983</v>
      </c>
      <c r="E45" s="234">
        <f t="shared" si="0"/>
        <v>7983</v>
      </c>
      <c r="F45" s="198"/>
      <c r="G45" s="198"/>
    </row>
    <row r="46" spans="1:7" ht="18.75" customHeight="1">
      <c r="A46" s="196" t="s">
        <v>588</v>
      </c>
      <c r="B46" s="197" t="s">
        <v>587</v>
      </c>
      <c r="C46" s="234">
        <f t="shared" si="0"/>
        <v>7983</v>
      </c>
      <c r="D46" s="234">
        <f t="shared" si="0"/>
        <v>7983</v>
      </c>
      <c r="E46" s="234">
        <f t="shared" si="0"/>
        <v>7983</v>
      </c>
      <c r="F46" s="198"/>
      <c r="G46" s="198"/>
    </row>
    <row r="47" spans="1:8" ht="31.5">
      <c r="A47" s="200" t="s">
        <v>586</v>
      </c>
      <c r="B47" s="201" t="s">
        <v>585</v>
      </c>
      <c r="C47" s="237">
        <v>7983</v>
      </c>
      <c r="D47" s="237">
        <v>7983</v>
      </c>
      <c r="E47" s="237">
        <v>7983</v>
      </c>
      <c r="F47" s="207"/>
      <c r="G47" s="207"/>
      <c r="H47" s="140"/>
    </row>
    <row r="48" spans="1:7" ht="31.5">
      <c r="A48" s="196" t="s">
        <v>584</v>
      </c>
      <c r="B48" s="197" t="s">
        <v>583</v>
      </c>
      <c r="C48" s="234">
        <f>C49+C56+C59</f>
        <v>25425.8</v>
      </c>
      <c r="D48" s="234">
        <f>D49+D56+D59</f>
        <v>24935</v>
      </c>
      <c r="E48" s="234">
        <f>E49+E56+E59</f>
        <v>24346.1</v>
      </c>
      <c r="F48" s="198"/>
      <c r="G48" s="198"/>
    </row>
    <row r="49" spans="1:7" ht="63">
      <c r="A49" s="196" t="s">
        <v>582</v>
      </c>
      <c r="B49" s="197" t="s">
        <v>581</v>
      </c>
      <c r="C49" s="234">
        <f>C50+C52+C54</f>
        <v>22308.8</v>
      </c>
      <c r="D49" s="234">
        <f>D50+D52+D54</f>
        <v>21870.9</v>
      </c>
      <c r="E49" s="234">
        <f>E50+E52+E54</f>
        <v>21334.4</v>
      </c>
      <c r="F49" s="198"/>
      <c r="G49" s="198"/>
    </row>
    <row r="50" spans="1:7" ht="47.25">
      <c r="A50" s="200" t="s">
        <v>580</v>
      </c>
      <c r="B50" s="201" t="s">
        <v>579</v>
      </c>
      <c r="C50" s="228">
        <f>C51</f>
        <v>13263.8</v>
      </c>
      <c r="D50" s="228">
        <f>D51</f>
        <v>12825.9</v>
      </c>
      <c r="E50" s="228">
        <f>E51</f>
        <v>12289.4</v>
      </c>
      <c r="F50" s="202"/>
      <c r="G50" s="202"/>
    </row>
    <row r="51" spans="1:7" ht="47.25">
      <c r="A51" s="200" t="s">
        <v>578</v>
      </c>
      <c r="B51" s="201" t="s">
        <v>577</v>
      </c>
      <c r="C51" s="228">
        <v>13263.8</v>
      </c>
      <c r="D51" s="228">
        <v>12825.9</v>
      </c>
      <c r="E51" s="228">
        <v>12289.4</v>
      </c>
      <c r="F51" s="202"/>
      <c r="G51" s="202"/>
    </row>
    <row r="52" spans="1:7" ht="47.25">
      <c r="A52" s="200" t="s">
        <v>576</v>
      </c>
      <c r="B52" s="201" t="s">
        <v>575</v>
      </c>
      <c r="C52" s="237">
        <f>C53</f>
        <v>889.4</v>
      </c>
      <c r="D52" s="237">
        <f>D53</f>
        <v>889.4</v>
      </c>
      <c r="E52" s="237">
        <f>E53</f>
        <v>889.4</v>
      </c>
      <c r="F52" s="207"/>
      <c r="G52" s="207"/>
    </row>
    <row r="53" spans="1:7" ht="47.25">
      <c r="A53" s="200" t="s">
        <v>574</v>
      </c>
      <c r="B53" s="201" t="s">
        <v>573</v>
      </c>
      <c r="C53" s="237">
        <v>889.4</v>
      </c>
      <c r="D53" s="237">
        <v>889.4</v>
      </c>
      <c r="E53" s="237">
        <v>889.4</v>
      </c>
      <c r="F53" s="207"/>
      <c r="G53" s="207"/>
    </row>
    <row r="54" spans="1:7" ht="31.5">
      <c r="A54" s="200" t="s">
        <v>572</v>
      </c>
      <c r="B54" s="201" t="s">
        <v>571</v>
      </c>
      <c r="C54" s="228">
        <f>C55</f>
        <v>8155.6</v>
      </c>
      <c r="D54" s="228">
        <f>D55</f>
        <v>8155.6</v>
      </c>
      <c r="E54" s="228">
        <f>E55</f>
        <v>8155.6</v>
      </c>
      <c r="F54" s="202"/>
      <c r="G54" s="202"/>
    </row>
    <row r="55" spans="1:7" ht="31.5">
      <c r="A55" s="200" t="s">
        <v>570</v>
      </c>
      <c r="B55" s="201" t="s">
        <v>569</v>
      </c>
      <c r="C55" s="228">
        <v>8155.6</v>
      </c>
      <c r="D55" s="228">
        <v>8155.6</v>
      </c>
      <c r="E55" s="228">
        <v>8155.6</v>
      </c>
      <c r="F55" s="202"/>
      <c r="G55" s="202"/>
    </row>
    <row r="56" spans="1:7" ht="12.75">
      <c r="A56" s="196" t="s">
        <v>568</v>
      </c>
      <c r="B56" s="197" t="s">
        <v>567</v>
      </c>
      <c r="C56" s="234">
        <f aca="true" t="shared" si="1" ref="C56:E57">C57</f>
        <v>36.6</v>
      </c>
      <c r="D56" s="234">
        <f t="shared" si="1"/>
        <v>36.6</v>
      </c>
      <c r="E56" s="234">
        <f t="shared" si="1"/>
        <v>36.6</v>
      </c>
      <c r="F56" s="198"/>
      <c r="G56" s="198"/>
    </row>
    <row r="57" spans="1:7" ht="31.5">
      <c r="A57" s="200" t="s">
        <v>566</v>
      </c>
      <c r="B57" s="201" t="s">
        <v>565</v>
      </c>
      <c r="C57" s="228">
        <f t="shared" si="1"/>
        <v>36.6</v>
      </c>
      <c r="D57" s="228">
        <f t="shared" si="1"/>
        <v>36.6</v>
      </c>
      <c r="E57" s="228">
        <f t="shared" si="1"/>
        <v>36.6</v>
      </c>
      <c r="F57" s="202"/>
      <c r="G57" s="202"/>
    </row>
    <row r="58" spans="1:7" ht="31.5">
      <c r="A58" s="200" t="s">
        <v>564</v>
      </c>
      <c r="B58" s="201" t="s">
        <v>563</v>
      </c>
      <c r="C58" s="228">
        <v>36.6</v>
      </c>
      <c r="D58" s="228">
        <v>36.6</v>
      </c>
      <c r="E58" s="228">
        <v>36.6</v>
      </c>
      <c r="F58" s="202"/>
      <c r="G58" s="202"/>
    </row>
    <row r="59" spans="1:7" ht="63">
      <c r="A59" s="196" t="s">
        <v>562</v>
      </c>
      <c r="B59" s="197" t="s">
        <v>561</v>
      </c>
      <c r="C59" s="234">
        <f>C60+C62</f>
        <v>3080.4</v>
      </c>
      <c r="D59" s="234">
        <f>D60+D62</f>
        <v>3027.5</v>
      </c>
      <c r="E59" s="234">
        <f>E60+E62</f>
        <v>2975.1</v>
      </c>
      <c r="F59" s="198"/>
      <c r="G59" s="198"/>
    </row>
    <row r="60" spans="1:7" ht="47.25">
      <c r="A60" s="200" t="s">
        <v>560</v>
      </c>
      <c r="B60" s="201" t="s">
        <v>559</v>
      </c>
      <c r="C60" s="228">
        <f>C61</f>
        <v>2812.4</v>
      </c>
      <c r="D60" s="228">
        <f>D61</f>
        <v>2748.8</v>
      </c>
      <c r="E60" s="228">
        <f>E61</f>
        <v>2685.2</v>
      </c>
      <c r="F60" s="202"/>
      <c r="G60" s="202"/>
    </row>
    <row r="61" spans="1:7" ht="47.25">
      <c r="A61" s="200" t="s">
        <v>558</v>
      </c>
      <c r="B61" s="201" t="s">
        <v>557</v>
      </c>
      <c r="C61" s="228">
        <v>2812.4</v>
      </c>
      <c r="D61" s="228">
        <v>2748.8</v>
      </c>
      <c r="E61" s="228">
        <v>2685.2</v>
      </c>
      <c r="F61" s="202"/>
      <c r="G61" s="202"/>
    </row>
    <row r="62" spans="1:7" ht="63">
      <c r="A62" s="200" t="s">
        <v>556</v>
      </c>
      <c r="B62" s="201" t="s">
        <v>555</v>
      </c>
      <c r="C62" s="228">
        <f>C63</f>
        <v>268</v>
      </c>
      <c r="D62" s="228">
        <f>D63</f>
        <v>278.7</v>
      </c>
      <c r="E62" s="228">
        <f>E63</f>
        <v>289.9</v>
      </c>
      <c r="F62" s="202"/>
      <c r="G62" s="202"/>
    </row>
    <row r="63" spans="1:7" ht="63">
      <c r="A63" s="200" t="s">
        <v>554</v>
      </c>
      <c r="B63" s="201" t="s">
        <v>553</v>
      </c>
      <c r="C63" s="228">
        <v>268</v>
      </c>
      <c r="D63" s="228">
        <v>278.7</v>
      </c>
      <c r="E63" s="228">
        <v>289.9</v>
      </c>
      <c r="F63" s="202"/>
      <c r="G63" s="202"/>
    </row>
    <row r="64" spans="1:7" ht="12.75">
      <c r="A64" s="196" t="s">
        <v>552</v>
      </c>
      <c r="B64" s="197" t="s">
        <v>551</v>
      </c>
      <c r="C64" s="234">
        <f>C65</f>
        <v>544.8</v>
      </c>
      <c r="D64" s="234">
        <f>D65</f>
        <v>544.8</v>
      </c>
      <c r="E64" s="234">
        <f>E65</f>
        <v>544.8</v>
      </c>
      <c r="F64" s="198"/>
      <c r="G64" s="198"/>
    </row>
    <row r="65" spans="1:7" ht="12.75">
      <c r="A65" s="196" t="s">
        <v>550</v>
      </c>
      <c r="B65" s="197" t="s">
        <v>549</v>
      </c>
      <c r="C65" s="234">
        <f>SUM(C66:C68)</f>
        <v>544.8</v>
      </c>
      <c r="D65" s="234">
        <f>SUM(D66:D68)</f>
        <v>544.8</v>
      </c>
      <c r="E65" s="234">
        <f>SUM(E66:E68)</f>
        <v>544.8</v>
      </c>
      <c r="F65" s="198"/>
      <c r="G65" s="198"/>
    </row>
    <row r="66" spans="1:7" ht="12.75">
      <c r="A66" s="208" t="s">
        <v>548</v>
      </c>
      <c r="B66" s="209" t="s">
        <v>547</v>
      </c>
      <c r="C66" s="228">
        <v>104.8</v>
      </c>
      <c r="D66" s="228">
        <v>104.8</v>
      </c>
      <c r="E66" s="228">
        <v>104.8</v>
      </c>
      <c r="F66" s="202"/>
      <c r="G66" s="202"/>
    </row>
    <row r="67" spans="1:7" ht="12.75">
      <c r="A67" s="208" t="s">
        <v>546</v>
      </c>
      <c r="B67" s="210" t="s">
        <v>545</v>
      </c>
      <c r="C67" s="228">
        <v>171</v>
      </c>
      <c r="D67" s="228">
        <v>171</v>
      </c>
      <c r="E67" s="228">
        <v>171</v>
      </c>
      <c r="F67" s="202"/>
      <c r="G67" s="202"/>
    </row>
    <row r="68" spans="1:7" ht="12.75">
      <c r="A68" s="208" t="s">
        <v>544</v>
      </c>
      <c r="B68" s="210" t="s">
        <v>543</v>
      </c>
      <c r="C68" s="228">
        <f>C69</f>
        <v>269</v>
      </c>
      <c r="D68" s="228">
        <f>D69</f>
        <v>269</v>
      </c>
      <c r="E68" s="228">
        <f>E69</f>
        <v>269</v>
      </c>
      <c r="F68" s="202"/>
      <c r="G68" s="202"/>
    </row>
    <row r="69" spans="1:7" ht="12.75">
      <c r="A69" s="208" t="s">
        <v>542</v>
      </c>
      <c r="B69" s="210" t="s">
        <v>541</v>
      </c>
      <c r="C69" s="228">
        <v>269</v>
      </c>
      <c r="D69" s="228">
        <v>269</v>
      </c>
      <c r="E69" s="228">
        <v>269</v>
      </c>
      <c r="F69" s="202"/>
      <c r="G69" s="202"/>
    </row>
    <row r="70" spans="1:7" ht="12.75">
      <c r="A70" s="196" t="s">
        <v>540</v>
      </c>
      <c r="B70" s="197" t="s">
        <v>539</v>
      </c>
      <c r="C70" s="234">
        <f>C71+C74</f>
        <v>37819.2</v>
      </c>
      <c r="D70" s="234">
        <f>D71+D74</f>
        <v>10123.4</v>
      </c>
      <c r="E70" s="234">
        <f>E71+E74</f>
        <v>4110.4</v>
      </c>
      <c r="F70" s="198"/>
      <c r="G70" s="198"/>
    </row>
    <row r="71" spans="1:7" ht="31.5">
      <c r="A71" s="196" t="s">
        <v>538</v>
      </c>
      <c r="B71" s="197" t="s">
        <v>537</v>
      </c>
      <c r="C71" s="234">
        <f aca="true" t="shared" si="2" ref="C71:E72">C72</f>
        <v>1610.7</v>
      </c>
      <c r="D71" s="234">
        <f t="shared" si="2"/>
        <v>1669.9</v>
      </c>
      <c r="E71" s="234">
        <f t="shared" si="2"/>
        <v>1628.3</v>
      </c>
      <c r="F71" s="198"/>
      <c r="G71" s="198"/>
    </row>
    <row r="72" spans="1:7" ht="12.75">
      <c r="A72" s="200" t="s">
        <v>536</v>
      </c>
      <c r="B72" s="201" t="s">
        <v>535</v>
      </c>
      <c r="C72" s="228">
        <f t="shared" si="2"/>
        <v>1610.7</v>
      </c>
      <c r="D72" s="228">
        <f t="shared" si="2"/>
        <v>1669.9</v>
      </c>
      <c r="E72" s="228">
        <f t="shared" si="2"/>
        <v>1628.3</v>
      </c>
      <c r="F72" s="202"/>
      <c r="G72" s="202"/>
    </row>
    <row r="73" spans="1:7" ht="31.5">
      <c r="A73" s="200" t="s">
        <v>534</v>
      </c>
      <c r="B73" s="201" t="s">
        <v>533</v>
      </c>
      <c r="C73" s="228">
        <v>1610.7</v>
      </c>
      <c r="D73" s="228">
        <v>1669.9</v>
      </c>
      <c r="E73" s="228">
        <v>1628.3</v>
      </c>
      <c r="F73" s="202"/>
      <c r="G73" s="202"/>
    </row>
    <row r="74" spans="1:7" ht="21.75" customHeight="1">
      <c r="A74" s="196" t="s">
        <v>532</v>
      </c>
      <c r="B74" s="211" t="s">
        <v>531</v>
      </c>
      <c r="C74" s="234">
        <f>C75</f>
        <v>36208.5</v>
      </c>
      <c r="D74" s="234">
        <f>D75</f>
        <v>8453.5</v>
      </c>
      <c r="E74" s="234">
        <f>E75</f>
        <v>2482.1</v>
      </c>
      <c r="F74" s="198"/>
      <c r="G74" s="198"/>
    </row>
    <row r="75" spans="1:7" ht="31.5">
      <c r="A75" s="200" t="s">
        <v>530</v>
      </c>
      <c r="B75" s="203" t="s">
        <v>529</v>
      </c>
      <c r="C75" s="228">
        <f>13408.5+22800</f>
        <v>36208.5</v>
      </c>
      <c r="D75" s="228">
        <f>8453.5</f>
        <v>8453.5</v>
      </c>
      <c r="E75" s="228">
        <f>2482.1</f>
        <v>2482.1</v>
      </c>
      <c r="F75" s="202"/>
      <c r="G75" s="202"/>
    </row>
    <row r="76" spans="1:7" ht="12.75">
      <c r="A76" s="196" t="s">
        <v>528</v>
      </c>
      <c r="B76" s="211" t="s">
        <v>527</v>
      </c>
      <c r="C76" s="234">
        <f>C77+C103+C108+C105</f>
        <v>3488.5</v>
      </c>
      <c r="D76" s="234">
        <f>D77+D103+D108+D105</f>
        <v>3490</v>
      </c>
      <c r="E76" s="234">
        <f>E77+E103+E108+E105</f>
        <v>3491.2</v>
      </c>
      <c r="F76" s="198"/>
      <c r="G76" s="198"/>
    </row>
    <row r="77" spans="1:7" ht="31.5">
      <c r="A77" s="196" t="s">
        <v>526</v>
      </c>
      <c r="B77" s="211" t="s">
        <v>525</v>
      </c>
      <c r="C77" s="234">
        <f>C93+C95+C101+C78+C80+C82+C85+C97+C99+C91+C89+C87</f>
        <v>1641.6999999999998</v>
      </c>
      <c r="D77" s="234">
        <f>D93+D95+D101+D78+D80+D82+D85+D97+D99+D91+D89+D87</f>
        <v>1643.1999999999998</v>
      </c>
      <c r="E77" s="234">
        <f>E93+E95+E101+E78+E80+E82+E85+E97+E99+E91+E89+E87</f>
        <v>1644.3999999999996</v>
      </c>
      <c r="F77" s="198"/>
      <c r="G77" s="198"/>
    </row>
    <row r="78" spans="1:7" ht="47.25">
      <c r="A78" s="212" t="s">
        <v>524</v>
      </c>
      <c r="B78" s="203" t="s">
        <v>523</v>
      </c>
      <c r="C78" s="228">
        <f>C79</f>
        <v>46.6</v>
      </c>
      <c r="D78" s="228">
        <f>D79</f>
        <v>45.6</v>
      </c>
      <c r="E78" s="228">
        <f>E79</f>
        <v>46.6</v>
      </c>
      <c r="F78" s="202"/>
      <c r="G78" s="202"/>
    </row>
    <row r="79" spans="1:8" ht="47.25">
      <c r="A79" s="200" t="s">
        <v>522</v>
      </c>
      <c r="B79" s="203" t="s">
        <v>521</v>
      </c>
      <c r="C79" s="228">
        <f>22.3+21.4+2.9</f>
        <v>46.6</v>
      </c>
      <c r="D79" s="228">
        <f>21.3+21.4+2.9</f>
        <v>45.6</v>
      </c>
      <c r="E79" s="228">
        <f>22.3+21.4+2.9</f>
        <v>46.6</v>
      </c>
      <c r="F79" s="202"/>
      <c r="G79" s="202"/>
      <c r="H79" s="140"/>
    </row>
    <row r="80" spans="1:7" ht="47.25">
      <c r="A80" s="200" t="s">
        <v>520</v>
      </c>
      <c r="B80" s="203" t="s">
        <v>519</v>
      </c>
      <c r="C80" s="228">
        <f>C81</f>
        <v>69</v>
      </c>
      <c r="D80" s="228">
        <f>D81</f>
        <v>71.5</v>
      </c>
      <c r="E80" s="228">
        <f>E81</f>
        <v>71.5</v>
      </c>
      <c r="F80" s="202"/>
      <c r="G80" s="202"/>
    </row>
    <row r="81" spans="1:8" ht="63">
      <c r="A81" s="200" t="s">
        <v>518</v>
      </c>
      <c r="B81" s="203" t="s">
        <v>517</v>
      </c>
      <c r="C81" s="228">
        <f>27.5+14.4+11.2+15.9</f>
        <v>69</v>
      </c>
      <c r="D81" s="228">
        <f>30+14.4+11.2+15.9</f>
        <v>71.5</v>
      </c>
      <c r="E81" s="228">
        <f>30+14.4+11.2+15.9</f>
        <v>71.5</v>
      </c>
      <c r="F81" s="202"/>
      <c r="G81" s="202"/>
      <c r="H81" s="140"/>
    </row>
    <row r="82" spans="1:7" ht="47.25">
      <c r="A82" s="200" t="s">
        <v>516</v>
      </c>
      <c r="B82" s="203" t="s">
        <v>515</v>
      </c>
      <c r="C82" s="228">
        <f>C83+C84</f>
        <v>134</v>
      </c>
      <c r="D82" s="228">
        <f>D83+D84</f>
        <v>134</v>
      </c>
      <c r="E82" s="228">
        <f>E83+E84</f>
        <v>134</v>
      </c>
      <c r="F82" s="202"/>
      <c r="G82" s="202"/>
    </row>
    <row r="83" spans="1:8" ht="63">
      <c r="A83" s="200" t="s">
        <v>514</v>
      </c>
      <c r="B83" s="203" t="s">
        <v>513</v>
      </c>
      <c r="C83" s="228">
        <f>1.1+8.9+88.8+11.7</f>
        <v>110.5</v>
      </c>
      <c r="D83" s="228">
        <f>1.1+8.9+88.8+11.7</f>
        <v>110.5</v>
      </c>
      <c r="E83" s="228">
        <f>1.1+8.9+88.8+11.7</f>
        <v>110.5</v>
      </c>
      <c r="F83" s="202"/>
      <c r="G83" s="202"/>
      <c r="H83" s="140"/>
    </row>
    <row r="84" spans="1:8" ht="47.25">
      <c r="A84" s="200" t="s">
        <v>512</v>
      </c>
      <c r="B84" s="203" t="s">
        <v>511</v>
      </c>
      <c r="C84" s="228">
        <v>23.5</v>
      </c>
      <c r="D84" s="228">
        <v>23.5</v>
      </c>
      <c r="E84" s="228">
        <v>23.5</v>
      </c>
      <c r="F84" s="202"/>
      <c r="G84" s="202"/>
      <c r="H84" s="141"/>
    </row>
    <row r="85" spans="1:7" ht="47.25">
      <c r="A85" s="200" t="s">
        <v>510</v>
      </c>
      <c r="B85" s="203" t="s">
        <v>709</v>
      </c>
      <c r="C85" s="228">
        <f>C86</f>
        <v>136</v>
      </c>
      <c r="D85" s="228">
        <f>D86</f>
        <v>136</v>
      </c>
      <c r="E85" s="228">
        <f>E86</f>
        <v>136</v>
      </c>
      <c r="F85" s="202"/>
      <c r="G85" s="202"/>
    </row>
    <row r="86" spans="1:8" ht="63">
      <c r="A86" s="200" t="s">
        <v>509</v>
      </c>
      <c r="B86" s="203" t="s">
        <v>710</v>
      </c>
      <c r="C86" s="228">
        <f>10+126</f>
        <v>136</v>
      </c>
      <c r="D86" s="228">
        <f>10+126</f>
        <v>136</v>
      </c>
      <c r="E86" s="228">
        <f>10+126</f>
        <v>136</v>
      </c>
      <c r="F86" s="202"/>
      <c r="G86" s="202"/>
      <c r="H86" s="140"/>
    </row>
    <row r="87" spans="1:8" ht="47.25">
      <c r="A87" s="200" t="s">
        <v>508</v>
      </c>
      <c r="B87" s="203" t="s">
        <v>507</v>
      </c>
      <c r="C87" s="228">
        <f>C88</f>
        <v>33.3</v>
      </c>
      <c r="D87" s="228">
        <f>D88</f>
        <v>33.3</v>
      </c>
      <c r="E87" s="228">
        <f>E88</f>
        <v>33.3</v>
      </c>
      <c r="F87" s="202"/>
      <c r="G87" s="202"/>
      <c r="H87" s="140"/>
    </row>
    <row r="88" spans="1:8" ht="63">
      <c r="A88" s="200" t="s">
        <v>506</v>
      </c>
      <c r="B88" s="203" t="s">
        <v>505</v>
      </c>
      <c r="C88" s="228">
        <f>33.3</f>
        <v>33.3</v>
      </c>
      <c r="D88" s="228">
        <f>33.3</f>
        <v>33.3</v>
      </c>
      <c r="E88" s="228">
        <f>33.3</f>
        <v>33.3</v>
      </c>
      <c r="F88" s="202"/>
      <c r="G88" s="202"/>
      <c r="H88" s="140"/>
    </row>
    <row r="89" spans="1:7" ht="47.25">
      <c r="A89" s="200" t="s">
        <v>504</v>
      </c>
      <c r="B89" s="203" t="s">
        <v>503</v>
      </c>
      <c r="C89" s="228">
        <f>C90</f>
        <v>1.6</v>
      </c>
      <c r="D89" s="228">
        <f>D90</f>
        <v>1.6</v>
      </c>
      <c r="E89" s="228">
        <f>E90</f>
        <v>1.6</v>
      </c>
      <c r="F89" s="202"/>
      <c r="G89" s="202"/>
    </row>
    <row r="90" spans="1:8" ht="63">
      <c r="A90" s="200" t="s">
        <v>502</v>
      </c>
      <c r="B90" s="203" t="s">
        <v>501</v>
      </c>
      <c r="C90" s="228">
        <f>0.5+1.1</f>
        <v>1.6</v>
      </c>
      <c r="D90" s="228">
        <f>0.5+1.1</f>
        <v>1.6</v>
      </c>
      <c r="E90" s="228">
        <f>0.5+1.1</f>
        <v>1.6</v>
      </c>
      <c r="F90" s="202"/>
      <c r="G90" s="202"/>
      <c r="H90" s="140"/>
    </row>
    <row r="91" spans="1:7" ht="47.25">
      <c r="A91" s="200" t="s">
        <v>500</v>
      </c>
      <c r="B91" s="203" t="s">
        <v>499</v>
      </c>
      <c r="C91" s="228">
        <f>C92</f>
        <v>3.3</v>
      </c>
      <c r="D91" s="228">
        <f>D92</f>
        <v>3.3</v>
      </c>
      <c r="E91" s="228">
        <f>E92</f>
        <v>3.3</v>
      </c>
      <c r="F91" s="202"/>
      <c r="G91" s="202"/>
    </row>
    <row r="92" spans="1:8" ht="63">
      <c r="A92" s="200" t="s">
        <v>498</v>
      </c>
      <c r="B92" s="203" t="s">
        <v>497</v>
      </c>
      <c r="C92" s="228">
        <f>3.3</f>
        <v>3.3</v>
      </c>
      <c r="D92" s="228">
        <f>3.3</f>
        <v>3.3</v>
      </c>
      <c r="E92" s="228">
        <f>3.3</f>
        <v>3.3</v>
      </c>
      <c r="F92" s="202"/>
      <c r="G92" s="202"/>
      <c r="H92" s="141"/>
    </row>
    <row r="93" spans="1:7" ht="47.25">
      <c r="A93" s="200" t="s">
        <v>496</v>
      </c>
      <c r="B93" s="203" t="s">
        <v>495</v>
      </c>
      <c r="C93" s="228">
        <f>C94</f>
        <v>50.699999999999996</v>
      </c>
      <c r="D93" s="228">
        <f>D94</f>
        <v>50.699999999999996</v>
      </c>
      <c r="E93" s="228">
        <f>E94</f>
        <v>50.699999999999996</v>
      </c>
      <c r="F93" s="202"/>
      <c r="G93" s="202"/>
    </row>
    <row r="94" spans="1:8" ht="63">
      <c r="A94" s="200" t="s">
        <v>494</v>
      </c>
      <c r="B94" s="203" t="s">
        <v>493</v>
      </c>
      <c r="C94" s="228">
        <f>30.3+2.5+17.9</f>
        <v>50.699999999999996</v>
      </c>
      <c r="D94" s="228">
        <f>30.3+2.5+17.9</f>
        <v>50.699999999999996</v>
      </c>
      <c r="E94" s="228">
        <f>30.3+2.5+17.9</f>
        <v>50.699999999999996</v>
      </c>
      <c r="F94" s="202"/>
      <c r="G94" s="202"/>
      <c r="H94" s="140"/>
    </row>
    <row r="95" spans="1:7" ht="63">
      <c r="A95" s="212" t="s">
        <v>492</v>
      </c>
      <c r="B95" s="203" t="s">
        <v>711</v>
      </c>
      <c r="C95" s="228">
        <f>C96</f>
        <v>26.4</v>
      </c>
      <c r="D95" s="228">
        <f>D96</f>
        <v>26.4</v>
      </c>
      <c r="E95" s="228">
        <f>E96</f>
        <v>26.4</v>
      </c>
      <c r="F95" s="202"/>
      <c r="G95" s="202"/>
    </row>
    <row r="96" spans="1:8" ht="94.5">
      <c r="A96" s="200" t="s">
        <v>491</v>
      </c>
      <c r="B96" s="203" t="s">
        <v>712</v>
      </c>
      <c r="C96" s="228">
        <f>7+1.4+6+12</f>
        <v>26.4</v>
      </c>
      <c r="D96" s="228">
        <f>7+1.4+6+12</f>
        <v>26.4</v>
      </c>
      <c r="E96" s="228">
        <f>7+1.4+6+12</f>
        <v>26.4</v>
      </c>
      <c r="F96" s="202"/>
      <c r="G96" s="202"/>
      <c r="H96" s="140"/>
    </row>
    <row r="97" spans="1:7" ht="47.25">
      <c r="A97" s="200" t="s">
        <v>490</v>
      </c>
      <c r="B97" s="203" t="s">
        <v>489</v>
      </c>
      <c r="C97" s="228">
        <f>C98</f>
        <v>24.1</v>
      </c>
      <c r="D97" s="228">
        <f>D98</f>
        <v>24.1</v>
      </c>
      <c r="E97" s="228">
        <f>E98</f>
        <v>24.1</v>
      </c>
      <c r="F97" s="202"/>
      <c r="G97" s="202"/>
    </row>
    <row r="98" spans="1:8" ht="63">
      <c r="A98" s="200" t="s">
        <v>488</v>
      </c>
      <c r="B98" s="203" t="s">
        <v>487</v>
      </c>
      <c r="C98" s="228">
        <f>7.4+10.9+5.8</f>
        <v>24.1</v>
      </c>
      <c r="D98" s="228">
        <f>7.4+10.9+5.8</f>
        <v>24.1</v>
      </c>
      <c r="E98" s="228">
        <f>7.4+10.9+5.8</f>
        <v>24.1</v>
      </c>
      <c r="F98" s="202"/>
      <c r="G98" s="202"/>
      <c r="H98" s="140"/>
    </row>
    <row r="99" spans="1:7" ht="31.5">
      <c r="A99" s="200" t="s">
        <v>486</v>
      </c>
      <c r="B99" s="203" t="s">
        <v>485</v>
      </c>
      <c r="C99" s="228">
        <f>C100</f>
        <v>518.6</v>
      </c>
      <c r="D99" s="228">
        <f>D100</f>
        <v>518.6</v>
      </c>
      <c r="E99" s="228">
        <f>E100</f>
        <v>518.6</v>
      </c>
      <c r="F99" s="202"/>
      <c r="G99" s="202"/>
    </row>
    <row r="100" spans="1:8" ht="47.25">
      <c r="A100" s="200" t="s">
        <v>484</v>
      </c>
      <c r="B100" s="203" t="s">
        <v>483</v>
      </c>
      <c r="C100" s="228">
        <f>2.3+393+3.4+1.7+11+61.7+23.1+22.4</f>
        <v>518.6</v>
      </c>
      <c r="D100" s="228">
        <f>2.3+393+3.4+1.7+11+61.7+23.1+22.4</f>
        <v>518.6</v>
      </c>
      <c r="E100" s="228">
        <f>2.3+393+3.4+1.7+11+61.7+23.1+22.4</f>
        <v>518.6</v>
      </c>
      <c r="F100" s="202"/>
      <c r="G100" s="202"/>
      <c r="H100" s="140"/>
    </row>
    <row r="101" spans="1:7" ht="47.25">
      <c r="A101" s="200" t="s">
        <v>482</v>
      </c>
      <c r="B101" s="203" t="s">
        <v>481</v>
      </c>
      <c r="C101" s="228">
        <f>C102</f>
        <v>598.1</v>
      </c>
      <c r="D101" s="228">
        <f>D102</f>
        <v>598.1</v>
      </c>
      <c r="E101" s="228">
        <f>E102</f>
        <v>598.3000000000001</v>
      </c>
      <c r="F101" s="202"/>
      <c r="G101" s="202"/>
    </row>
    <row r="102" spans="1:8" ht="63">
      <c r="A102" s="200" t="s">
        <v>480</v>
      </c>
      <c r="B102" s="203" t="s">
        <v>479</v>
      </c>
      <c r="C102" s="228">
        <f>6.8+38+1.9+2.5+20.1+4.7+524.1</f>
        <v>598.1</v>
      </c>
      <c r="D102" s="228">
        <f>6.8+38+1.9+2.5+20.1+4.7+524.1</f>
        <v>598.1</v>
      </c>
      <c r="E102" s="228">
        <f>6+39+1.9+2.5+20.1+4.7+524.1</f>
        <v>598.3000000000001</v>
      </c>
      <c r="F102" s="202"/>
      <c r="G102" s="202"/>
      <c r="H102" s="140"/>
    </row>
    <row r="103" spans="1:7" ht="31.5">
      <c r="A103" s="196" t="s">
        <v>478</v>
      </c>
      <c r="B103" s="211" t="s">
        <v>477</v>
      </c>
      <c r="C103" s="234">
        <f>C104</f>
        <v>290.8</v>
      </c>
      <c r="D103" s="234">
        <f>D104</f>
        <v>290.8</v>
      </c>
      <c r="E103" s="234">
        <f>E104</f>
        <v>290.8</v>
      </c>
      <c r="F103" s="198"/>
      <c r="G103" s="198"/>
    </row>
    <row r="104" spans="1:8" ht="31.5">
      <c r="A104" s="200" t="s">
        <v>476</v>
      </c>
      <c r="B104" s="203" t="s">
        <v>475</v>
      </c>
      <c r="C104" s="228">
        <v>290.8</v>
      </c>
      <c r="D104" s="228">
        <v>290.8</v>
      </c>
      <c r="E104" s="228">
        <v>290.8</v>
      </c>
      <c r="F104" s="202"/>
      <c r="G104" s="202"/>
      <c r="H104" s="139"/>
    </row>
    <row r="105" spans="1:7" ht="12.75">
      <c r="A105" s="196" t="s">
        <v>474</v>
      </c>
      <c r="B105" s="211" t="s">
        <v>473</v>
      </c>
      <c r="C105" s="234">
        <f aca="true" t="shared" si="3" ref="C105:E106">C106</f>
        <v>1</v>
      </c>
      <c r="D105" s="234">
        <f t="shared" si="3"/>
        <v>1</v>
      </c>
      <c r="E105" s="234">
        <f t="shared" si="3"/>
        <v>1</v>
      </c>
      <c r="F105" s="198"/>
      <c r="G105" s="198"/>
    </row>
    <row r="106" spans="1:7" ht="47.25">
      <c r="A106" s="200" t="s">
        <v>472</v>
      </c>
      <c r="B106" s="203" t="s">
        <v>471</v>
      </c>
      <c r="C106" s="228">
        <f t="shared" si="3"/>
        <v>1</v>
      </c>
      <c r="D106" s="228">
        <f t="shared" si="3"/>
        <v>1</v>
      </c>
      <c r="E106" s="228">
        <f t="shared" si="3"/>
        <v>1</v>
      </c>
      <c r="F106" s="202"/>
      <c r="G106" s="202"/>
    </row>
    <row r="107" spans="1:8" ht="47.25">
      <c r="A107" s="200" t="s">
        <v>470</v>
      </c>
      <c r="B107" s="203" t="s">
        <v>469</v>
      </c>
      <c r="C107" s="228">
        <v>1</v>
      </c>
      <c r="D107" s="228">
        <v>1</v>
      </c>
      <c r="E107" s="228">
        <v>1</v>
      </c>
      <c r="F107" s="202"/>
      <c r="G107" s="202"/>
      <c r="H107" s="213"/>
    </row>
    <row r="108" spans="1:7" ht="12.75">
      <c r="A108" s="196" t="s">
        <v>468</v>
      </c>
      <c r="B108" s="211" t="s">
        <v>467</v>
      </c>
      <c r="C108" s="234">
        <f aca="true" t="shared" si="4" ref="C108:E109">C109</f>
        <v>1555</v>
      </c>
      <c r="D108" s="234">
        <f t="shared" si="4"/>
        <v>1555</v>
      </c>
      <c r="E108" s="234">
        <f t="shared" si="4"/>
        <v>1555</v>
      </c>
      <c r="F108" s="198"/>
      <c r="G108" s="198"/>
    </row>
    <row r="109" spans="1:7" ht="12.75">
      <c r="A109" s="200" t="s">
        <v>466</v>
      </c>
      <c r="B109" s="203" t="s">
        <v>465</v>
      </c>
      <c r="C109" s="228">
        <f t="shared" si="4"/>
        <v>1555</v>
      </c>
      <c r="D109" s="228">
        <f t="shared" si="4"/>
        <v>1555</v>
      </c>
      <c r="E109" s="228">
        <f t="shared" si="4"/>
        <v>1555</v>
      </c>
      <c r="F109" s="202"/>
      <c r="G109" s="202"/>
    </row>
    <row r="110" spans="1:8" ht="31.5">
      <c r="A110" s="200" t="s">
        <v>464</v>
      </c>
      <c r="B110" s="203" t="s">
        <v>713</v>
      </c>
      <c r="C110" s="228">
        <v>1555</v>
      </c>
      <c r="D110" s="228">
        <v>1555</v>
      </c>
      <c r="E110" s="228">
        <v>1555</v>
      </c>
      <c r="F110" s="202"/>
      <c r="G110" s="202"/>
      <c r="H110" s="214"/>
    </row>
    <row r="111" spans="1:8" ht="12.75">
      <c r="A111" s="85" t="s">
        <v>463</v>
      </c>
      <c r="B111" s="138" t="s">
        <v>462</v>
      </c>
      <c r="C111" s="234">
        <f>C112</f>
        <v>560.6</v>
      </c>
      <c r="D111" s="234">
        <f>D112</f>
        <v>0</v>
      </c>
      <c r="E111" s="234">
        <f>E112</f>
        <v>0</v>
      </c>
      <c r="F111" s="202"/>
      <c r="G111" s="202"/>
      <c r="H111" s="214"/>
    </row>
    <row r="112" spans="1:8" ht="12.75">
      <c r="A112" s="137" t="s">
        <v>461</v>
      </c>
      <c r="B112" s="136" t="s">
        <v>460</v>
      </c>
      <c r="C112" s="234">
        <f>C113+C114</f>
        <v>560.6</v>
      </c>
      <c r="D112" s="234">
        <f>D113+D114</f>
        <v>0</v>
      </c>
      <c r="E112" s="234">
        <f>E113+E114</f>
        <v>0</v>
      </c>
      <c r="F112" s="202"/>
      <c r="G112" s="202"/>
      <c r="H112" s="214"/>
    </row>
    <row r="113" spans="1:8" ht="63">
      <c r="A113" s="131" t="s">
        <v>458</v>
      </c>
      <c r="B113" s="135" t="s">
        <v>459</v>
      </c>
      <c r="C113" s="228">
        <v>273</v>
      </c>
      <c r="D113" s="228">
        <v>0</v>
      </c>
      <c r="E113" s="228">
        <v>0</v>
      </c>
      <c r="F113" s="202"/>
      <c r="G113" s="202"/>
      <c r="H113" s="214"/>
    </row>
    <row r="114" spans="1:8" ht="63">
      <c r="A114" s="131" t="s">
        <v>458</v>
      </c>
      <c r="B114" s="135" t="s">
        <v>457</v>
      </c>
      <c r="C114" s="228">
        <v>287.6</v>
      </c>
      <c r="D114" s="228">
        <v>0</v>
      </c>
      <c r="E114" s="228">
        <v>0</v>
      </c>
      <c r="F114" s="202"/>
      <c r="G114" s="202"/>
      <c r="H114" s="214"/>
    </row>
    <row r="115" spans="1:7" ht="12.75">
      <c r="A115" s="196" t="s">
        <v>456</v>
      </c>
      <c r="B115" s="197" t="s">
        <v>455</v>
      </c>
      <c r="C115" s="234">
        <f>C116</f>
        <v>761308.7999999999</v>
      </c>
      <c r="D115" s="234">
        <f>D116</f>
        <v>635429.2999999999</v>
      </c>
      <c r="E115" s="234">
        <f>E116</f>
        <v>591218.8999999999</v>
      </c>
      <c r="F115" s="198"/>
      <c r="G115" s="198"/>
    </row>
    <row r="116" spans="1:7" ht="31.5">
      <c r="A116" s="194" t="s">
        <v>454</v>
      </c>
      <c r="B116" s="197" t="s">
        <v>453</v>
      </c>
      <c r="C116" s="234">
        <f>C148+C117+C167</f>
        <v>761308.7999999999</v>
      </c>
      <c r="D116" s="234">
        <f aca="true" t="shared" si="5" ref="D116:E116">D148+D117+D167</f>
        <v>635429.2999999999</v>
      </c>
      <c r="E116" s="234">
        <f t="shared" si="5"/>
        <v>591218.8999999999</v>
      </c>
      <c r="F116" s="198"/>
      <c r="G116" s="198"/>
    </row>
    <row r="117" spans="1:7" ht="12.75">
      <c r="A117" s="215" t="s">
        <v>452</v>
      </c>
      <c r="B117" s="216" t="s">
        <v>451</v>
      </c>
      <c r="C117" s="234">
        <f>C136+C118+C122+C124+C132+C126+C130+C134+C128</f>
        <v>321919.30000000005</v>
      </c>
      <c r="D117" s="234">
        <f aca="true" t="shared" si="6" ref="D117:E117">D136+D118+D122+D124+D132+D126+D130+D134+D128</f>
        <v>195536.5</v>
      </c>
      <c r="E117" s="234">
        <f t="shared" si="6"/>
        <v>147118.8</v>
      </c>
      <c r="F117" s="198"/>
      <c r="G117" s="198"/>
    </row>
    <row r="118" spans="1:7" ht="47.25">
      <c r="A118" s="217" t="s">
        <v>450</v>
      </c>
      <c r="B118" s="218" t="s">
        <v>449</v>
      </c>
      <c r="C118" s="228">
        <f>C119+C120+C121</f>
        <v>67345.7</v>
      </c>
      <c r="D118" s="228">
        <f>D119+D120+D121</f>
        <v>68609.6</v>
      </c>
      <c r="E118" s="228">
        <f>E119+E120+E121</f>
        <v>71354</v>
      </c>
      <c r="F118" s="202"/>
      <c r="G118" s="202"/>
    </row>
    <row r="119" spans="1:7" ht="78.75">
      <c r="A119" s="217" t="s">
        <v>446</v>
      </c>
      <c r="B119" s="201" t="s">
        <v>448</v>
      </c>
      <c r="C119" s="228">
        <v>54129.6</v>
      </c>
      <c r="D119" s="228">
        <v>54864.8</v>
      </c>
      <c r="E119" s="228">
        <v>57059.4</v>
      </c>
      <c r="F119" s="202"/>
      <c r="G119" s="202"/>
    </row>
    <row r="120" spans="1:7" ht="78.75">
      <c r="A120" s="217" t="s">
        <v>446</v>
      </c>
      <c r="B120" s="201" t="s">
        <v>447</v>
      </c>
      <c r="C120" s="228">
        <v>10404</v>
      </c>
      <c r="D120" s="228">
        <v>10820.2</v>
      </c>
      <c r="E120" s="228">
        <v>11253</v>
      </c>
      <c r="F120" s="202"/>
      <c r="G120" s="202"/>
    </row>
    <row r="121" spans="1:7" ht="78.75">
      <c r="A121" s="217" t="s">
        <v>446</v>
      </c>
      <c r="B121" s="201" t="s">
        <v>445</v>
      </c>
      <c r="C121" s="228">
        <v>2812.1</v>
      </c>
      <c r="D121" s="228">
        <v>2924.6</v>
      </c>
      <c r="E121" s="228">
        <v>3041.6</v>
      </c>
      <c r="F121" s="202"/>
      <c r="G121" s="202"/>
    </row>
    <row r="122" spans="1:7" ht="31.5">
      <c r="A122" s="217" t="s">
        <v>444</v>
      </c>
      <c r="B122" s="201" t="s">
        <v>443</v>
      </c>
      <c r="C122" s="228">
        <f>C123</f>
        <v>22228.5</v>
      </c>
      <c r="D122" s="228">
        <f>D123</f>
        <v>21684.3</v>
      </c>
      <c r="E122" s="228">
        <f>E123</f>
        <v>21245.1</v>
      </c>
      <c r="F122" s="202"/>
      <c r="G122" s="202"/>
    </row>
    <row r="123" spans="1:7" ht="47.25">
      <c r="A123" s="217" t="s">
        <v>442</v>
      </c>
      <c r="B123" s="201" t="s">
        <v>441</v>
      </c>
      <c r="C123" s="228">
        <v>22228.5</v>
      </c>
      <c r="D123" s="228">
        <v>21684.3</v>
      </c>
      <c r="E123" s="228">
        <v>21245.1</v>
      </c>
      <c r="F123" s="202"/>
      <c r="G123" s="202"/>
    </row>
    <row r="124" spans="1:7" ht="47.25">
      <c r="A124" s="217" t="s">
        <v>440</v>
      </c>
      <c r="B124" s="201" t="s">
        <v>439</v>
      </c>
      <c r="C124" s="228">
        <f>C125</f>
        <v>93055.7</v>
      </c>
      <c r="D124" s="228">
        <f>D125</f>
        <v>0</v>
      </c>
      <c r="E124" s="228">
        <f>E125</f>
        <v>0</v>
      </c>
      <c r="F124" s="202"/>
      <c r="G124" s="202"/>
    </row>
    <row r="125" spans="1:7" ht="47.25">
      <c r="A125" s="217" t="s">
        <v>438</v>
      </c>
      <c r="B125" s="201" t="s">
        <v>437</v>
      </c>
      <c r="C125" s="228">
        <v>93055.7</v>
      </c>
      <c r="D125" s="228">
        <v>0</v>
      </c>
      <c r="E125" s="228">
        <v>0</v>
      </c>
      <c r="F125" s="202"/>
      <c r="G125" s="202"/>
    </row>
    <row r="126" spans="1:7" ht="31.5">
      <c r="A126" s="217" t="s">
        <v>714</v>
      </c>
      <c r="B126" s="201" t="s">
        <v>715</v>
      </c>
      <c r="C126" s="228">
        <f>C127</f>
        <v>568.4</v>
      </c>
      <c r="D126" s="228">
        <f aca="true" t="shared" si="7" ref="D126:E126">D127</f>
        <v>0</v>
      </c>
      <c r="E126" s="228">
        <f t="shared" si="7"/>
        <v>0</v>
      </c>
      <c r="F126" s="202"/>
      <c r="G126" s="202"/>
    </row>
    <row r="127" spans="1:7" ht="31.5">
      <c r="A127" s="217" t="s">
        <v>716</v>
      </c>
      <c r="B127" s="201" t="s">
        <v>717</v>
      </c>
      <c r="C127" s="228">
        <v>568.4</v>
      </c>
      <c r="D127" s="228">
        <v>0</v>
      </c>
      <c r="E127" s="228">
        <v>0</v>
      </c>
      <c r="F127" s="202"/>
      <c r="G127" s="202"/>
    </row>
    <row r="128" spans="1:7" ht="12.75">
      <c r="A128" s="217" t="s">
        <v>780</v>
      </c>
      <c r="B128" s="201" t="s">
        <v>781</v>
      </c>
      <c r="C128" s="228">
        <f>C129</f>
        <v>5285.2</v>
      </c>
      <c r="D128" s="228">
        <f aca="true" t="shared" si="8" ref="D128:E128">D129</f>
        <v>0</v>
      </c>
      <c r="E128" s="228">
        <f t="shared" si="8"/>
        <v>0</v>
      </c>
      <c r="F128" s="202"/>
      <c r="G128" s="202"/>
    </row>
    <row r="129" spans="1:7" ht="31.5">
      <c r="A129" s="217" t="s">
        <v>782</v>
      </c>
      <c r="B129" s="201" t="s">
        <v>783</v>
      </c>
      <c r="C129" s="228">
        <v>5285.2</v>
      </c>
      <c r="D129" s="228">
        <v>0</v>
      </c>
      <c r="E129" s="228">
        <v>0</v>
      </c>
      <c r="F129" s="202"/>
      <c r="G129" s="202"/>
    </row>
    <row r="130" spans="1:7" ht="12.75">
      <c r="A130" s="217" t="s">
        <v>718</v>
      </c>
      <c r="B130" s="201" t="s">
        <v>719</v>
      </c>
      <c r="C130" s="228">
        <f>C131</f>
        <v>200</v>
      </c>
      <c r="D130" s="228">
        <f aca="true" t="shared" si="9" ref="D130:E130">D131</f>
        <v>0</v>
      </c>
      <c r="E130" s="228">
        <f t="shared" si="9"/>
        <v>0</v>
      </c>
      <c r="F130" s="202"/>
      <c r="G130" s="202"/>
    </row>
    <row r="131" spans="1:7" ht="12.75">
      <c r="A131" s="217" t="s">
        <v>720</v>
      </c>
      <c r="B131" s="201" t="s">
        <v>721</v>
      </c>
      <c r="C131" s="228">
        <v>200</v>
      </c>
      <c r="D131" s="228">
        <v>0</v>
      </c>
      <c r="E131" s="228">
        <v>0</v>
      </c>
      <c r="F131" s="202"/>
      <c r="G131" s="202"/>
    </row>
    <row r="132" spans="1:7" ht="12.75">
      <c r="A132" s="217" t="s">
        <v>436</v>
      </c>
      <c r="B132" s="201" t="s">
        <v>435</v>
      </c>
      <c r="C132" s="228">
        <f>C133</f>
        <v>16058.3</v>
      </c>
      <c r="D132" s="228">
        <f>D133</f>
        <v>0</v>
      </c>
      <c r="E132" s="228">
        <f>E133</f>
        <v>0</v>
      </c>
      <c r="F132" s="202"/>
      <c r="G132" s="202"/>
    </row>
    <row r="133" spans="1:7" ht="31.5">
      <c r="A133" s="217" t="s">
        <v>434</v>
      </c>
      <c r="B133" s="201" t="s">
        <v>433</v>
      </c>
      <c r="C133" s="228">
        <v>16058.3</v>
      </c>
      <c r="D133" s="228">
        <v>0</v>
      </c>
      <c r="E133" s="228">
        <v>0</v>
      </c>
      <c r="F133" s="202"/>
      <c r="G133" s="202"/>
    </row>
    <row r="134" spans="1:7" ht="12.75">
      <c r="A134" s="217" t="s">
        <v>722</v>
      </c>
      <c r="B134" s="201" t="s">
        <v>723</v>
      </c>
      <c r="C134" s="228">
        <f>C135</f>
        <v>0</v>
      </c>
      <c r="D134" s="228">
        <f aca="true" t="shared" si="10" ref="D134:E134">D135</f>
        <v>50722.9</v>
      </c>
      <c r="E134" s="228">
        <f t="shared" si="10"/>
        <v>0</v>
      </c>
      <c r="F134" s="202"/>
      <c r="G134" s="202"/>
    </row>
    <row r="135" spans="1:7" ht="31.5">
      <c r="A135" s="217" t="s">
        <v>724</v>
      </c>
      <c r="B135" s="201" t="s">
        <v>725</v>
      </c>
      <c r="C135" s="228">
        <v>0</v>
      </c>
      <c r="D135" s="228">
        <v>50722.9</v>
      </c>
      <c r="E135" s="228">
        <v>0</v>
      </c>
      <c r="F135" s="202"/>
      <c r="G135" s="202"/>
    </row>
    <row r="136" spans="1:7" ht="12.75">
      <c r="A136" s="219" t="s">
        <v>432</v>
      </c>
      <c r="B136" s="220" t="s">
        <v>431</v>
      </c>
      <c r="C136" s="228">
        <f>SUM(C137:C147)</f>
        <v>117177.5</v>
      </c>
      <c r="D136" s="228">
        <f aca="true" t="shared" si="11" ref="D136:E136">SUM(D137:D147)</f>
        <v>54519.7</v>
      </c>
      <c r="E136" s="228">
        <f t="shared" si="11"/>
        <v>54519.7</v>
      </c>
      <c r="F136" s="202"/>
      <c r="G136" s="202"/>
    </row>
    <row r="137" spans="1:7" ht="31.5">
      <c r="A137" s="217" t="s">
        <v>425</v>
      </c>
      <c r="B137" s="201" t="s">
        <v>430</v>
      </c>
      <c r="C137" s="228">
        <v>178.5</v>
      </c>
      <c r="D137" s="228">
        <v>178.5</v>
      </c>
      <c r="E137" s="228">
        <v>178.5</v>
      </c>
      <c r="F137" s="202"/>
      <c r="G137" s="202"/>
    </row>
    <row r="138" spans="1:7" ht="31.5">
      <c r="A138" s="217" t="s">
        <v>425</v>
      </c>
      <c r="B138" s="201" t="s">
        <v>429</v>
      </c>
      <c r="C138" s="228">
        <v>2847.5</v>
      </c>
      <c r="D138" s="228">
        <v>2847.5</v>
      </c>
      <c r="E138" s="228">
        <v>2847.5</v>
      </c>
      <c r="F138" s="202"/>
      <c r="G138" s="202"/>
    </row>
    <row r="139" spans="1:7" ht="31.5">
      <c r="A139" s="217" t="s">
        <v>425</v>
      </c>
      <c r="B139" s="201" t="s">
        <v>428</v>
      </c>
      <c r="C139" s="228">
        <v>25551.6</v>
      </c>
      <c r="D139" s="228">
        <v>25551.6</v>
      </c>
      <c r="E139" s="228">
        <v>25551.6</v>
      </c>
      <c r="F139" s="202"/>
      <c r="G139" s="202"/>
    </row>
    <row r="140" spans="1:7" ht="31.5">
      <c r="A140" s="217" t="s">
        <v>423</v>
      </c>
      <c r="B140" s="134" t="s">
        <v>427</v>
      </c>
      <c r="C140" s="228">
        <f>492.2-0.5</f>
        <v>491.7</v>
      </c>
      <c r="D140" s="228">
        <f>492.2-0.5</f>
        <v>491.7</v>
      </c>
      <c r="E140" s="228">
        <f>492.2-0.5</f>
        <v>491.7</v>
      </c>
      <c r="F140" s="202"/>
      <c r="G140" s="202"/>
    </row>
    <row r="141" spans="1:7" ht="31.5">
      <c r="A141" s="217" t="s">
        <v>425</v>
      </c>
      <c r="B141" s="201" t="s">
        <v>426</v>
      </c>
      <c r="C141" s="228">
        <v>14937.3</v>
      </c>
      <c r="D141" s="228">
        <v>14937.3</v>
      </c>
      <c r="E141" s="228">
        <v>14937.3</v>
      </c>
      <c r="F141" s="202"/>
      <c r="G141" s="202"/>
    </row>
    <row r="142" spans="1:7" ht="31.5">
      <c r="A142" s="221" t="s">
        <v>425</v>
      </c>
      <c r="B142" s="222" t="s">
        <v>700</v>
      </c>
      <c r="C142" s="228">
        <v>55254.6</v>
      </c>
      <c r="D142" s="228">
        <v>0</v>
      </c>
      <c r="E142" s="228">
        <v>0</v>
      </c>
      <c r="F142" s="202"/>
      <c r="G142" s="202"/>
    </row>
    <row r="143" spans="1:7" ht="31.5">
      <c r="A143" s="217" t="s">
        <v>425</v>
      </c>
      <c r="B143" s="201" t="s">
        <v>424</v>
      </c>
      <c r="C143" s="228">
        <f>2181.3+1399.9</f>
        <v>3581.2000000000003</v>
      </c>
      <c r="D143" s="228">
        <v>0</v>
      </c>
      <c r="E143" s="228">
        <v>0</v>
      </c>
      <c r="F143" s="202"/>
      <c r="G143" s="202"/>
    </row>
    <row r="144" spans="1:7" ht="31.5">
      <c r="A144" s="223" t="s">
        <v>423</v>
      </c>
      <c r="B144" s="133" t="s">
        <v>422</v>
      </c>
      <c r="C144" s="238">
        <v>10513.1</v>
      </c>
      <c r="D144" s="238">
        <v>10513.1</v>
      </c>
      <c r="E144" s="238">
        <v>10513.1</v>
      </c>
      <c r="F144" s="224"/>
      <c r="G144" s="224"/>
    </row>
    <row r="145" spans="1:7" ht="51.75" customHeight="1">
      <c r="A145" s="221" t="s">
        <v>425</v>
      </c>
      <c r="B145" s="222" t="s">
        <v>693</v>
      </c>
      <c r="C145" s="238">
        <v>1887</v>
      </c>
      <c r="D145" s="238">
        <v>0</v>
      </c>
      <c r="E145" s="238">
        <v>0</v>
      </c>
      <c r="F145" s="224"/>
      <c r="G145" s="224"/>
    </row>
    <row r="146" spans="1:7" ht="31.5">
      <c r="A146" s="221" t="s">
        <v>425</v>
      </c>
      <c r="B146" s="222" t="s">
        <v>726</v>
      </c>
      <c r="C146" s="238">
        <v>450</v>
      </c>
      <c r="D146" s="238">
        <v>0</v>
      </c>
      <c r="E146" s="238">
        <v>0</v>
      </c>
      <c r="F146" s="224"/>
      <c r="G146" s="224"/>
    </row>
    <row r="147" spans="1:7" ht="31.5">
      <c r="A147" s="221" t="s">
        <v>425</v>
      </c>
      <c r="B147" s="222" t="s">
        <v>727</v>
      </c>
      <c r="C147" s="238">
        <v>1485</v>
      </c>
      <c r="D147" s="238">
        <v>0</v>
      </c>
      <c r="E147" s="238">
        <v>0</v>
      </c>
      <c r="F147" s="224"/>
      <c r="G147" s="224"/>
    </row>
    <row r="148" spans="1:7" ht="12.75">
      <c r="A148" s="194" t="s">
        <v>421</v>
      </c>
      <c r="B148" s="197" t="s">
        <v>420</v>
      </c>
      <c r="C148" s="234">
        <f>C159+C161+C149+C153+C151+C157+C155</f>
        <v>438124.3999999999</v>
      </c>
      <c r="D148" s="234">
        <f>D159+D161+D149+D153+D151+D157+D155</f>
        <v>439892.79999999993</v>
      </c>
      <c r="E148" s="234">
        <f>E159+E161+E149+E153+E151+E157+E155</f>
        <v>444100.0999999999</v>
      </c>
      <c r="F148" s="198"/>
      <c r="G148" s="198"/>
    </row>
    <row r="149" spans="1:7" ht="47.25">
      <c r="A149" s="200" t="s">
        <v>419</v>
      </c>
      <c r="B149" s="201" t="s">
        <v>418</v>
      </c>
      <c r="C149" s="228">
        <f>C150</f>
        <v>11276.6</v>
      </c>
      <c r="D149" s="228">
        <f>D150</f>
        <v>11276.6</v>
      </c>
      <c r="E149" s="228">
        <f>E150</f>
        <v>11276.6</v>
      </c>
      <c r="F149" s="202"/>
      <c r="G149" s="202"/>
    </row>
    <row r="150" spans="1:7" ht="47.25">
      <c r="A150" s="208" t="s">
        <v>417</v>
      </c>
      <c r="B150" s="201" t="s">
        <v>416</v>
      </c>
      <c r="C150" s="228">
        <v>11276.6</v>
      </c>
      <c r="D150" s="228">
        <v>11276.6</v>
      </c>
      <c r="E150" s="228">
        <v>11276.6</v>
      </c>
      <c r="F150" s="202"/>
      <c r="G150" s="202"/>
    </row>
    <row r="151" spans="1:7" ht="47.25">
      <c r="A151" s="208" t="s">
        <v>415</v>
      </c>
      <c r="B151" s="203" t="s">
        <v>728</v>
      </c>
      <c r="C151" s="228">
        <f>C152</f>
        <v>0</v>
      </c>
      <c r="D151" s="228">
        <f>D152</f>
        <v>0</v>
      </c>
      <c r="E151" s="228">
        <f>E152</f>
        <v>1690.8</v>
      </c>
      <c r="F151" s="202"/>
      <c r="G151" s="202"/>
    </row>
    <row r="152" spans="1:7" ht="47.25">
      <c r="A152" s="208" t="s">
        <v>414</v>
      </c>
      <c r="B152" s="203" t="s">
        <v>729</v>
      </c>
      <c r="C152" s="228">
        <v>0</v>
      </c>
      <c r="D152" s="228">
        <v>0</v>
      </c>
      <c r="E152" s="228">
        <v>1690.8</v>
      </c>
      <c r="F152" s="202"/>
      <c r="G152" s="202"/>
    </row>
    <row r="153" spans="1:7" ht="31.5">
      <c r="A153" s="200" t="s">
        <v>413</v>
      </c>
      <c r="B153" s="201" t="s">
        <v>412</v>
      </c>
      <c r="C153" s="228">
        <f>C154</f>
        <v>18</v>
      </c>
      <c r="D153" s="228">
        <f>D154</f>
        <v>18.8</v>
      </c>
      <c r="E153" s="228">
        <f>E154</f>
        <v>213.2</v>
      </c>
      <c r="F153" s="202"/>
      <c r="G153" s="202"/>
    </row>
    <row r="154" spans="1:7" ht="47.25">
      <c r="A154" s="200" t="s">
        <v>411</v>
      </c>
      <c r="B154" s="201" t="s">
        <v>410</v>
      </c>
      <c r="C154" s="228">
        <v>18</v>
      </c>
      <c r="D154" s="228">
        <v>18.8</v>
      </c>
      <c r="E154" s="228">
        <v>213.2</v>
      </c>
      <c r="F154" s="202"/>
      <c r="G154" s="202"/>
    </row>
    <row r="155" spans="1:7" ht="47.25">
      <c r="A155" s="83" t="s">
        <v>409</v>
      </c>
      <c r="B155" s="132" t="s">
        <v>408</v>
      </c>
      <c r="C155" s="228">
        <f>C156</f>
        <v>2973.6</v>
      </c>
      <c r="D155" s="228">
        <f>D156</f>
        <v>2973.6</v>
      </c>
      <c r="E155" s="228">
        <f>E156</f>
        <v>3594.5</v>
      </c>
      <c r="F155" s="202"/>
      <c r="G155" s="202"/>
    </row>
    <row r="156" spans="1:7" ht="47.25">
      <c r="A156" s="131" t="s">
        <v>407</v>
      </c>
      <c r="B156" s="130" t="s">
        <v>406</v>
      </c>
      <c r="C156" s="228">
        <f>2973+0.6</f>
        <v>2973.6</v>
      </c>
      <c r="D156" s="228">
        <f>2973+0.6</f>
        <v>2973.6</v>
      </c>
      <c r="E156" s="228">
        <f>2973+621.5</f>
        <v>3594.5</v>
      </c>
      <c r="F156" s="202"/>
      <c r="G156" s="202"/>
    </row>
    <row r="157" spans="1:7" ht="78.75">
      <c r="A157" s="200" t="s">
        <v>405</v>
      </c>
      <c r="B157" s="201" t="s">
        <v>404</v>
      </c>
      <c r="C157" s="228">
        <f>C158</f>
        <v>14374.1</v>
      </c>
      <c r="D157" s="228">
        <f>D158</f>
        <v>14374.1</v>
      </c>
      <c r="E157" s="228">
        <f>E158</f>
        <v>14374.1</v>
      </c>
      <c r="F157" s="202"/>
      <c r="G157" s="202"/>
    </row>
    <row r="158" spans="1:7" ht="78.75">
      <c r="A158" s="200" t="s">
        <v>403</v>
      </c>
      <c r="B158" s="201" t="s">
        <v>402</v>
      </c>
      <c r="C158" s="228">
        <v>14374.1</v>
      </c>
      <c r="D158" s="228">
        <v>14374.1</v>
      </c>
      <c r="E158" s="228">
        <v>14374.1</v>
      </c>
      <c r="F158" s="202"/>
      <c r="G158" s="202"/>
    </row>
    <row r="159" spans="1:7" ht="12.75">
      <c r="A159" s="200" t="s">
        <v>401</v>
      </c>
      <c r="B159" s="201" t="s">
        <v>400</v>
      </c>
      <c r="C159" s="228">
        <f>C160</f>
        <v>1414.2</v>
      </c>
      <c r="D159" s="228">
        <f>D160</f>
        <v>1414.2</v>
      </c>
      <c r="E159" s="228">
        <f>E160</f>
        <v>1414.2</v>
      </c>
      <c r="F159" s="202"/>
      <c r="G159" s="202"/>
    </row>
    <row r="160" spans="1:7" ht="12.75">
      <c r="A160" s="200" t="s">
        <v>399</v>
      </c>
      <c r="B160" s="201" t="s">
        <v>398</v>
      </c>
      <c r="C160" s="228">
        <f>1531-116.8</f>
        <v>1414.2</v>
      </c>
      <c r="D160" s="228">
        <f>1531-116.8</f>
        <v>1414.2</v>
      </c>
      <c r="E160" s="228">
        <f>1531-116.8</f>
        <v>1414.2</v>
      </c>
      <c r="F160" s="202"/>
      <c r="G160" s="202"/>
    </row>
    <row r="161" spans="1:7" s="225" customFormat="1" ht="12.75">
      <c r="A161" s="196" t="s">
        <v>397</v>
      </c>
      <c r="B161" s="197" t="s">
        <v>396</v>
      </c>
      <c r="C161" s="234">
        <f>SUM(C162:C166)</f>
        <v>408067.89999999997</v>
      </c>
      <c r="D161" s="234">
        <f>SUM(D162:D166)</f>
        <v>409835.5</v>
      </c>
      <c r="E161" s="234">
        <f>SUM(E162:E166)</f>
        <v>411536.69999999995</v>
      </c>
      <c r="F161" s="198"/>
      <c r="G161" s="198"/>
    </row>
    <row r="162" spans="1:7" ht="63">
      <c r="A162" s="200" t="s">
        <v>391</v>
      </c>
      <c r="B162" s="201" t="s">
        <v>395</v>
      </c>
      <c r="C162" s="228">
        <f>258537.6-1</f>
        <v>258536.6</v>
      </c>
      <c r="D162" s="228">
        <f>258597.8-0.9</f>
        <v>258596.9</v>
      </c>
      <c r="E162" s="228">
        <f>258597.8-0.9</f>
        <v>258596.9</v>
      </c>
      <c r="F162" s="202"/>
      <c r="G162" s="202"/>
    </row>
    <row r="163" spans="1:7" ht="47.25">
      <c r="A163" s="200" t="s">
        <v>391</v>
      </c>
      <c r="B163" s="201" t="s">
        <v>394</v>
      </c>
      <c r="C163" s="228">
        <v>148343</v>
      </c>
      <c r="D163" s="228">
        <v>148349.6</v>
      </c>
      <c r="E163" s="228">
        <v>148349.6</v>
      </c>
      <c r="F163" s="202"/>
      <c r="G163" s="202"/>
    </row>
    <row r="164" spans="1:7" ht="47.25">
      <c r="A164" s="200" t="s">
        <v>391</v>
      </c>
      <c r="B164" s="201" t="s">
        <v>393</v>
      </c>
      <c r="C164" s="228">
        <v>826.8</v>
      </c>
      <c r="D164" s="228">
        <v>834</v>
      </c>
      <c r="E164" s="228">
        <v>841.6</v>
      </c>
      <c r="F164" s="202"/>
      <c r="G164" s="202"/>
    </row>
    <row r="165" spans="1:7" s="226" customFormat="1" ht="47.25">
      <c r="A165" s="200" t="s">
        <v>391</v>
      </c>
      <c r="B165" s="201" t="s">
        <v>392</v>
      </c>
      <c r="C165" s="228">
        <v>361.5</v>
      </c>
      <c r="D165" s="228">
        <v>364.2</v>
      </c>
      <c r="E165" s="228">
        <v>367.1</v>
      </c>
      <c r="F165" s="202"/>
      <c r="G165" s="202"/>
    </row>
    <row r="166" spans="1:7" s="226" customFormat="1" ht="63">
      <c r="A166" s="200" t="s">
        <v>391</v>
      </c>
      <c r="B166" s="201" t="s">
        <v>390</v>
      </c>
      <c r="C166" s="228">
        <v>0</v>
      </c>
      <c r="D166" s="228">
        <v>1690.8</v>
      </c>
      <c r="E166" s="228">
        <v>3381.5</v>
      </c>
      <c r="F166" s="202"/>
      <c r="G166" s="202"/>
    </row>
    <row r="167" spans="1:7" s="226" customFormat="1" ht="12.75">
      <c r="A167" s="196" t="s">
        <v>730</v>
      </c>
      <c r="B167" s="197" t="s">
        <v>731</v>
      </c>
      <c r="C167" s="234">
        <f>C168</f>
        <v>1265.1</v>
      </c>
      <c r="D167" s="234">
        <f aca="true" t="shared" si="12" ref="D167:E167">D168</f>
        <v>0</v>
      </c>
      <c r="E167" s="234">
        <f t="shared" si="12"/>
        <v>0</v>
      </c>
      <c r="F167" s="202"/>
      <c r="G167" s="202"/>
    </row>
    <row r="168" spans="1:7" s="226" customFormat="1" ht="12.75">
      <c r="A168" s="196" t="s">
        <v>732</v>
      </c>
      <c r="B168" s="197" t="s">
        <v>733</v>
      </c>
      <c r="C168" s="234">
        <f>SUM(C169:C170)</f>
        <v>1265.1</v>
      </c>
      <c r="D168" s="234">
        <f aca="true" t="shared" si="13" ref="D168:E168">SUM(D169:D170)</f>
        <v>0</v>
      </c>
      <c r="E168" s="234">
        <f t="shared" si="13"/>
        <v>0</v>
      </c>
      <c r="F168" s="202"/>
      <c r="G168" s="202"/>
    </row>
    <row r="169" spans="1:7" s="226" customFormat="1" ht="63">
      <c r="A169" s="200" t="s">
        <v>734</v>
      </c>
      <c r="B169" s="201" t="s">
        <v>735</v>
      </c>
      <c r="C169" s="228">
        <v>500</v>
      </c>
      <c r="D169" s="228">
        <v>0</v>
      </c>
      <c r="E169" s="228">
        <v>0</v>
      </c>
      <c r="F169" s="202"/>
      <c r="G169" s="202"/>
    </row>
    <row r="170" spans="1:7" s="226" customFormat="1" ht="63">
      <c r="A170" s="200" t="s">
        <v>734</v>
      </c>
      <c r="B170" s="201" t="s">
        <v>736</v>
      </c>
      <c r="C170" s="228">
        <v>765.1</v>
      </c>
      <c r="D170" s="228">
        <v>0</v>
      </c>
      <c r="E170" s="228">
        <v>0</v>
      </c>
      <c r="F170" s="202"/>
      <c r="G170" s="202"/>
    </row>
    <row r="171" spans="1:7" s="226" customFormat="1" ht="12.75">
      <c r="A171" s="196"/>
      <c r="B171" s="227" t="s">
        <v>389</v>
      </c>
      <c r="C171" s="234">
        <f>C10+C115</f>
        <v>1300375.6999999997</v>
      </c>
      <c r="D171" s="234">
        <f>D10+D115</f>
        <v>1129452.5999999999</v>
      </c>
      <c r="E171" s="234">
        <f>E10+E115</f>
        <v>1065145.9</v>
      </c>
      <c r="F171" s="198"/>
      <c r="G171" s="198"/>
    </row>
    <row r="172" spans="1:7" s="226" customFormat="1" ht="12.75">
      <c r="A172" s="190"/>
      <c r="B172" s="187"/>
      <c r="C172" s="239"/>
      <c r="D172" s="239"/>
      <c r="E172" s="229"/>
      <c r="F172" s="187"/>
      <c r="G172" s="187"/>
    </row>
    <row r="173" spans="1:7" s="226" customFormat="1" ht="12.75">
      <c r="A173" s="190"/>
      <c r="B173" s="187"/>
      <c r="C173" s="229"/>
      <c r="D173" s="229"/>
      <c r="E173" s="229"/>
      <c r="F173" s="187"/>
      <c r="G173" s="187"/>
    </row>
    <row r="174" spans="1:7" s="226" customFormat="1" ht="12.75">
      <c r="A174" s="190"/>
      <c r="B174" s="187"/>
      <c r="C174" s="229"/>
      <c r="D174" s="229"/>
      <c r="E174" s="229"/>
      <c r="F174" s="187"/>
      <c r="G174" s="187"/>
    </row>
    <row r="175" spans="3:7" s="226" customFormat="1" ht="12.75">
      <c r="C175" s="240"/>
      <c r="D175" s="240"/>
      <c r="E175" s="240"/>
      <c r="F175" s="189"/>
      <c r="G175" s="189"/>
    </row>
  </sheetData>
  <mergeCells count="7">
    <mergeCell ref="B2:E2"/>
    <mergeCell ref="D3:E3"/>
    <mergeCell ref="B4:E4"/>
    <mergeCell ref="A6:E6"/>
    <mergeCell ref="A8:A9"/>
    <mergeCell ref="B8:B9"/>
    <mergeCell ref="C8:E8"/>
  </mergeCells>
  <printOptions/>
  <pageMargins left="0.5905511811023623" right="0.1968503937007874" top="0.1968503937007874" bottom="0.1968503937007874" header="0.31496062992125984" footer="0.31496062992125984"/>
  <pageSetup fitToHeight="0" fitToWidth="1"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workbookViewId="0" topLeftCell="A1">
      <selection activeCell="B2" sqref="B2:E2"/>
    </sheetView>
  </sheetViews>
  <sheetFormatPr defaultColWidth="8.875" defaultRowHeight="12.75"/>
  <cols>
    <col min="1" max="1" width="6.625" style="14" customWidth="1"/>
    <col min="2" max="2" width="69.375" style="14" customWidth="1"/>
    <col min="3" max="3" width="13.25390625" style="14" customWidth="1"/>
    <col min="4" max="4" width="12.00390625" style="14" customWidth="1"/>
    <col min="5" max="5" width="11.75390625" style="14" customWidth="1"/>
    <col min="6" max="6" width="8.875" style="3" customWidth="1"/>
    <col min="7" max="7" width="9.75390625" style="3" customWidth="1"/>
    <col min="8" max="8" width="13.875" style="3" bestFit="1" customWidth="1"/>
    <col min="9" max="16384" width="8.875" style="3" customWidth="1"/>
  </cols>
  <sheetData>
    <row r="1" spans="1:5" ht="46.15" customHeight="1">
      <c r="A1" s="316" t="s">
        <v>668</v>
      </c>
      <c r="B1" s="316"/>
      <c r="C1" s="316"/>
      <c r="D1" s="316"/>
      <c r="E1" s="316"/>
    </row>
    <row r="2" spans="1:5" ht="31.15" customHeight="1">
      <c r="A2" s="112"/>
      <c r="B2" s="316" t="s">
        <v>785</v>
      </c>
      <c r="C2" s="316"/>
      <c r="D2" s="316"/>
      <c r="E2" s="316"/>
    </row>
    <row r="3" spans="1:5" ht="12.75">
      <c r="A3" s="154"/>
      <c r="B3" s="154"/>
      <c r="C3" s="154"/>
      <c r="D3" s="154"/>
      <c r="E3" s="154"/>
    </row>
    <row r="4" spans="1:5" ht="51" customHeight="1">
      <c r="A4" s="317" t="s">
        <v>365</v>
      </c>
      <c r="B4" s="317"/>
      <c r="C4" s="317"/>
      <c r="D4" s="317"/>
      <c r="E4" s="317"/>
    </row>
    <row r="5" spans="1:5" ht="12.75">
      <c r="A5" s="313" t="s">
        <v>36</v>
      </c>
      <c r="B5" s="313" t="s">
        <v>18</v>
      </c>
      <c r="C5" s="318" t="s">
        <v>87</v>
      </c>
      <c r="D5" s="319"/>
      <c r="E5" s="320"/>
    </row>
    <row r="6" spans="1:5" ht="15.6" customHeight="1">
      <c r="A6" s="314"/>
      <c r="B6" s="314"/>
      <c r="C6" s="303" t="s">
        <v>322</v>
      </c>
      <c r="D6" s="303" t="s">
        <v>88</v>
      </c>
      <c r="E6" s="303"/>
    </row>
    <row r="7" spans="1:5" ht="12.75">
      <c r="A7" s="315"/>
      <c r="B7" s="315"/>
      <c r="C7" s="303" t="s">
        <v>66</v>
      </c>
      <c r="D7" s="103" t="s">
        <v>341</v>
      </c>
      <c r="E7" s="103" t="s">
        <v>364</v>
      </c>
    </row>
    <row r="8" spans="1:5" ht="12.75">
      <c r="A8" s="25" t="s">
        <v>3</v>
      </c>
      <c r="B8" s="25" t="s">
        <v>77</v>
      </c>
      <c r="C8" s="25" t="s">
        <v>78</v>
      </c>
      <c r="D8" s="25" t="s">
        <v>79</v>
      </c>
      <c r="E8" s="25">
        <v>5</v>
      </c>
    </row>
    <row r="9" spans="1:5" ht="12.75">
      <c r="A9" s="4" t="s">
        <v>66</v>
      </c>
      <c r="B9" s="23" t="s">
        <v>58</v>
      </c>
      <c r="C9" s="6">
        <f>C10+C19+C22+C25+C29+C36+C38+C42+C45</f>
        <v>1412144.7399999998</v>
      </c>
      <c r="D9" s="6">
        <f>D10+D19+D22+D25+D29+D36+D38+D42+D45</f>
        <v>1117102.0399999998</v>
      </c>
      <c r="E9" s="6">
        <f>E10+E19+E22+E25+E29+E36+E38+E42+E45</f>
        <v>1041449.5399999999</v>
      </c>
    </row>
    <row r="10" spans="1:5" ht="12.75">
      <c r="A10" s="4" t="s">
        <v>54</v>
      </c>
      <c r="B10" s="19" t="s">
        <v>20</v>
      </c>
      <c r="C10" s="6">
        <f>SUM(C11:C18)</f>
        <v>94775.93999999999</v>
      </c>
      <c r="D10" s="6">
        <f>SUM(D11:D18)</f>
        <v>88381.24</v>
      </c>
      <c r="E10" s="6">
        <f>SUM(E11:E18)</f>
        <v>86072.73999999999</v>
      </c>
    </row>
    <row r="11" spans="1:5" ht="34.15" customHeight="1">
      <c r="A11" s="25" t="s">
        <v>43</v>
      </c>
      <c r="B11" s="13" t="s">
        <v>59</v>
      </c>
      <c r="C11" s="7">
        <f>' № 5  рп, кцср, квр'!E11</f>
        <v>2150.1</v>
      </c>
      <c r="D11" s="7">
        <f>' № 5  рп, кцср, квр'!F11</f>
        <v>2150.1</v>
      </c>
      <c r="E11" s="7">
        <f>' № 5  рп, кцср, квр'!G11</f>
        <v>2150.1</v>
      </c>
    </row>
    <row r="12" spans="1:5" ht="47.25">
      <c r="A12" s="25" t="s">
        <v>44</v>
      </c>
      <c r="B12" s="13" t="s">
        <v>21</v>
      </c>
      <c r="C12" s="7">
        <f>' № 5  рп, кцср, квр'!E17</f>
        <v>2275.5</v>
      </c>
      <c r="D12" s="7">
        <f>' № 5  рп, кцср, квр'!F17</f>
        <v>2215.5</v>
      </c>
      <c r="E12" s="7">
        <f>' № 5  рп, кцср, квр'!G17</f>
        <v>2215.5</v>
      </c>
    </row>
    <row r="13" spans="1:5" ht="49.15" customHeight="1">
      <c r="A13" s="25" t="s">
        <v>45</v>
      </c>
      <c r="B13" s="13" t="s">
        <v>22</v>
      </c>
      <c r="C13" s="7">
        <f>' № 5  рп, кцср, квр'!E26</f>
        <v>30818.1</v>
      </c>
      <c r="D13" s="7">
        <f>' № 5  рп, кцср, квр'!F26</f>
        <v>30792.3</v>
      </c>
      <c r="E13" s="7">
        <f>' № 5  рп, кцср, квр'!G26</f>
        <v>30799.899999999998</v>
      </c>
    </row>
    <row r="14" spans="1:5" ht="15.6" customHeight="1">
      <c r="A14" s="15" t="s">
        <v>155</v>
      </c>
      <c r="B14" s="8" t="s">
        <v>156</v>
      </c>
      <c r="C14" s="7">
        <f>' № 5  рп, кцср, квр'!E40</f>
        <v>18</v>
      </c>
      <c r="D14" s="7">
        <f>' № 5  рп, кцср, квр'!F40</f>
        <v>18.8</v>
      </c>
      <c r="E14" s="7">
        <f>' № 5  рп, кцср, квр'!G40</f>
        <v>213.2</v>
      </c>
    </row>
    <row r="15" spans="1:8" ht="31.5" customHeight="1">
      <c r="A15" s="25" t="s">
        <v>46</v>
      </c>
      <c r="B15" s="13" t="s">
        <v>7</v>
      </c>
      <c r="C15" s="7">
        <f>' № 5  рп, кцср, квр'!E46</f>
        <v>11742.999999999998</v>
      </c>
      <c r="D15" s="7">
        <f>' № 5  рп, кцср, квр'!F46</f>
        <v>11742.999999999998</v>
      </c>
      <c r="E15" s="7">
        <f>' № 5  рп, кцср, квр'!G46</f>
        <v>11742.999999999998</v>
      </c>
      <c r="H15" s="41"/>
    </row>
    <row r="16" spans="1:5" ht="19.15" customHeight="1">
      <c r="A16" s="15" t="s">
        <v>214</v>
      </c>
      <c r="B16" s="54" t="s">
        <v>215</v>
      </c>
      <c r="C16" s="7">
        <f>' № 5  рп, кцср, квр'!E58</f>
        <v>88.6</v>
      </c>
      <c r="D16" s="7">
        <f>' № 5  рп, кцср, квр'!F58</f>
        <v>88.6</v>
      </c>
      <c r="E16" s="7">
        <f>' № 5  рп, кцср, квр'!G58</f>
        <v>88.6</v>
      </c>
    </row>
    <row r="17" spans="1:5" ht="12.75">
      <c r="A17" s="25" t="s">
        <v>47</v>
      </c>
      <c r="B17" s="13" t="s">
        <v>8</v>
      </c>
      <c r="C17" s="7">
        <f>' № 5  рп, кцср, квр'!E65</f>
        <v>2804.7</v>
      </c>
      <c r="D17" s="7">
        <f>' № 5  рп, кцср, квр'!F65</f>
        <v>1000</v>
      </c>
      <c r="E17" s="7">
        <f>' № 5  рп, кцср, квр'!G65</f>
        <v>1000</v>
      </c>
    </row>
    <row r="18" spans="1:5" ht="12.75">
      <c r="A18" s="25" t="s">
        <v>60</v>
      </c>
      <c r="B18" s="13" t="s">
        <v>23</v>
      </c>
      <c r="C18" s="7">
        <f>' № 5  рп, кцср, квр'!E71</f>
        <v>44877.939999999995</v>
      </c>
      <c r="D18" s="7">
        <f>' № 5  рп, кцср, квр'!F71</f>
        <v>40372.94</v>
      </c>
      <c r="E18" s="7">
        <f>' № 5  рп, кцср, квр'!G71</f>
        <v>37862.44</v>
      </c>
    </row>
    <row r="19" spans="1:5" ht="16.5" customHeight="1">
      <c r="A19" s="4" t="s">
        <v>55</v>
      </c>
      <c r="B19" s="19" t="s">
        <v>24</v>
      </c>
      <c r="C19" s="6">
        <f>C20+C21</f>
        <v>11374.7</v>
      </c>
      <c r="D19" s="6">
        <f>D20+D21</f>
        <v>11324.7</v>
      </c>
      <c r="E19" s="6">
        <f>E20+E21</f>
        <v>11324.7</v>
      </c>
    </row>
    <row r="20" spans="1:5" ht="12.75">
      <c r="A20" s="25" t="s">
        <v>75</v>
      </c>
      <c r="B20" s="13" t="s">
        <v>76</v>
      </c>
      <c r="C20" s="7">
        <f>' № 5  рп, кцср, квр'!E152</f>
        <v>1414.2</v>
      </c>
      <c r="D20" s="7">
        <f>' № 5  рп, кцср, квр'!F152</f>
        <v>1414.2</v>
      </c>
      <c r="E20" s="7">
        <f>' № 5  рп, кцср, квр'!G152</f>
        <v>1414.2</v>
      </c>
    </row>
    <row r="21" spans="1:5" ht="31.5">
      <c r="A21" s="15" t="s">
        <v>279</v>
      </c>
      <c r="B21" s="13" t="s">
        <v>280</v>
      </c>
      <c r="C21" s="7">
        <f>' № 5  рп, кцср, квр'!E159</f>
        <v>9960.5</v>
      </c>
      <c r="D21" s="7">
        <f>' № 5  рп, кцср, квр'!F159</f>
        <v>9910.5</v>
      </c>
      <c r="E21" s="7">
        <f>' № 5  рп, кцср, квр'!G159</f>
        <v>9910.5</v>
      </c>
    </row>
    <row r="22" spans="1:5" ht="16.15" customHeight="1">
      <c r="A22" s="4" t="s">
        <v>56</v>
      </c>
      <c r="B22" s="19" t="s">
        <v>25</v>
      </c>
      <c r="C22" s="6">
        <f>C23+C24</f>
        <v>147995.4</v>
      </c>
      <c r="D22" s="6">
        <f>D23+D24</f>
        <v>88796.80000000002</v>
      </c>
      <c r="E22" s="6">
        <f>E23+E24</f>
        <v>88841.9</v>
      </c>
    </row>
    <row r="23" spans="1:5" ht="12.75">
      <c r="A23" s="25" t="s">
        <v>6</v>
      </c>
      <c r="B23" s="13" t="s">
        <v>89</v>
      </c>
      <c r="C23" s="7">
        <f>' № 5  рп, кцср, квр'!E180</f>
        <v>147612.4</v>
      </c>
      <c r="D23" s="7">
        <f>' № 5  рп, кцср, квр'!F180</f>
        <v>88413.80000000002</v>
      </c>
      <c r="E23" s="7">
        <f>' № 5  рп, кцср, квр'!G180</f>
        <v>88458.9</v>
      </c>
    </row>
    <row r="24" spans="1:5" ht="12.75">
      <c r="A24" s="25" t="s">
        <v>48</v>
      </c>
      <c r="B24" s="13" t="s">
        <v>26</v>
      </c>
      <c r="C24" s="7">
        <f>' № 5  рп, кцср, квр'!E229</f>
        <v>383</v>
      </c>
      <c r="D24" s="7">
        <f>' № 5  рп, кцср, квр'!F229</f>
        <v>383</v>
      </c>
      <c r="E24" s="7">
        <f>' № 5  рп, кцср, квр'!G229</f>
        <v>383</v>
      </c>
    </row>
    <row r="25" spans="1:5" ht="12.75">
      <c r="A25" s="4" t="s">
        <v>57</v>
      </c>
      <c r="B25" s="19" t="s">
        <v>27</v>
      </c>
      <c r="C25" s="6">
        <f>C26+C28+C27</f>
        <v>222046.00000000003</v>
      </c>
      <c r="D25" s="6">
        <f>D26+D28+D27</f>
        <v>51479.600000000006</v>
      </c>
      <c r="E25" s="6">
        <f>E26+E28+E27</f>
        <v>43713.700000000004</v>
      </c>
    </row>
    <row r="26" spans="1:5" ht="12.75">
      <c r="A26" s="25" t="s">
        <v>4</v>
      </c>
      <c r="B26" s="13" t="s">
        <v>5</v>
      </c>
      <c r="C26" s="7">
        <f>' № 5  рп, кцср, квр'!E242</f>
        <v>2970.7</v>
      </c>
      <c r="D26" s="7">
        <f>' № 5  рп, кцср, квр'!F242</f>
        <v>1939.9</v>
      </c>
      <c r="E26" s="7">
        <f>' № 5  рп, кцср, квр'!G242</f>
        <v>1869.4</v>
      </c>
    </row>
    <row r="27" spans="1:5" ht="12.75">
      <c r="A27" s="15" t="s">
        <v>236</v>
      </c>
      <c r="B27" s="65" t="s">
        <v>237</v>
      </c>
      <c r="C27" s="7">
        <f>' № 5  рп, кцср, квр'!E249</f>
        <v>33257.4</v>
      </c>
      <c r="D27" s="7">
        <f>' № 5  рп, кцср, квр'!F249</f>
        <v>20000</v>
      </c>
      <c r="E27" s="7">
        <f>' № 5  рп, кцср, квр'!G249</f>
        <v>14000</v>
      </c>
    </row>
    <row r="28" spans="1:5" ht="12.75">
      <c r="A28" s="25" t="s">
        <v>49</v>
      </c>
      <c r="B28" s="13" t="s">
        <v>28</v>
      </c>
      <c r="C28" s="7">
        <f>' № 5  рп, кцср, квр'!E273</f>
        <v>185817.90000000002</v>
      </c>
      <c r="D28" s="7">
        <f>' № 5  рп, кцср, квр'!F273</f>
        <v>29539.7</v>
      </c>
      <c r="E28" s="7">
        <f>' № 5  рп, кцср, квр'!G273</f>
        <v>27844.300000000003</v>
      </c>
    </row>
    <row r="29" spans="1:5" ht="12.75">
      <c r="A29" s="4" t="s">
        <v>37</v>
      </c>
      <c r="B29" s="5" t="s">
        <v>29</v>
      </c>
      <c r="C29" s="6">
        <f>C30+C31+C32+C34+C35+C33</f>
        <v>814236.7999999998</v>
      </c>
      <c r="D29" s="6">
        <f>D30+D31+D32+D34+D35+D33</f>
        <v>768260.1</v>
      </c>
      <c r="E29" s="6">
        <f>E30+E31+E32+E34+E35+E33</f>
        <v>699255.5000000001</v>
      </c>
    </row>
    <row r="30" spans="1:5" ht="12.75">
      <c r="A30" s="25" t="s">
        <v>50</v>
      </c>
      <c r="B30" s="13" t="s">
        <v>10</v>
      </c>
      <c r="C30" s="7">
        <f>' № 5  рп, кцср, квр'!E346</f>
        <v>296099.29999999993</v>
      </c>
      <c r="D30" s="7">
        <f>' № 5  рп, кцср, квр'!F346</f>
        <v>279806.8</v>
      </c>
      <c r="E30" s="7">
        <f>' № 5  рп, кцср, квр'!G346</f>
        <v>279806.8</v>
      </c>
    </row>
    <row r="31" spans="1:5" ht="12.75">
      <c r="A31" s="15" t="s">
        <v>51</v>
      </c>
      <c r="B31" s="13" t="s">
        <v>11</v>
      </c>
      <c r="C31" s="7">
        <f>' № 5  рп, кцср, квр'!E404</f>
        <v>465206.3999999999</v>
      </c>
      <c r="D31" s="7">
        <f>' № 5  рп, кцср, квр'!F404</f>
        <v>435723.4</v>
      </c>
      <c r="E31" s="7">
        <f>' № 5  рп, кцср, квр'!G404</f>
        <v>366718.80000000005</v>
      </c>
    </row>
    <row r="32" spans="1:5" ht="12.75">
      <c r="A32" s="15" t="s">
        <v>90</v>
      </c>
      <c r="B32" s="13" t="s">
        <v>91</v>
      </c>
      <c r="C32" s="7">
        <f>' № 5  рп, кцср, квр'!E510</f>
        <v>41349.200000000004</v>
      </c>
      <c r="D32" s="7">
        <f>' № 5  рп, кцср, квр'!F510</f>
        <v>41148</v>
      </c>
      <c r="E32" s="7">
        <f>' № 5  рп, кцср, квр'!G510</f>
        <v>41148</v>
      </c>
    </row>
    <row r="33" spans="1:5" ht="32.45" customHeight="1">
      <c r="A33" s="15" t="s">
        <v>197</v>
      </c>
      <c r="B33" s="13" t="s">
        <v>225</v>
      </c>
      <c r="C33" s="7">
        <f>' № 5  рп, кцср, квр'!E552</f>
        <v>150</v>
      </c>
      <c r="D33" s="7">
        <f>' № 5  рп, кцср, квр'!F552</f>
        <v>150</v>
      </c>
      <c r="E33" s="7">
        <f>' № 5  рп, кцср, квр'!G552</f>
        <v>150</v>
      </c>
    </row>
    <row r="34" spans="1:5" ht="12.75">
      <c r="A34" s="15" t="s">
        <v>38</v>
      </c>
      <c r="B34" s="13" t="s">
        <v>99</v>
      </c>
      <c r="C34" s="7">
        <f>' № 5  рп, кцср, квр'!E559</f>
        <v>212.4</v>
      </c>
      <c r="D34" s="7">
        <f>' № 5  рп, кцср, квр'!F559</f>
        <v>212.4</v>
      </c>
      <c r="E34" s="7">
        <f>' № 5  рп, кцср, квр'!G559</f>
        <v>212.4</v>
      </c>
    </row>
    <row r="35" spans="1:5" ht="12.75">
      <c r="A35" s="15" t="s">
        <v>52</v>
      </c>
      <c r="B35" s="13" t="s">
        <v>12</v>
      </c>
      <c r="C35" s="7">
        <f>' № 5  рп, кцср, квр'!E584</f>
        <v>11219.5</v>
      </c>
      <c r="D35" s="7">
        <f>' № 5  рп, кцср, квр'!F584</f>
        <v>11219.5</v>
      </c>
      <c r="E35" s="7">
        <f>' № 5  рп, кцср, квр'!G584</f>
        <v>11219.5</v>
      </c>
    </row>
    <row r="36" spans="1:5" ht="12.75">
      <c r="A36" s="4" t="s">
        <v>41</v>
      </c>
      <c r="B36" s="19" t="s">
        <v>82</v>
      </c>
      <c r="C36" s="6">
        <f>C37</f>
        <v>58198.5</v>
      </c>
      <c r="D36" s="6">
        <f>D37</f>
        <v>52971.9</v>
      </c>
      <c r="E36" s="6">
        <f>E37</f>
        <v>52971.9</v>
      </c>
    </row>
    <row r="37" spans="1:5" ht="12.75">
      <c r="A37" s="25" t="s">
        <v>42</v>
      </c>
      <c r="B37" s="13" t="s">
        <v>13</v>
      </c>
      <c r="C37" s="7">
        <f>' № 5  рп, кцср, квр'!E614</f>
        <v>58198.5</v>
      </c>
      <c r="D37" s="7">
        <f>' № 5  рп, кцср, квр'!F614</f>
        <v>52971.9</v>
      </c>
      <c r="E37" s="7">
        <f>' № 5  рп, кцср, квр'!G614</f>
        <v>52971.9</v>
      </c>
    </row>
    <row r="38" spans="1:5" ht="12.75">
      <c r="A38" s="4" t="s">
        <v>39</v>
      </c>
      <c r="B38" s="19" t="s">
        <v>31</v>
      </c>
      <c r="C38" s="6">
        <f>C39+C40+C41</f>
        <v>19398.899999999998</v>
      </c>
      <c r="D38" s="6">
        <f>D39+D40+D41</f>
        <v>14922.7</v>
      </c>
      <c r="E38" s="6">
        <f>E39+E40+E41</f>
        <v>18304.2</v>
      </c>
    </row>
    <row r="39" spans="1:5" ht="12.75">
      <c r="A39" s="71" t="s">
        <v>53</v>
      </c>
      <c r="B39" s="57" t="s">
        <v>32</v>
      </c>
      <c r="C39" s="7">
        <f>' № 5  рп, кцср, квр'!E680</f>
        <v>732.5</v>
      </c>
      <c r="D39" s="7">
        <f>' № 5  рп, кцср, квр'!F680</f>
        <v>731.5</v>
      </c>
      <c r="E39" s="7">
        <f>' № 5  рп, кцср, квр'!G680</f>
        <v>731.5</v>
      </c>
    </row>
    <row r="40" spans="1:5" ht="12.75">
      <c r="A40" s="72" t="s">
        <v>40</v>
      </c>
      <c r="B40" s="49" t="s">
        <v>34</v>
      </c>
      <c r="C40" s="74">
        <f>' № 5  рп, кцср, квр'!E689</f>
        <v>607.1</v>
      </c>
      <c r="D40" s="7">
        <f>' № 5  рп, кцср, квр'!F689</f>
        <v>607.1</v>
      </c>
      <c r="E40" s="7">
        <f>' № 5  рп, кцср, квр'!G689</f>
        <v>607.1</v>
      </c>
    </row>
    <row r="41" spans="1:5" ht="12.75">
      <c r="A41" s="72" t="s">
        <v>84</v>
      </c>
      <c r="B41" s="76" t="s">
        <v>85</v>
      </c>
      <c r="C41" s="75">
        <f>' № 5  рп, кцср, квр'!E701</f>
        <v>18059.3</v>
      </c>
      <c r="D41" s="58">
        <f>' № 5  рп, кцср, квр'!F701</f>
        <v>13584.1</v>
      </c>
      <c r="E41" s="58">
        <f>' № 5  рп, кцср, квр'!G701</f>
        <v>16965.600000000002</v>
      </c>
    </row>
    <row r="42" spans="1:5" ht="12.75">
      <c r="A42" s="16" t="s">
        <v>61</v>
      </c>
      <c r="B42" s="19" t="s">
        <v>30</v>
      </c>
      <c r="C42" s="59">
        <f>C43+C44</f>
        <v>42275.799999999996</v>
      </c>
      <c r="D42" s="59">
        <f>D43+D44</f>
        <v>39394.2</v>
      </c>
      <c r="E42" s="59">
        <f>E43+E44</f>
        <v>39394.2</v>
      </c>
    </row>
    <row r="43" spans="1:5" ht="12.75">
      <c r="A43" s="72" t="s">
        <v>86</v>
      </c>
      <c r="B43" s="49" t="s">
        <v>62</v>
      </c>
      <c r="C43" s="17">
        <f>' № 5  рп, кцср, квр'!E726</f>
        <v>18232.1</v>
      </c>
      <c r="D43" s="17">
        <f>' № 5  рп, кцср, квр'!F726</f>
        <v>17219.499999999996</v>
      </c>
      <c r="E43" s="17">
        <f>' № 5  рп, кцср, квр'!G726</f>
        <v>17219.499999999996</v>
      </c>
    </row>
    <row r="44" spans="1:5" ht="12.75">
      <c r="A44" s="72">
        <v>1103</v>
      </c>
      <c r="B44" s="73" t="s">
        <v>253</v>
      </c>
      <c r="C44" s="17">
        <f>' № 5  рп, кцср, квр'!E766</f>
        <v>24043.699999999997</v>
      </c>
      <c r="D44" s="17">
        <f>' № 5  рп, кцср, квр'!F766</f>
        <v>22174.699999999997</v>
      </c>
      <c r="E44" s="17">
        <f>' № 5  рп, кцср, квр'!G766</f>
        <v>22174.699999999997</v>
      </c>
    </row>
    <row r="45" spans="1:5" ht="19.9" customHeight="1">
      <c r="A45" s="16" t="s">
        <v>92</v>
      </c>
      <c r="B45" s="19" t="s">
        <v>63</v>
      </c>
      <c r="C45" s="59">
        <f>C46</f>
        <v>1842.7</v>
      </c>
      <c r="D45" s="59">
        <f>D46</f>
        <v>1570.8</v>
      </c>
      <c r="E45" s="59">
        <f>E46</f>
        <v>1570.7</v>
      </c>
    </row>
    <row r="46" spans="1:5" ht="14.45" customHeight="1">
      <c r="A46" s="56" t="s">
        <v>64</v>
      </c>
      <c r="B46" s="49" t="s">
        <v>65</v>
      </c>
      <c r="C46" s="17">
        <f>' № 5  рп, кцср, квр'!E799</f>
        <v>1842.7</v>
      </c>
      <c r="D46" s="17">
        <f>' № 5  рп, кцср, квр'!F799</f>
        <v>1570.8</v>
      </c>
      <c r="E46" s="17">
        <f>' № 5  рп, кцср, квр'!G799</f>
        <v>1570.7</v>
      </c>
    </row>
  </sheetData>
  <mergeCells count="8">
    <mergeCell ref="B5:B7"/>
    <mergeCell ref="C6:C7"/>
    <mergeCell ref="A1:E1"/>
    <mergeCell ref="A4:E4"/>
    <mergeCell ref="A5:A7"/>
    <mergeCell ref="C5:E5"/>
    <mergeCell ref="D6:E6"/>
    <mergeCell ref="B2:E2"/>
  </mergeCells>
  <printOptions/>
  <pageMargins left="0.5905511811023623" right="0.1968503937007874" top="0.1968503937007874" bottom="0.1968503937007874" header="0.31496062992125984" footer="0.31496062992125984"/>
  <pageSetup fitToHeight="0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4"/>
  <sheetViews>
    <sheetView view="pageBreakPreview" zoomScale="80" zoomScaleSheetLayoutView="80" workbookViewId="0" topLeftCell="A1">
      <selection activeCell="A1" sqref="A1:H884"/>
    </sheetView>
  </sheetViews>
  <sheetFormatPr defaultColWidth="8.875" defaultRowHeight="12.75"/>
  <cols>
    <col min="1" max="1" width="6.25390625" style="3" customWidth="1"/>
    <col min="2" max="2" width="5.875" style="3" customWidth="1"/>
    <col min="3" max="3" width="14.75390625" style="3" customWidth="1"/>
    <col min="4" max="4" width="5.75390625" style="3" customWidth="1"/>
    <col min="5" max="5" width="64.875" style="48" customWidth="1"/>
    <col min="6" max="6" width="13.125" style="27" customWidth="1"/>
    <col min="7" max="7" width="13.00390625" style="27" customWidth="1"/>
    <col min="8" max="8" width="12.75390625" style="27" customWidth="1"/>
    <col min="9" max="16384" width="8.875" style="3" customWidth="1"/>
  </cols>
  <sheetData>
    <row r="1" spans="1:8" ht="53.25" customHeight="1">
      <c r="A1" s="178" t="s">
        <v>66</v>
      </c>
      <c r="B1" s="321" t="s">
        <v>669</v>
      </c>
      <c r="C1" s="321"/>
      <c r="D1" s="321"/>
      <c r="E1" s="321"/>
      <c r="F1" s="321"/>
      <c r="G1" s="321"/>
      <c r="H1" s="321"/>
    </row>
    <row r="2" spans="1:8" ht="33" customHeight="1">
      <c r="A2" s="321" t="s">
        <v>785</v>
      </c>
      <c r="B2" s="321"/>
      <c r="C2" s="321"/>
      <c r="D2" s="321"/>
      <c r="E2" s="321"/>
      <c r="F2" s="321"/>
      <c r="G2" s="321"/>
      <c r="H2" s="321"/>
    </row>
    <row r="3" spans="1:8" ht="12.75" hidden="1">
      <c r="A3" s="178"/>
      <c r="B3" s="178"/>
      <c r="C3" s="178"/>
      <c r="D3" s="178"/>
      <c r="E3" s="178"/>
      <c r="F3" s="178"/>
      <c r="G3" s="178"/>
      <c r="H3" s="178"/>
    </row>
    <row r="4" spans="1:8" ht="39.75" customHeight="1">
      <c r="A4" s="322" t="s">
        <v>366</v>
      </c>
      <c r="B4" s="322"/>
      <c r="C4" s="322"/>
      <c r="D4" s="322"/>
      <c r="E4" s="322"/>
      <c r="F4" s="322"/>
      <c r="G4" s="322"/>
      <c r="H4" s="322"/>
    </row>
    <row r="5" spans="1:8" ht="12.75">
      <c r="A5" s="323" t="s">
        <v>15</v>
      </c>
      <c r="B5" s="323" t="s">
        <v>36</v>
      </c>
      <c r="C5" s="323" t="s">
        <v>16</v>
      </c>
      <c r="D5" s="323" t="s">
        <v>17</v>
      </c>
      <c r="E5" s="324" t="s">
        <v>18</v>
      </c>
      <c r="F5" s="303" t="s">
        <v>87</v>
      </c>
      <c r="G5" s="303"/>
      <c r="H5" s="303"/>
    </row>
    <row r="6" spans="1:8" ht="12.75">
      <c r="A6" s="323" t="s">
        <v>66</v>
      </c>
      <c r="B6" s="323" t="s">
        <v>66</v>
      </c>
      <c r="C6" s="323" t="s">
        <v>66</v>
      </c>
      <c r="D6" s="323" t="s">
        <v>66</v>
      </c>
      <c r="E6" s="324" t="s">
        <v>66</v>
      </c>
      <c r="F6" s="303" t="s">
        <v>322</v>
      </c>
      <c r="G6" s="303" t="s">
        <v>88</v>
      </c>
      <c r="H6" s="303"/>
    </row>
    <row r="7" spans="1:8" ht="12.75">
      <c r="A7" s="323" t="s">
        <v>66</v>
      </c>
      <c r="B7" s="323" t="s">
        <v>66</v>
      </c>
      <c r="C7" s="323" t="s">
        <v>66</v>
      </c>
      <c r="D7" s="323" t="s">
        <v>66</v>
      </c>
      <c r="E7" s="324" t="s">
        <v>66</v>
      </c>
      <c r="F7" s="303" t="s">
        <v>66</v>
      </c>
      <c r="G7" s="176" t="s">
        <v>341</v>
      </c>
      <c r="H7" s="176" t="s">
        <v>364</v>
      </c>
    </row>
    <row r="8" spans="1:8" ht="12.75">
      <c r="A8" s="179" t="s">
        <v>3</v>
      </c>
      <c r="B8" s="179" t="s">
        <v>77</v>
      </c>
      <c r="C8" s="179" t="s">
        <v>78</v>
      </c>
      <c r="D8" s="179" t="s">
        <v>79</v>
      </c>
      <c r="E8" s="176" t="s">
        <v>80</v>
      </c>
      <c r="F8" s="176" t="s">
        <v>81</v>
      </c>
      <c r="G8" s="176" t="s">
        <v>93</v>
      </c>
      <c r="H8" s="176" t="s">
        <v>94</v>
      </c>
    </row>
    <row r="9" spans="1:8" ht="12.75">
      <c r="A9" s="16" t="s">
        <v>66</v>
      </c>
      <c r="B9" s="16" t="s">
        <v>66</v>
      </c>
      <c r="C9" s="16" t="s">
        <v>66</v>
      </c>
      <c r="D9" s="16" t="s">
        <v>66</v>
      </c>
      <c r="E9" s="45" t="s">
        <v>0</v>
      </c>
      <c r="F9" s="26">
        <f>F10+F600+F632+F677+F688+F624</f>
        <v>1412144.74</v>
      </c>
      <c r="G9" s="26">
        <f>G10+G600+G632+G677+G688+G624</f>
        <v>1117102.04</v>
      </c>
      <c r="H9" s="26">
        <f>H10+H600+H632+H677+H688+H624</f>
        <v>1041449.5400000002</v>
      </c>
    </row>
    <row r="10" spans="1:8" ht="31.5">
      <c r="A10" s="16" t="s">
        <v>19</v>
      </c>
      <c r="B10" s="24" t="s">
        <v>66</v>
      </c>
      <c r="C10" s="24" t="s">
        <v>66</v>
      </c>
      <c r="D10" s="24" t="s">
        <v>66</v>
      </c>
      <c r="E10" s="45" t="s">
        <v>273</v>
      </c>
      <c r="F10" s="26">
        <f>F11+F114+F142+F199+F292+F418+F483+F586+F513</f>
        <v>647006.0000000001</v>
      </c>
      <c r="G10" s="26">
        <f>G11+G114+G142+G199+G292+G418+G483+G586+G513</f>
        <v>373834.9000000001</v>
      </c>
      <c r="H10" s="26">
        <f>H11+H114+H142+H199+H292+H418+H483+H586+H513</f>
        <v>313446.80000000005</v>
      </c>
    </row>
    <row r="11" spans="1:8" ht="12.75">
      <c r="A11" s="179" t="s">
        <v>19</v>
      </c>
      <c r="B11" s="179" t="s">
        <v>54</v>
      </c>
      <c r="C11" s="179" t="s">
        <v>66</v>
      </c>
      <c r="D11" s="179" t="s">
        <v>66</v>
      </c>
      <c r="E11" s="46" t="s">
        <v>20</v>
      </c>
      <c r="F11" s="21">
        <f>F12+F18+F32+F45+F38</f>
        <v>65248.899999999994</v>
      </c>
      <c r="G11" s="21">
        <f>G12+G18+G32+G45+G38</f>
        <v>63309.1</v>
      </c>
      <c r="H11" s="21">
        <f>H12+H18+H32+H45+H38</f>
        <v>60930.1</v>
      </c>
    </row>
    <row r="12" spans="1:8" ht="31.5">
      <c r="A12" s="179" t="s">
        <v>19</v>
      </c>
      <c r="B12" s="179" t="s">
        <v>43</v>
      </c>
      <c r="C12" s="179" t="s">
        <v>66</v>
      </c>
      <c r="D12" s="179" t="s">
        <v>66</v>
      </c>
      <c r="E12" s="42" t="s">
        <v>59</v>
      </c>
      <c r="F12" s="21">
        <f>F13</f>
        <v>2150.1</v>
      </c>
      <c r="G12" s="21">
        <f aca="true" t="shared" si="0" ref="G12:H16">G13</f>
        <v>2150.1</v>
      </c>
      <c r="H12" s="21">
        <f t="shared" si="0"/>
        <v>2150.1</v>
      </c>
    </row>
    <row r="13" spans="1:8" ht="12.75">
      <c r="A13" s="179" t="s">
        <v>19</v>
      </c>
      <c r="B13" s="179" t="s">
        <v>43</v>
      </c>
      <c r="C13" s="179">
        <v>9900000000</v>
      </c>
      <c r="D13" s="179"/>
      <c r="E13" s="180" t="s">
        <v>105</v>
      </c>
      <c r="F13" s="21">
        <f>F14</f>
        <v>2150.1</v>
      </c>
      <c r="G13" s="21">
        <f t="shared" si="0"/>
        <v>2150.1</v>
      </c>
      <c r="H13" s="21">
        <f t="shared" si="0"/>
        <v>2150.1</v>
      </c>
    </row>
    <row r="14" spans="1:8" ht="31.5">
      <c r="A14" s="179" t="s">
        <v>19</v>
      </c>
      <c r="B14" s="179" t="s">
        <v>43</v>
      </c>
      <c r="C14" s="179">
        <v>9990000000</v>
      </c>
      <c r="D14" s="179"/>
      <c r="E14" s="180" t="s">
        <v>147</v>
      </c>
      <c r="F14" s="21">
        <f>F15</f>
        <v>2150.1</v>
      </c>
      <c r="G14" s="21">
        <f t="shared" si="0"/>
        <v>2150.1</v>
      </c>
      <c r="H14" s="21">
        <f t="shared" si="0"/>
        <v>2150.1</v>
      </c>
    </row>
    <row r="15" spans="1:8" ht="12.75">
      <c r="A15" s="179" t="s">
        <v>19</v>
      </c>
      <c r="B15" s="179" t="s">
        <v>43</v>
      </c>
      <c r="C15" s="179">
        <v>9990021000</v>
      </c>
      <c r="D15" s="24"/>
      <c r="E15" s="180" t="s">
        <v>148</v>
      </c>
      <c r="F15" s="21">
        <f>F16</f>
        <v>2150.1</v>
      </c>
      <c r="G15" s="21">
        <f t="shared" si="0"/>
        <v>2150.1</v>
      </c>
      <c r="H15" s="21">
        <f t="shared" si="0"/>
        <v>2150.1</v>
      </c>
    </row>
    <row r="16" spans="1:8" ht="63">
      <c r="A16" s="179" t="s">
        <v>19</v>
      </c>
      <c r="B16" s="179" t="s">
        <v>43</v>
      </c>
      <c r="C16" s="179">
        <v>9990021000</v>
      </c>
      <c r="D16" s="179" t="s">
        <v>68</v>
      </c>
      <c r="E16" s="180" t="s">
        <v>1</v>
      </c>
      <c r="F16" s="21">
        <f>F17</f>
        <v>2150.1</v>
      </c>
      <c r="G16" s="21">
        <f t="shared" si="0"/>
        <v>2150.1</v>
      </c>
      <c r="H16" s="21">
        <f t="shared" si="0"/>
        <v>2150.1</v>
      </c>
    </row>
    <row r="17" spans="1:8" ht="31.5">
      <c r="A17" s="179" t="s">
        <v>19</v>
      </c>
      <c r="B17" s="179" t="s">
        <v>43</v>
      </c>
      <c r="C17" s="179">
        <v>9990021000</v>
      </c>
      <c r="D17" s="179">
        <v>120</v>
      </c>
      <c r="E17" s="180" t="s">
        <v>224</v>
      </c>
      <c r="F17" s="21">
        <f>2047.1+103</f>
        <v>2150.1</v>
      </c>
      <c r="G17" s="21">
        <f>2047.1+103</f>
        <v>2150.1</v>
      </c>
      <c r="H17" s="21">
        <f>2047.1+103</f>
        <v>2150.1</v>
      </c>
    </row>
    <row r="18" spans="1:8" ht="47.25">
      <c r="A18" s="179" t="s">
        <v>19</v>
      </c>
      <c r="B18" s="179" t="s">
        <v>45</v>
      </c>
      <c r="C18" s="179" t="s">
        <v>66</v>
      </c>
      <c r="D18" s="179" t="s">
        <v>66</v>
      </c>
      <c r="E18" s="180" t="s">
        <v>22</v>
      </c>
      <c r="F18" s="21">
        <f aca="true" t="shared" si="1" ref="F18:H20">F19</f>
        <v>30818.1</v>
      </c>
      <c r="G18" s="21">
        <f t="shared" si="1"/>
        <v>30792.3</v>
      </c>
      <c r="H18" s="21">
        <f t="shared" si="1"/>
        <v>30799.899999999998</v>
      </c>
    </row>
    <row r="19" spans="1:8" ht="12.75">
      <c r="A19" s="179" t="s">
        <v>19</v>
      </c>
      <c r="B19" s="179" t="s">
        <v>45</v>
      </c>
      <c r="C19" s="179">
        <v>9900000000</v>
      </c>
      <c r="D19" s="179"/>
      <c r="E19" s="180" t="s">
        <v>105</v>
      </c>
      <c r="F19" s="21">
        <f t="shared" si="1"/>
        <v>30818.1</v>
      </c>
      <c r="G19" s="21">
        <f t="shared" si="1"/>
        <v>30792.3</v>
      </c>
      <c r="H19" s="21">
        <f t="shared" si="1"/>
        <v>30799.899999999998</v>
      </c>
    </row>
    <row r="20" spans="1:8" ht="31.5">
      <c r="A20" s="179" t="s">
        <v>19</v>
      </c>
      <c r="B20" s="179" t="s">
        <v>45</v>
      </c>
      <c r="C20" s="179">
        <v>9990000000</v>
      </c>
      <c r="D20" s="179"/>
      <c r="E20" s="180" t="s">
        <v>147</v>
      </c>
      <c r="F20" s="21">
        <f t="shared" si="1"/>
        <v>30818.1</v>
      </c>
      <c r="G20" s="21">
        <f t="shared" si="1"/>
        <v>30792.3</v>
      </c>
      <c r="H20" s="21">
        <f t="shared" si="1"/>
        <v>30799.899999999998</v>
      </c>
    </row>
    <row r="21" spans="1:8" ht="31.5">
      <c r="A21" s="179" t="s">
        <v>19</v>
      </c>
      <c r="B21" s="179" t="s">
        <v>45</v>
      </c>
      <c r="C21" s="179">
        <v>9990200000</v>
      </c>
      <c r="D21" s="24"/>
      <c r="E21" s="180" t="s">
        <v>117</v>
      </c>
      <c r="F21" s="21">
        <f>F25+F22</f>
        <v>30818.1</v>
      </c>
      <c r="G21" s="21">
        <f>G25+G22</f>
        <v>30792.3</v>
      </c>
      <c r="H21" s="21">
        <f>H25+H22</f>
        <v>30799.899999999998</v>
      </c>
    </row>
    <row r="22" spans="1:8" ht="63">
      <c r="A22" s="179" t="s">
        <v>19</v>
      </c>
      <c r="B22" s="179" t="s">
        <v>45</v>
      </c>
      <c r="C22" s="179">
        <v>9990210510</v>
      </c>
      <c r="D22" s="179"/>
      <c r="E22" s="180" t="s">
        <v>149</v>
      </c>
      <c r="F22" s="21">
        <f aca="true" t="shared" si="2" ref="F22:H23">F23</f>
        <v>826.8</v>
      </c>
      <c r="G22" s="21">
        <f t="shared" si="2"/>
        <v>834</v>
      </c>
      <c r="H22" s="21">
        <f t="shared" si="2"/>
        <v>841.6</v>
      </c>
    </row>
    <row r="23" spans="1:8" ht="63">
      <c r="A23" s="179" t="s">
        <v>19</v>
      </c>
      <c r="B23" s="179" t="s">
        <v>45</v>
      </c>
      <c r="C23" s="179">
        <v>9990210510</v>
      </c>
      <c r="D23" s="179" t="s">
        <v>68</v>
      </c>
      <c r="E23" s="180" t="s">
        <v>1</v>
      </c>
      <c r="F23" s="21">
        <f t="shared" si="2"/>
        <v>826.8</v>
      </c>
      <c r="G23" s="21">
        <f t="shared" si="2"/>
        <v>834</v>
      </c>
      <c r="H23" s="21">
        <f t="shared" si="2"/>
        <v>841.6</v>
      </c>
    </row>
    <row r="24" spans="1:8" ht="31.5">
      <c r="A24" s="179" t="s">
        <v>19</v>
      </c>
      <c r="B24" s="179" t="s">
        <v>45</v>
      </c>
      <c r="C24" s="179">
        <v>9990210510</v>
      </c>
      <c r="D24" s="179">
        <v>120</v>
      </c>
      <c r="E24" s="180" t="s">
        <v>224</v>
      </c>
      <c r="F24" s="21">
        <v>826.8</v>
      </c>
      <c r="G24" s="21">
        <v>834</v>
      </c>
      <c r="H24" s="21">
        <v>841.6</v>
      </c>
    </row>
    <row r="25" spans="1:8" ht="47.25">
      <c r="A25" s="179" t="s">
        <v>19</v>
      </c>
      <c r="B25" s="179" t="s">
        <v>45</v>
      </c>
      <c r="C25" s="179">
        <v>9990225000</v>
      </c>
      <c r="D25" s="179"/>
      <c r="E25" s="180" t="s">
        <v>118</v>
      </c>
      <c r="F25" s="21">
        <f>F26+F30+F28</f>
        <v>29991.3</v>
      </c>
      <c r="G25" s="21">
        <f aca="true" t="shared" si="3" ref="G25:H25">G26+G30+G28</f>
        <v>29958.3</v>
      </c>
      <c r="H25" s="21">
        <f t="shared" si="3"/>
        <v>29958.3</v>
      </c>
    </row>
    <row r="26" spans="1:8" ht="63">
      <c r="A26" s="179" t="s">
        <v>19</v>
      </c>
      <c r="B26" s="179" t="s">
        <v>45</v>
      </c>
      <c r="C26" s="179">
        <v>9990225000</v>
      </c>
      <c r="D26" s="179" t="s">
        <v>68</v>
      </c>
      <c r="E26" s="180" t="s">
        <v>1</v>
      </c>
      <c r="F26" s="21">
        <f>F27</f>
        <v>29854.7</v>
      </c>
      <c r="G26" s="21">
        <f>G27</f>
        <v>29854.7</v>
      </c>
      <c r="H26" s="21">
        <f>H27</f>
        <v>29854.7</v>
      </c>
    </row>
    <row r="27" spans="1:8" ht="31.5">
      <c r="A27" s="179" t="s">
        <v>19</v>
      </c>
      <c r="B27" s="179" t="s">
        <v>45</v>
      </c>
      <c r="C27" s="179">
        <v>9990225000</v>
      </c>
      <c r="D27" s="179">
        <v>120</v>
      </c>
      <c r="E27" s="180" t="s">
        <v>224</v>
      </c>
      <c r="F27" s="21">
        <f>28479.7+1375</f>
        <v>29854.7</v>
      </c>
      <c r="G27" s="21">
        <f>28479.7+1375</f>
        <v>29854.7</v>
      </c>
      <c r="H27" s="21">
        <f>28479.7+1375</f>
        <v>29854.7</v>
      </c>
    </row>
    <row r="28" spans="1:8" ht="31.5">
      <c r="A28" s="179" t="s">
        <v>19</v>
      </c>
      <c r="B28" s="179" t="s">
        <v>45</v>
      </c>
      <c r="C28" s="179">
        <v>9990225000</v>
      </c>
      <c r="D28" s="176" t="s">
        <v>69</v>
      </c>
      <c r="E28" s="180" t="s">
        <v>95</v>
      </c>
      <c r="F28" s="21">
        <f>F29</f>
        <v>33</v>
      </c>
      <c r="G28" s="21">
        <f aca="true" t="shared" si="4" ref="G28:H28">G29</f>
        <v>0</v>
      </c>
      <c r="H28" s="21">
        <f t="shared" si="4"/>
        <v>0</v>
      </c>
    </row>
    <row r="29" spans="1:8" ht="31.5">
      <c r="A29" s="179" t="s">
        <v>19</v>
      </c>
      <c r="B29" s="179" t="s">
        <v>45</v>
      </c>
      <c r="C29" s="179">
        <v>9990225000</v>
      </c>
      <c r="D29" s="179">
        <v>240</v>
      </c>
      <c r="E29" s="180" t="s">
        <v>223</v>
      </c>
      <c r="F29" s="21">
        <v>33</v>
      </c>
      <c r="G29" s="21">
        <v>0</v>
      </c>
      <c r="H29" s="21">
        <v>0</v>
      </c>
    </row>
    <row r="30" spans="1:8" ht="12.75">
      <c r="A30" s="179" t="s">
        <v>19</v>
      </c>
      <c r="B30" s="179" t="s">
        <v>45</v>
      </c>
      <c r="C30" s="179">
        <v>9990225000</v>
      </c>
      <c r="D30" s="179" t="s">
        <v>70</v>
      </c>
      <c r="E30" s="180" t="s">
        <v>71</v>
      </c>
      <c r="F30" s="21">
        <f>F31</f>
        <v>103.6</v>
      </c>
      <c r="G30" s="21">
        <f>G31</f>
        <v>103.6</v>
      </c>
      <c r="H30" s="21">
        <f>H31</f>
        <v>103.6</v>
      </c>
    </row>
    <row r="31" spans="1:8" ht="12.75">
      <c r="A31" s="179" t="s">
        <v>19</v>
      </c>
      <c r="B31" s="179" t="s">
        <v>45</v>
      </c>
      <c r="C31" s="179">
        <v>9990225000</v>
      </c>
      <c r="D31" s="179">
        <v>850</v>
      </c>
      <c r="E31" s="180" t="s">
        <v>100</v>
      </c>
      <c r="F31" s="21">
        <v>103.6</v>
      </c>
      <c r="G31" s="21">
        <v>103.6</v>
      </c>
      <c r="H31" s="21">
        <v>103.6</v>
      </c>
    </row>
    <row r="32" spans="1:8" ht="12.75">
      <c r="A32" s="179" t="s">
        <v>19</v>
      </c>
      <c r="B32" s="9" t="s">
        <v>155</v>
      </c>
      <c r="C32" s="10"/>
      <c r="D32" s="12"/>
      <c r="E32" s="42" t="s">
        <v>156</v>
      </c>
      <c r="F32" s="21">
        <f>F33</f>
        <v>18</v>
      </c>
      <c r="G32" s="21">
        <f>G33</f>
        <v>18.8</v>
      </c>
      <c r="H32" s="21">
        <f>H33</f>
        <v>213.2</v>
      </c>
    </row>
    <row r="33" spans="1:8" ht="12.75">
      <c r="A33" s="179" t="s">
        <v>19</v>
      </c>
      <c r="B33" s="9" t="s">
        <v>155</v>
      </c>
      <c r="C33" s="179">
        <v>9900000000</v>
      </c>
      <c r="D33" s="179"/>
      <c r="E33" s="180" t="s">
        <v>105</v>
      </c>
      <c r="F33" s="21">
        <f>F34</f>
        <v>18</v>
      </c>
      <c r="G33" s="21">
        <f aca="true" t="shared" si="5" ref="G33:H36">G34</f>
        <v>18.8</v>
      </c>
      <c r="H33" s="21">
        <f t="shared" si="5"/>
        <v>213.2</v>
      </c>
    </row>
    <row r="34" spans="1:8" ht="31.5">
      <c r="A34" s="179" t="s">
        <v>19</v>
      </c>
      <c r="B34" s="9" t="s">
        <v>155</v>
      </c>
      <c r="C34" s="179">
        <v>9930000000</v>
      </c>
      <c r="D34" s="179"/>
      <c r="E34" s="180" t="s">
        <v>157</v>
      </c>
      <c r="F34" s="21">
        <f>F35</f>
        <v>18</v>
      </c>
      <c r="G34" s="21">
        <f t="shared" si="5"/>
        <v>18.8</v>
      </c>
      <c r="H34" s="21">
        <f t="shared" si="5"/>
        <v>213.2</v>
      </c>
    </row>
    <row r="35" spans="1:8" ht="47.25">
      <c r="A35" s="179" t="s">
        <v>19</v>
      </c>
      <c r="B35" s="9" t="s">
        <v>155</v>
      </c>
      <c r="C35" s="179">
        <v>9930051200</v>
      </c>
      <c r="D35" s="179"/>
      <c r="E35" s="180" t="s">
        <v>158</v>
      </c>
      <c r="F35" s="21">
        <f>F36</f>
        <v>18</v>
      </c>
      <c r="G35" s="21">
        <f t="shared" si="5"/>
        <v>18.8</v>
      </c>
      <c r="H35" s="21">
        <f t="shared" si="5"/>
        <v>213.2</v>
      </c>
    </row>
    <row r="36" spans="1:8" ht="31.5">
      <c r="A36" s="179" t="s">
        <v>19</v>
      </c>
      <c r="B36" s="9" t="s">
        <v>155</v>
      </c>
      <c r="C36" s="179">
        <v>9930051200</v>
      </c>
      <c r="D36" s="179" t="s">
        <v>69</v>
      </c>
      <c r="E36" s="180" t="s">
        <v>95</v>
      </c>
      <c r="F36" s="21">
        <f>F37</f>
        <v>18</v>
      </c>
      <c r="G36" s="21">
        <f t="shared" si="5"/>
        <v>18.8</v>
      </c>
      <c r="H36" s="21">
        <f t="shared" si="5"/>
        <v>213.2</v>
      </c>
    </row>
    <row r="37" spans="1:8" ht="31.5">
      <c r="A37" s="179" t="s">
        <v>19</v>
      </c>
      <c r="B37" s="9" t="s">
        <v>155</v>
      </c>
      <c r="C37" s="179">
        <v>9930051200</v>
      </c>
      <c r="D37" s="179">
        <v>240</v>
      </c>
      <c r="E37" s="180" t="s">
        <v>223</v>
      </c>
      <c r="F37" s="21">
        <v>18</v>
      </c>
      <c r="G37" s="21">
        <v>18.8</v>
      </c>
      <c r="H37" s="21">
        <v>213.2</v>
      </c>
    </row>
    <row r="38" spans="1:8" ht="12.75">
      <c r="A38" s="179" t="s">
        <v>19</v>
      </c>
      <c r="B38" s="63" t="s">
        <v>214</v>
      </c>
      <c r="C38" s="62"/>
      <c r="D38" s="62"/>
      <c r="E38" s="64" t="s">
        <v>216</v>
      </c>
      <c r="F38" s="21">
        <f aca="true" t="shared" si="6" ref="F38:F43">F39</f>
        <v>88.6</v>
      </c>
      <c r="G38" s="21">
        <f aca="true" t="shared" si="7" ref="G38:H43">G39</f>
        <v>88.6</v>
      </c>
      <c r="H38" s="21">
        <f t="shared" si="7"/>
        <v>88.6</v>
      </c>
    </row>
    <row r="39" spans="1:8" ht="47.25">
      <c r="A39" s="179" t="s">
        <v>19</v>
      </c>
      <c r="B39" s="9" t="s">
        <v>214</v>
      </c>
      <c r="C39" s="176">
        <v>2200000000</v>
      </c>
      <c r="D39" s="179"/>
      <c r="E39" s="180" t="s">
        <v>317</v>
      </c>
      <c r="F39" s="21">
        <f t="shared" si="6"/>
        <v>88.6</v>
      </c>
      <c r="G39" s="21">
        <f t="shared" si="7"/>
        <v>88.6</v>
      </c>
      <c r="H39" s="21">
        <f t="shared" si="7"/>
        <v>88.6</v>
      </c>
    </row>
    <row r="40" spans="1:8" ht="31.5">
      <c r="A40" s="179" t="s">
        <v>19</v>
      </c>
      <c r="B40" s="9" t="s">
        <v>214</v>
      </c>
      <c r="C40" s="179">
        <v>2240000000</v>
      </c>
      <c r="D40" s="179"/>
      <c r="E40" s="180" t="s">
        <v>132</v>
      </c>
      <c r="F40" s="21">
        <f t="shared" si="6"/>
        <v>88.6</v>
      </c>
      <c r="G40" s="21">
        <f t="shared" si="7"/>
        <v>88.6</v>
      </c>
      <c r="H40" s="21">
        <f t="shared" si="7"/>
        <v>88.6</v>
      </c>
    </row>
    <row r="41" spans="1:8" ht="31.5">
      <c r="A41" s="179" t="s">
        <v>19</v>
      </c>
      <c r="B41" s="22" t="s">
        <v>214</v>
      </c>
      <c r="C41" s="179">
        <v>2240500000</v>
      </c>
      <c r="D41" s="179"/>
      <c r="E41" s="180" t="s">
        <v>133</v>
      </c>
      <c r="F41" s="21">
        <f t="shared" si="6"/>
        <v>88.6</v>
      </c>
      <c r="G41" s="21">
        <f t="shared" si="7"/>
        <v>88.6</v>
      </c>
      <c r="H41" s="21">
        <f t="shared" si="7"/>
        <v>88.6</v>
      </c>
    </row>
    <row r="42" spans="1:8" ht="31.5">
      <c r="A42" s="179" t="s">
        <v>19</v>
      </c>
      <c r="B42" s="9" t="s">
        <v>214</v>
      </c>
      <c r="C42" s="179">
        <v>2240520410</v>
      </c>
      <c r="D42" s="179"/>
      <c r="E42" s="180" t="s">
        <v>203</v>
      </c>
      <c r="F42" s="21">
        <f t="shared" si="6"/>
        <v>88.6</v>
      </c>
      <c r="G42" s="21">
        <f t="shared" si="7"/>
        <v>88.6</v>
      </c>
      <c r="H42" s="21">
        <f t="shared" si="7"/>
        <v>88.6</v>
      </c>
    </row>
    <row r="43" spans="1:8" ht="12.75">
      <c r="A43" s="179" t="s">
        <v>19</v>
      </c>
      <c r="B43" s="9" t="s">
        <v>214</v>
      </c>
      <c r="C43" s="179">
        <v>2240520410</v>
      </c>
      <c r="D43" s="179" t="s">
        <v>70</v>
      </c>
      <c r="E43" s="180" t="s">
        <v>71</v>
      </c>
      <c r="F43" s="21">
        <f t="shared" si="6"/>
        <v>88.6</v>
      </c>
      <c r="G43" s="21">
        <f t="shared" si="7"/>
        <v>88.6</v>
      </c>
      <c r="H43" s="21">
        <f t="shared" si="7"/>
        <v>88.6</v>
      </c>
    </row>
    <row r="44" spans="1:8" ht="31.5">
      <c r="A44" s="179" t="s">
        <v>19</v>
      </c>
      <c r="B44" s="9" t="s">
        <v>214</v>
      </c>
      <c r="C44" s="179">
        <v>2240520410</v>
      </c>
      <c r="D44" s="179">
        <v>860</v>
      </c>
      <c r="E44" s="180" t="s">
        <v>226</v>
      </c>
      <c r="F44" s="21">
        <v>88.6</v>
      </c>
      <c r="G44" s="21">
        <v>88.6</v>
      </c>
      <c r="H44" s="21">
        <v>88.6</v>
      </c>
    </row>
    <row r="45" spans="1:8" ht="12.75">
      <c r="A45" s="179" t="s">
        <v>19</v>
      </c>
      <c r="B45" s="179" t="s">
        <v>60</v>
      </c>
      <c r="C45" s="179" t="s">
        <v>66</v>
      </c>
      <c r="D45" s="179" t="s">
        <v>66</v>
      </c>
      <c r="E45" s="180" t="s">
        <v>23</v>
      </c>
      <c r="F45" s="21">
        <f>F46+F64+F101+F83</f>
        <v>32174.1</v>
      </c>
      <c r="G45" s="21">
        <f>G46+G64+G101+G83</f>
        <v>30259.3</v>
      </c>
      <c r="H45" s="21">
        <f>H46+H64+H101+H83</f>
        <v>27678.3</v>
      </c>
    </row>
    <row r="46" spans="1:8" ht="47.25">
      <c r="A46" s="179" t="s">
        <v>19</v>
      </c>
      <c r="B46" s="179" t="s">
        <v>60</v>
      </c>
      <c r="C46" s="176">
        <v>2200000000</v>
      </c>
      <c r="D46" s="179"/>
      <c r="E46" s="180" t="s">
        <v>317</v>
      </c>
      <c r="F46" s="21">
        <f>F47</f>
        <v>749.7</v>
      </c>
      <c r="G46" s="21">
        <f>G47</f>
        <v>749.7</v>
      </c>
      <c r="H46" s="21">
        <f>H47</f>
        <v>749.7</v>
      </c>
    </row>
    <row r="47" spans="1:8" ht="31.5">
      <c r="A47" s="179" t="s">
        <v>19</v>
      </c>
      <c r="B47" s="179" t="s">
        <v>60</v>
      </c>
      <c r="C47" s="179">
        <v>2240000000</v>
      </c>
      <c r="D47" s="179"/>
      <c r="E47" s="180" t="s">
        <v>132</v>
      </c>
      <c r="F47" s="21">
        <f>F48+F57</f>
        <v>749.7</v>
      </c>
      <c r="G47" s="21">
        <f>G48+G57</f>
        <v>749.7</v>
      </c>
      <c r="H47" s="21">
        <f>H48+H57</f>
        <v>749.7</v>
      </c>
    </row>
    <row r="48" spans="1:8" ht="31.5">
      <c r="A48" s="179" t="s">
        <v>19</v>
      </c>
      <c r="B48" s="179" t="s">
        <v>60</v>
      </c>
      <c r="C48" s="179">
        <v>2240200000</v>
      </c>
      <c r="D48" s="179"/>
      <c r="E48" s="180" t="s">
        <v>145</v>
      </c>
      <c r="F48" s="21">
        <f>F49+F54</f>
        <v>167.70000000000002</v>
      </c>
      <c r="G48" s="21">
        <f>G49+G54</f>
        <v>167.70000000000002</v>
      </c>
      <c r="H48" s="21">
        <f>H49+H54</f>
        <v>167.70000000000002</v>
      </c>
    </row>
    <row r="49" spans="1:8" ht="31.5">
      <c r="A49" s="179" t="s">
        <v>19</v>
      </c>
      <c r="B49" s="179" t="s">
        <v>60</v>
      </c>
      <c r="C49" s="179">
        <v>2240220340</v>
      </c>
      <c r="D49" s="179"/>
      <c r="E49" s="180" t="s">
        <v>150</v>
      </c>
      <c r="F49" s="21">
        <f>F50+F52</f>
        <v>161.10000000000002</v>
      </c>
      <c r="G49" s="21">
        <f>G50+G52</f>
        <v>161.10000000000002</v>
      </c>
      <c r="H49" s="21">
        <f>H50+H52</f>
        <v>161.10000000000002</v>
      </c>
    </row>
    <row r="50" spans="1:8" ht="31.5">
      <c r="A50" s="179" t="s">
        <v>19</v>
      </c>
      <c r="B50" s="179" t="s">
        <v>60</v>
      </c>
      <c r="C50" s="179">
        <v>2240220340</v>
      </c>
      <c r="D50" s="176" t="s">
        <v>69</v>
      </c>
      <c r="E50" s="180" t="s">
        <v>95</v>
      </c>
      <c r="F50" s="21">
        <f>F51</f>
        <v>110.9</v>
      </c>
      <c r="G50" s="21">
        <f>G51</f>
        <v>110.9</v>
      </c>
      <c r="H50" s="21">
        <f>H51</f>
        <v>110.9</v>
      </c>
    </row>
    <row r="51" spans="1:8" ht="31.5">
      <c r="A51" s="179" t="s">
        <v>19</v>
      </c>
      <c r="B51" s="179" t="s">
        <v>60</v>
      </c>
      <c r="C51" s="179">
        <v>2240220340</v>
      </c>
      <c r="D51" s="179">
        <v>240</v>
      </c>
      <c r="E51" s="180" t="s">
        <v>223</v>
      </c>
      <c r="F51" s="21">
        <v>110.9</v>
      </c>
      <c r="G51" s="21">
        <v>110.9</v>
      </c>
      <c r="H51" s="21">
        <v>110.9</v>
      </c>
    </row>
    <row r="52" spans="1:8" ht="12.75">
      <c r="A52" s="179" t="s">
        <v>19</v>
      </c>
      <c r="B52" s="179" t="s">
        <v>60</v>
      </c>
      <c r="C52" s="179">
        <v>2240220340</v>
      </c>
      <c r="D52" s="176" t="s">
        <v>73</v>
      </c>
      <c r="E52" s="180" t="s">
        <v>74</v>
      </c>
      <c r="F52" s="21">
        <f>F53</f>
        <v>50.2</v>
      </c>
      <c r="G52" s="21">
        <f>G53</f>
        <v>50.2</v>
      </c>
      <c r="H52" s="21">
        <f>H53</f>
        <v>50.2</v>
      </c>
    </row>
    <row r="53" spans="1:8" ht="12.75">
      <c r="A53" s="179" t="s">
        <v>19</v>
      </c>
      <c r="B53" s="179" t="s">
        <v>60</v>
      </c>
      <c r="C53" s="179">
        <v>2240220340</v>
      </c>
      <c r="D53" s="179">
        <v>350</v>
      </c>
      <c r="E53" s="47" t="s">
        <v>151</v>
      </c>
      <c r="F53" s="21">
        <v>50.2</v>
      </c>
      <c r="G53" s="21">
        <v>50.2</v>
      </c>
      <c r="H53" s="21">
        <v>50.2</v>
      </c>
    </row>
    <row r="54" spans="1:8" ht="31.5">
      <c r="A54" s="179" t="s">
        <v>19</v>
      </c>
      <c r="B54" s="179" t="s">
        <v>60</v>
      </c>
      <c r="C54" s="179">
        <v>2240220360</v>
      </c>
      <c r="D54" s="179"/>
      <c r="E54" s="47" t="s">
        <v>227</v>
      </c>
      <c r="F54" s="21">
        <f aca="true" t="shared" si="8" ref="F54:H55">F55</f>
        <v>6.6</v>
      </c>
      <c r="G54" s="21">
        <f t="shared" si="8"/>
        <v>6.6</v>
      </c>
      <c r="H54" s="21">
        <f t="shared" si="8"/>
        <v>6.6</v>
      </c>
    </row>
    <row r="55" spans="1:8" ht="12.75">
      <c r="A55" s="179" t="s">
        <v>19</v>
      </c>
      <c r="B55" s="179" t="s">
        <v>60</v>
      </c>
      <c r="C55" s="179">
        <v>2240220360</v>
      </c>
      <c r="D55" s="176" t="s">
        <v>73</v>
      </c>
      <c r="E55" s="180" t="s">
        <v>74</v>
      </c>
      <c r="F55" s="21">
        <f t="shared" si="8"/>
        <v>6.6</v>
      </c>
      <c r="G55" s="21">
        <f t="shared" si="8"/>
        <v>6.6</v>
      </c>
      <c r="H55" s="21">
        <f t="shared" si="8"/>
        <v>6.6</v>
      </c>
    </row>
    <row r="56" spans="1:8" ht="12.75">
      <c r="A56" s="179" t="s">
        <v>19</v>
      </c>
      <c r="B56" s="179" t="s">
        <v>60</v>
      </c>
      <c r="C56" s="179">
        <v>2240220360</v>
      </c>
      <c r="D56" s="179">
        <v>350</v>
      </c>
      <c r="E56" s="47" t="s">
        <v>151</v>
      </c>
      <c r="F56" s="21">
        <v>6.6</v>
      </c>
      <c r="G56" s="21">
        <v>6.6</v>
      </c>
      <c r="H56" s="21">
        <v>6.6</v>
      </c>
    </row>
    <row r="57" spans="1:8" ht="31.5">
      <c r="A57" s="179" t="s">
        <v>19</v>
      </c>
      <c r="B57" s="179" t="s">
        <v>60</v>
      </c>
      <c r="C57" s="179">
        <v>2240500000</v>
      </c>
      <c r="D57" s="179"/>
      <c r="E57" s="180" t="s">
        <v>133</v>
      </c>
      <c r="F57" s="21">
        <f>F58+F61</f>
        <v>582</v>
      </c>
      <c r="G57" s="21">
        <f>G58+G61</f>
        <v>582</v>
      </c>
      <c r="H57" s="21">
        <f>H58+H61</f>
        <v>582</v>
      </c>
    </row>
    <row r="58" spans="1:8" ht="31.5">
      <c r="A58" s="179" t="s">
        <v>19</v>
      </c>
      <c r="B58" s="179" t="s">
        <v>60</v>
      </c>
      <c r="C58" s="179">
        <v>2240520410</v>
      </c>
      <c r="D58" s="179"/>
      <c r="E58" s="180" t="s">
        <v>203</v>
      </c>
      <c r="F58" s="21">
        <f aca="true" t="shared" si="9" ref="F58:H59">F59</f>
        <v>136.6</v>
      </c>
      <c r="G58" s="21">
        <f t="shared" si="9"/>
        <v>136.6</v>
      </c>
      <c r="H58" s="21">
        <f t="shared" si="9"/>
        <v>136.6</v>
      </c>
    </row>
    <row r="59" spans="1:8" ht="12.75">
      <c r="A59" s="179" t="s">
        <v>19</v>
      </c>
      <c r="B59" s="179" t="s">
        <v>60</v>
      </c>
      <c r="C59" s="179">
        <v>2240520410</v>
      </c>
      <c r="D59" s="179" t="s">
        <v>70</v>
      </c>
      <c r="E59" s="180" t="s">
        <v>71</v>
      </c>
      <c r="F59" s="21">
        <f t="shared" si="9"/>
        <v>136.6</v>
      </c>
      <c r="G59" s="21">
        <f t="shared" si="9"/>
        <v>136.6</v>
      </c>
      <c r="H59" s="21">
        <f t="shared" si="9"/>
        <v>136.6</v>
      </c>
    </row>
    <row r="60" spans="1:8" ht="12.75">
      <c r="A60" s="179" t="s">
        <v>19</v>
      </c>
      <c r="B60" s="179" t="s">
        <v>60</v>
      </c>
      <c r="C60" s="179">
        <v>2240520410</v>
      </c>
      <c r="D60" s="179">
        <v>850</v>
      </c>
      <c r="E60" s="180" t="s">
        <v>100</v>
      </c>
      <c r="F60" s="21">
        <f>126.6+10</f>
        <v>136.6</v>
      </c>
      <c r="G60" s="21">
        <f>126.6+10</f>
        <v>136.6</v>
      </c>
      <c r="H60" s="21">
        <f>126.6+10</f>
        <v>136.6</v>
      </c>
    </row>
    <row r="61" spans="1:8" ht="31.5">
      <c r="A61" s="179" t="s">
        <v>19</v>
      </c>
      <c r="B61" s="179" t="s">
        <v>60</v>
      </c>
      <c r="C61" s="179">
        <v>2240520460</v>
      </c>
      <c r="D61" s="179"/>
      <c r="E61" s="180" t="s">
        <v>217</v>
      </c>
      <c r="F61" s="21">
        <f aca="true" t="shared" si="10" ref="F61:H62">F62</f>
        <v>445.4</v>
      </c>
      <c r="G61" s="21">
        <f t="shared" si="10"/>
        <v>445.4</v>
      </c>
      <c r="H61" s="21">
        <f t="shared" si="10"/>
        <v>445.4</v>
      </c>
    </row>
    <row r="62" spans="1:8" ht="31.5">
      <c r="A62" s="179" t="s">
        <v>19</v>
      </c>
      <c r="B62" s="179" t="s">
        <v>60</v>
      </c>
      <c r="C62" s="179">
        <v>2240520460</v>
      </c>
      <c r="D62" s="176" t="s">
        <v>69</v>
      </c>
      <c r="E62" s="180" t="s">
        <v>95</v>
      </c>
      <c r="F62" s="21">
        <f t="shared" si="10"/>
        <v>445.4</v>
      </c>
      <c r="G62" s="21">
        <f t="shared" si="10"/>
        <v>445.4</v>
      </c>
      <c r="H62" s="21">
        <f t="shared" si="10"/>
        <v>445.4</v>
      </c>
    </row>
    <row r="63" spans="1:8" ht="31.5">
      <c r="A63" s="179" t="s">
        <v>19</v>
      </c>
      <c r="B63" s="179" t="s">
        <v>60</v>
      </c>
      <c r="C63" s="179">
        <v>2240520460</v>
      </c>
      <c r="D63" s="179">
        <v>240</v>
      </c>
      <c r="E63" s="180" t="s">
        <v>223</v>
      </c>
      <c r="F63" s="21">
        <v>445.4</v>
      </c>
      <c r="G63" s="21">
        <v>445.4</v>
      </c>
      <c r="H63" s="21">
        <v>445.4</v>
      </c>
    </row>
    <row r="64" spans="1:8" ht="31.5">
      <c r="A64" s="179" t="s">
        <v>19</v>
      </c>
      <c r="B64" s="179" t="s">
        <v>60</v>
      </c>
      <c r="C64" s="176">
        <v>2500000000</v>
      </c>
      <c r="D64" s="179"/>
      <c r="E64" s="180" t="s">
        <v>318</v>
      </c>
      <c r="F64" s="21">
        <f>F65+F70</f>
        <v>1341.1000000000001</v>
      </c>
      <c r="G64" s="21">
        <f>G65+G70</f>
        <v>1381.5</v>
      </c>
      <c r="H64" s="21">
        <f>H65+H70</f>
        <v>1423.5</v>
      </c>
    </row>
    <row r="65" spans="1:8" ht="12.75">
      <c r="A65" s="179" t="s">
        <v>19</v>
      </c>
      <c r="B65" s="179" t="s">
        <v>60</v>
      </c>
      <c r="C65" s="179">
        <v>2510000000</v>
      </c>
      <c r="D65" s="179"/>
      <c r="E65" s="180" t="s">
        <v>153</v>
      </c>
      <c r="F65" s="21">
        <f>F66</f>
        <v>110.5</v>
      </c>
      <c r="G65" s="21">
        <f>G66</f>
        <v>110.5</v>
      </c>
      <c r="H65" s="21">
        <f>H66</f>
        <v>110.5</v>
      </c>
    </row>
    <row r="66" spans="1:8" ht="47.25">
      <c r="A66" s="179" t="s">
        <v>19</v>
      </c>
      <c r="B66" s="179" t="s">
        <v>60</v>
      </c>
      <c r="C66" s="179">
        <v>2510200000</v>
      </c>
      <c r="D66" s="179"/>
      <c r="E66" s="180" t="s">
        <v>175</v>
      </c>
      <c r="F66" s="21">
        <f>F67</f>
        <v>110.5</v>
      </c>
      <c r="G66" s="21">
        <f aca="true" t="shared" si="11" ref="G66:H68">G67</f>
        <v>110.5</v>
      </c>
      <c r="H66" s="21">
        <f t="shared" si="11"/>
        <v>110.5</v>
      </c>
    </row>
    <row r="67" spans="1:8" ht="31.5">
      <c r="A67" s="179" t="s">
        <v>19</v>
      </c>
      <c r="B67" s="179" t="s">
        <v>60</v>
      </c>
      <c r="C67" s="179">
        <v>2510220170</v>
      </c>
      <c r="D67" s="179"/>
      <c r="E67" s="180" t="s">
        <v>176</v>
      </c>
      <c r="F67" s="21">
        <f>F68</f>
        <v>110.5</v>
      </c>
      <c r="G67" s="21">
        <f t="shared" si="11"/>
        <v>110.5</v>
      </c>
      <c r="H67" s="21">
        <f t="shared" si="11"/>
        <v>110.5</v>
      </c>
    </row>
    <row r="68" spans="1:8" ht="63">
      <c r="A68" s="179" t="s">
        <v>19</v>
      </c>
      <c r="B68" s="179" t="s">
        <v>60</v>
      </c>
      <c r="C68" s="179">
        <v>2510220170</v>
      </c>
      <c r="D68" s="179" t="s">
        <v>68</v>
      </c>
      <c r="E68" s="180" t="s">
        <v>1</v>
      </c>
      <c r="F68" s="21">
        <f>F69</f>
        <v>110.5</v>
      </c>
      <c r="G68" s="21">
        <f t="shared" si="11"/>
        <v>110.5</v>
      </c>
      <c r="H68" s="21">
        <f t="shared" si="11"/>
        <v>110.5</v>
      </c>
    </row>
    <row r="69" spans="1:8" ht="31.5">
      <c r="A69" s="179" t="s">
        <v>19</v>
      </c>
      <c r="B69" s="179" t="s">
        <v>60</v>
      </c>
      <c r="C69" s="179">
        <v>2510220170</v>
      </c>
      <c r="D69" s="179">
        <v>120</v>
      </c>
      <c r="E69" s="180" t="s">
        <v>224</v>
      </c>
      <c r="F69" s="21">
        <v>110.5</v>
      </c>
      <c r="G69" s="21">
        <v>110.5</v>
      </c>
      <c r="H69" s="21">
        <v>110.5</v>
      </c>
    </row>
    <row r="70" spans="1:8" ht="31.5">
      <c r="A70" s="179" t="s">
        <v>19</v>
      </c>
      <c r="B70" s="179" t="s">
        <v>60</v>
      </c>
      <c r="C70" s="176">
        <v>2520000000</v>
      </c>
      <c r="D70" s="179"/>
      <c r="E70" s="55" t="s">
        <v>235</v>
      </c>
      <c r="F70" s="21">
        <f>F71+F75+F79</f>
        <v>1230.6000000000001</v>
      </c>
      <c r="G70" s="21">
        <f>G71+G75+G79</f>
        <v>1271</v>
      </c>
      <c r="H70" s="21">
        <f>H71+H75+H79</f>
        <v>1313</v>
      </c>
    </row>
    <row r="71" spans="1:8" ht="31.5">
      <c r="A71" s="179" t="s">
        <v>19</v>
      </c>
      <c r="B71" s="179" t="s">
        <v>60</v>
      </c>
      <c r="C71" s="176">
        <v>2520400000</v>
      </c>
      <c r="D71" s="179"/>
      <c r="E71" s="55" t="s">
        <v>334</v>
      </c>
      <c r="F71" s="21">
        <f>F72</f>
        <v>85.4</v>
      </c>
      <c r="G71" s="21">
        <f aca="true" t="shared" si="12" ref="G71:H73">G72</f>
        <v>85.4</v>
      </c>
      <c r="H71" s="21">
        <f t="shared" si="12"/>
        <v>85.4</v>
      </c>
    </row>
    <row r="72" spans="1:8" ht="12.75">
      <c r="A72" s="179" t="s">
        <v>19</v>
      </c>
      <c r="B72" s="179" t="s">
        <v>60</v>
      </c>
      <c r="C72" s="176">
        <v>2520420300</v>
      </c>
      <c r="D72" s="179"/>
      <c r="E72" s="55" t="s">
        <v>335</v>
      </c>
      <c r="F72" s="21">
        <f>F73</f>
        <v>85.4</v>
      </c>
      <c r="G72" s="21">
        <f t="shared" si="12"/>
        <v>85.4</v>
      </c>
      <c r="H72" s="21">
        <f t="shared" si="12"/>
        <v>85.4</v>
      </c>
    </row>
    <row r="73" spans="1:8" ht="31.5">
      <c r="A73" s="179" t="s">
        <v>19</v>
      </c>
      <c r="B73" s="179" t="s">
        <v>60</v>
      </c>
      <c r="C73" s="176">
        <v>2520420300</v>
      </c>
      <c r="D73" s="176" t="s">
        <v>69</v>
      </c>
      <c r="E73" s="180" t="s">
        <v>95</v>
      </c>
      <c r="F73" s="21">
        <f>F74</f>
        <v>85.4</v>
      </c>
      <c r="G73" s="21">
        <f t="shared" si="12"/>
        <v>85.4</v>
      </c>
      <c r="H73" s="21">
        <f t="shared" si="12"/>
        <v>85.4</v>
      </c>
    </row>
    <row r="74" spans="1:8" ht="31.5">
      <c r="A74" s="179" t="s">
        <v>19</v>
      </c>
      <c r="B74" s="179" t="s">
        <v>60</v>
      </c>
      <c r="C74" s="176">
        <v>2520420300</v>
      </c>
      <c r="D74" s="179">
        <v>240</v>
      </c>
      <c r="E74" s="180" t="s">
        <v>223</v>
      </c>
      <c r="F74" s="21">
        <v>85.4</v>
      </c>
      <c r="G74" s="21">
        <v>85.4</v>
      </c>
      <c r="H74" s="21">
        <v>85.4</v>
      </c>
    </row>
    <row r="75" spans="1:8" ht="31.5">
      <c r="A75" s="179" t="s">
        <v>19</v>
      </c>
      <c r="B75" s="179" t="s">
        <v>60</v>
      </c>
      <c r="C75" s="176">
        <v>2520500000</v>
      </c>
      <c r="D75" s="179"/>
      <c r="E75" s="180" t="s">
        <v>343</v>
      </c>
      <c r="F75" s="21">
        <f aca="true" t="shared" si="13" ref="F75:H77">F76</f>
        <v>136.5</v>
      </c>
      <c r="G75" s="21">
        <f t="shared" si="13"/>
        <v>136.5</v>
      </c>
      <c r="H75" s="21">
        <f t="shared" si="13"/>
        <v>136.5</v>
      </c>
    </row>
    <row r="76" spans="1:8" ht="12.75">
      <c r="A76" s="179" t="s">
        <v>19</v>
      </c>
      <c r="B76" s="179" t="s">
        <v>60</v>
      </c>
      <c r="C76" s="176">
        <v>2520520300</v>
      </c>
      <c r="D76" s="179"/>
      <c r="E76" s="180" t="s">
        <v>344</v>
      </c>
      <c r="F76" s="21">
        <f t="shared" si="13"/>
        <v>136.5</v>
      </c>
      <c r="G76" s="21">
        <f t="shared" si="13"/>
        <v>136.5</v>
      </c>
      <c r="H76" s="21">
        <f t="shared" si="13"/>
        <v>136.5</v>
      </c>
    </row>
    <row r="77" spans="1:8" ht="31.5">
      <c r="A77" s="179" t="s">
        <v>19</v>
      </c>
      <c r="B77" s="179" t="s">
        <v>60</v>
      </c>
      <c r="C77" s="176">
        <v>2520520300</v>
      </c>
      <c r="D77" s="176" t="s">
        <v>69</v>
      </c>
      <c r="E77" s="180" t="s">
        <v>95</v>
      </c>
      <c r="F77" s="21">
        <f t="shared" si="13"/>
        <v>136.5</v>
      </c>
      <c r="G77" s="21">
        <f t="shared" si="13"/>
        <v>136.5</v>
      </c>
      <c r="H77" s="21">
        <f t="shared" si="13"/>
        <v>136.5</v>
      </c>
    </row>
    <row r="78" spans="1:8" ht="31.5">
      <c r="A78" s="179" t="s">
        <v>19</v>
      </c>
      <c r="B78" s="179" t="s">
        <v>60</v>
      </c>
      <c r="C78" s="176">
        <v>2520520300</v>
      </c>
      <c r="D78" s="179">
        <v>240</v>
      </c>
      <c r="E78" s="180" t="s">
        <v>223</v>
      </c>
      <c r="F78" s="21">
        <v>136.5</v>
      </c>
      <c r="G78" s="21">
        <v>136.5</v>
      </c>
      <c r="H78" s="21">
        <v>136.5</v>
      </c>
    </row>
    <row r="79" spans="1:8" ht="31.5">
      <c r="A79" s="179" t="s">
        <v>19</v>
      </c>
      <c r="B79" s="179" t="s">
        <v>60</v>
      </c>
      <c r="C79" s="176">
        <v>2520600000</v>
      </c>
      <c r="D79" s="179"/>
      <c r="E79" s="180" t="s">
        <v>342</v>
      </c>
      <c r="F79" s="21">
        <f>F80</f>
        <v>1008.7</v>
      </c>
      <c r="G79" s="21">
        <f aca="true" t="shared" si="14" ref="G79:H81">G80</f>
        <v>1049.1</v>
      </c>
      <c r="H79" s="21">
        <f t="shared" si="14"/>
        <v>1091.1</v>
      </c>
    </row>
    <row r="80" spans="1:8" ht="12.75">
      <c r="A80" s="179" t="s">
        <v>19</v>
      </c>
      <c r="B80" s="179" t="s">
        <v>60</v>
      </c>
      <c r="C80" s="176">
        <v>2520620200</v>
      </c>
      <c r="D80" s="179"/>
      <c r="E80" s="180" t="s">
        <v>282</v>
      </c>
      <c r="F80" s="21">
        <f>F81</f>
        <v>1008.7</v>
      </c>
      <c r="G80" s="21">
        <f t="shared" si="14"/>
        <v>1049.1</v>
      </c>
      <c r="H80" s="21">
        <f t="shared" si="14"/>
        <v>1091.1</v>
      </c>
    </row>
    <row r="81" spans="1:8" ht="31.5">
      <c r="A81" s="179" t="s">
        <v>19</v>
      </c>
      <c r="B81" s="179" t="s">
        <v>60</v>
      </c>
      <c r="C81" s="176">
        <v>2520620200</v>
      </c>
      <c r="D81" s="176" t="s">
        <v>69</v>
      </c>
      <c r="E81" s="180" t="s">
        <v>95</v>
      </c>
      <c r="F81" s="21">
        <f>F82</f>
        <v>1008.7</v>
      </c>
      <c r="G81" s="21">
        <f t="shared" si="14"/>
        <v>1049.1</v>
      </c>
      <c r="H81" s="21">
        <f t="shared" si="14"/>
        <v>1091.1</v>
      </c>
    </row>
    <row r="82" spans="1:8" ht="31.5">
      <c r="A82" s="179" t="s">
        <v>19</v>
      </c>
      <c r="B82" s="179" t="s">
        <v>60</v>
      </c>
      <c r="C82" s="176">
        <v>2520620200</v>
      </c>
      <c r="D82" s="179">
        <v>240</v>
      </c>
      <c r="E82" s="180" t="s">
        <v>223</v>
      </c>
      <c r="F82" s="21">
        <v>1008.7</v>
      </c>
      <c r="G82" s="21">
        <v>1049.1</v>
      </c>
      <c r="H82" s="21">
        <v>1091.1</v>
      </c>
    </row>
    <row r="83" spans="1:8" ht="47.25">
      <c r="A83" s="179" t="s">
        <v>19</v>
      </c>
      <c r="B83" s="179" t="s">
        <v>60</v>
      </c>
      <c r="C83" s="176">
        <v>2600000000</v>
      </c>
      <c r="D83" s="176"/>
      <c r="E83" s="180" t="s">
        <v>323</v>
      </c>
      <c r="F83" s="21">
        <f>F96+F84</f>
        <v>3138</v>
      </c>
      <c r="G83" s="21">
        <f>G96+G84</f>
        <v>1147.1000000000001</v>
      </c>
      <c r="H83" s="21">
        <f>H96+H84</f>
        <v>1147.1000000000001</v>
      </c>
    </row>
    <row r="84" spans="1:8" ht="47.25">
      <c r="A84" s="179" t="s">
        <v>19</v>
      </c>
      <c r="B84" s="179" t="s">
        <v>60</v>
      </c>
      <c r="C84" s="176">
        <v>2620000000</v>
      </c>
      <c r="D84" s="179"/>
      <c r="E84" s="180" t="s">
        <v>204</v>
      </c>
      <c r="F84" s="21">
        <f>F85+F92</f>
        <v>3111.5</v>
      </c>
      <c r="G84" s="21">
        <f>G85+G92</f>
        <v>1120.6000000000001</v>
      </c>
      <c r="H84" s="21">
        <f>H85+H92</f>
        <v>1120.6000000000001</v>
      </c>
    </row>
    <row r="85" spans="1:8" ht="47.25">
      <c r="A85" s="179" t="s">
        <v>19</v>
      </c>
      <c r="B85" s="176" t="s">
        <v>60</v>
      </c>
      <c r="C85" s="179">
        <v>2620100000</v>
      </c>
      <c r="D85" s="179"/>
      <c r="E85" s="180" t="s">
        <v>205</v>
      </c>
      <c r="F85" s="21">
        <f>F86+F89</f>
        <v>2878.3</v>
      </c>
      <c r="G85" s="21">
        <f>G86+G89</f>
        <v>1120.6000000000001</v>
      </c>
      <c r="H85" s="21">
        <f>H86+H89</f>
        <v>1120.6000000000001</v>
      </c>
    </row>
    <row r="86" spans="1:8" ht="47.25">
      <c r="A86" s="179" t="s">
        <v>19</v>
      </c>
      <c r="B86" s="179" t="s">
        <v>60</v>
      </c>
      <c r="C86" s="179">
        <v>2620120180</v>
      </c>
      <c r="D86" s="179"/>
      <c r="E86" s="180" t="s">
        <v>206</v>
      </c>
      <c r="F86" s="21">
        <f aca="true" t="shared" si="15" ref="F86:H87">F87</f>
        <v>1966.3</v>
      </c>
      <c r="G86" s="21">
        <f t="shared" si="15"/>
        <v>960.2</v>
      </c>
      <c r="H86" s="21">
        <f t="shared" si="15"/>
        <v>960.2</v>
      </c>
    </row>
    <row r="87" spans="1:8" ht="31.5">
      <c r="A87" s="179" t="s">
        <v>19</v>
      </c>
      <c r="B87" s="176" t="s">
        <v>60</v>
      </c>
      <c r="C87" s="179">
        <v>2620120180</v>
      </c>
      <c r="D87" s="179" t="s">
        <v>69</v>
      </c>
      <c r="E87" s="180" t="s">
        <v>95</v>
      </c>
      <c r="F87" s="21">
        <f t="shared" si="15"/>
        <v>1966.3</v>
      </c>
      <c r="G87" s="21">
        <f t="shared" si="15"/>
        <v>960.2</v>
      </c>
      <c r="H87" s="21">
        <f t="shared" si="15"/>
        <v>960.2</v>
      </c>
    </row>
    <row r="88" spans="1:8" ht="31.5">
      <c r="A88" s="179" t="s">
        <v>19</v>
      </c>
      <c r="B88" s="176" t="s">
        <v>60</v>
      </c>
      <c r="C88" s="179">
        <v>2620120180</v>
      </c>
      <c r="D88" s="179">
        <v>240</v>
      </c>
      <c r="E88" s="180" t="s">
        <v>223</v>
      </c>
      <c r="F88" s="21">
        <v>1966.3</v>
      </c>
      <c r="G88" s="21">
        <v>960.2</v>
      </c>
      <c r="H88" s="21">
        <v>960.2</v>
      </c>
    </row>
    <row r="89" spans="1:8" ht="47.25">
      <c r="A89" s="179" t="s">
        <v>19</v>
      </c>
      <c r="B89" s="179" t="s">
        <v>60</v>
      </c>
      <c r="C89" s="179">
        <v>2620120520</v>
      </c>
      <c r="D89" s="179"/>
      <c r="E89" s="180" t="s">
        <v>211</v>
      </c>
      <c r="F89" s="21">
        <f aca="true" t="shared" si="16" ref="F89:H90">F90</f>
        <v>912</v>
      </c>
      <c r="G89" s="21">
        <f t="shared" si="16"/>
        <v>160.4</v>
      </c>
      <c r="H89" s="21">
        <f t="shared" si="16"/>
        <v>160.4</v>
      </c>
    </row>
    <row r="90" spans="1:8" ht="31.5">
      <c r="A90" s="179" t="s">
        <v>19</v>
      </c>
      <c r="B90" s="176" t="s">
        <v>60</v>
      </c>
      <c r="C90" s="179">
        <v>2620120520</v>
      </c>
      <c r="D90" s="179" t="s">
        <v>69</v>
      </c>
      <c r="E90" s="180" t="s">
        <v>95</v>
      </c>
      <c r="F90" s="21">
        <f t="shared" si="16"/>
        <v>912</v>
      </c>
      <c r="G90" s="21">
        <f t="shared" si="16"/>
        <v>160.4</v>
      </c>
      <c r="H90" s="21">
        <f t="shared" si="16"/>
        <v>160.4</v>
      </c>
    </row>
    <row r="91" spans="1:8" ht="31.5">
      <c r="A91" s="179" t="s">
        <v>19</v>
      </c>
      <c r="B91" s="176" t="s">
        <v>60</v>
      </c>
      <c r="C91" s="179">
        <v>2620120520</v>
      </c>
      <c r="D91" s="179">
        <v>240</v>
      </c>
      <c r="E91" s="180" t="s">
        <v>223</v>
      </c>
      <c r="F91" s="21">
        <v>912</v>
      </c>
      <c r="G91" s="21">
        <v>160.4</v>
      </c>
      <c r="H91" s="21">
        <v>160.4</v>
      </c>
    </row>
    <row r="92" spans="1:8" ht="47.25">
      <c r="A92" s="179" t="s">
        <v>19</v>
      </c>
      <c r="B92" s="179" t="s">
        <v>60</v>
      </c>
      <c r="C92" s="179">
        <v>2620200000</v>
      </c>
      <c r="D92" s="179"/>
      <c r="E92" s="180" t="s">
        <v>207</v>
      </c>
      <c r="F92" s="21">
        <f aca="true" t="shared" si="17" ref="F92:H94">F93</f>
        <v>233.2</v>
      </c>
      <c r="G92" s="21">
        <f t="shared" si="17"/>
        <v>0</v>
      </c>
      <c r="H92" s="21">
        <f t="shared" si="17"/>
        <v>0</v>
      </c>
    </row>
    <row r="93" spans="1:8" ht="31.5">
      <c r="A93" s="179" t="s">
        <v>19</v>
      </c>
      <c r="B93" s="176" t="s">
        <v>60</v>
      </c>
      <c r="C93" s="179">
        <v>2620220530</v>
      </c>
      <c r="D93" s="179"/>
      <c r="E93" s="180" t="s">
        <v>208</v>
      </c>
      <c r="F93" s="21">
        <f t="shared" si="17"/>
        <v>233.2</v>
      </c>
      <c r="G93" s="21">
        <f t="shared" si="17"/>
        <v>0</v>
      </c>
      <c r="H93" s="21">
        <f t="shared" si="17"/>
        <v>0</v>
      </c>
    </row>
    <row r="94" spans="1:8" ht="31.5">
      <c r="A94" s="179" t="s">
        <v>19</v>
      </c>
      <c r="B94" s="176" t="s">
        <v>60</v>
      </c>
      <c r="C94" s="179">
        <v>2620220530</v>
      </c>
      <c r="D94" s="179" t="s">
        <v>69</v>
      </c>
      <c r="E94" s="180" t="s">
        <v>95</v>
      </c>
      <c r="F94" s="21">
        <f t="shared" si="17"/>
        <v>233.2</v>
      </c>
      <c r="G94" s="21">
        <f t="shared" si="17"/>
        <v>0</v>
      </c>
      <c r="H94" s="21">
        <f t="shared" si="17"/>
        <v>0</v>
      </c>
    </row>
    <row r="95" spans="1:8" ht="31.5">
      <c r="A95" s="179" t="s">
        <v>19</v>
      </c>
      <c r="B95" s="179" t="s">
        <v>60</v>
      </c>
      <c r="C95" s="179">
        <v>2620220530</v>
      </c>
      <c r="D95" s="179">
        <v>240</v>
      </c>
      <c r="E95" s="180" t="s">
        <v>223</v>
      </c>
      <c r="F95" s="21">
        <v>233.2</v>
      </c>
      <c r="G95" s="21">
        <v>0</v>
      </c>
      <c r="H95" s="21">
        <v>0</v>
      </c>
    </row>
    <row r="96" spans="1:8" ht="47.25">
      <c r="A96" s="179" t="s">
        <v>19</v>
      </c>
      <c r="B96" s="179" t="s">
        <v>60</v>
      </c>
      <c r="C96" s="176">
        <v>2630000000</v>
      </c>
      <c r="D96" s="1"/>
      <c r="E96" s="47" t="s">
        <v>198</v>
      </c>
      <c r="F96" s="21">
        <f>F97</f>
        <v>26.5</v>
      </c>
      <c r="G96" s="21">
        <f>G97</f>
        <v>26.5</v>
      </c>
      <c r="H96" s="21">
        <f>H97</f>
        <v>26.5</v>
      </c>
    </row>
    <row r="97" spans="1:8" ht="31.5">
      <c r="A97" s="179" t="s">
        <v>19</v>
      </c>
      <c r="B97" s="179" t="s">
        <v>60</v>
      </c>
      <c r="C97" s="179">
        <v>2630200000</v>
      </c>
      <c r="D97" s="1"/>
      <c r="E97" s="47" t="s">
        <v>201</v>
      </c>
      <c r="F97" s="21">
        <f>F98</f>
        <v>26.5</v>
      </c>
      <c r="G97" s="21">
        <f aca="true" t="shared" si="18" ref="G97:H99">G98</f>
        <v>26.5</v>
      </c>
      <c r="H97" s="21">
        <f t="shared" si="18"/>
        <v>26.5</v>
      </c>
    </row>
    <row r="98" spans="1:8" ht="12.75">
      <c r="A98" s="179" t="s">
        <v>19</v>
      </c>
      <c r="B98" s="179" t="s">
        <v>60</v>
      </c>
      <c r="C98" s="179">
        <v>2630220250</v>
      </c>
      <c r="D98" s="1"/>
      <c r="E98" s="47" t="s">
        <v>199</v>
      </c>
      <c r="F98" s="21">
        <f>F99</f>
        <v>26.5</v>
      </c>
      <c r="G98" s="21">
        <f t="shared" si="18"/>
        <v>26.5</v>
      </c>
      <c r="H98" s="21">
        <f t="shared" si="18"/>
        <v>26.5</v>
      </c>
    </row>
    <row r="99" spans="1:8" ht="31.5">
      <c r="A99" s="179" t="s">
        <v>19</v>
      </c>
      <c r="B99" s="179" t="s">
        <v>60</v>
      </c>
      <c r="C99" s="179">
        <v>2630220250</v>
      </c>
      <c r="D99" s="176" t="s">
        <v>69</v>
      </c>
      <c r="E99" s="180" t="s">
        <v>95</v>
      </c>
      <c r="F99" s="21">
        <f>F100</f>
        <v>26.5</v>
      </c>
      <c r="G99" s="21">
        <f t="shared" si="18"/>
        <v>26.5</v>
      </c>
      <c r="H99" s="21">
        <f t="shared" si="18"/>
        <v>26.5</v>
      </c>
    </row>
    <row r="100" spans="1:8" ht="31.5">
      <c r="A100" s="179" t="s">
        <v>19</v>
      </c>
      <c r="B100" s="179" t="s">
        <v>60</v>
      </c>
      <c r="C100" s="179">
        <v>2630220250</v>
      </c>
      <c r="D100" s="179">
        <v>240</v>
      </c>
      <c r="E100" s="180" t="s">
        <v>223</v>
      </c>
      <c r="F100" s="21">
        <v>26.5</v>
      </c>
      <c r="G100" s="21">
        <v>26.5</v>
      </c>
      <c r="H100" s="21">
        <v>26.5</v>
      </c>
    </row>
    <row r="101" spans="1:8" ht="12.75">
      <c r="A101" s="179" t="s">
        <v>19</v>
      </c>
      <c r="B101" s="179" t="s">
        <v>60</v>
      </c>
      <c r="C101" s="179">
        <v>9900000000</v>
      </c>
      <c r="D101" s="179"/>
      <c r="E101" s="180" t="s">
        <v>105</v>
      </c>
      <c r="F101" s="21">
        <f>F102</f>
        <v>26945.3</v>
      </c>
      <c r="G101" s="21">
        <f>G102</f>
        <v>26981</v>
      </c>
      <c r="H101" s="21">
        <f>H102</f>
        <v>24358</v>
      </c>
    </row>
    <row r="102" spans="1:8" ht="31.5">
      <c r="A102" s="179" t="s">
        <v>19</v>
      </c>
      <c r="B102" s="179" t="s">
        <v>60</v>
      </c>
      <c r="C102" s="179">
        <v>9990000000</v>
      </c>
      <c r="D102" s="179"/>
      <c r="E102" s="180" t="s">
        <v>147</v>
      </c>
      <c r="F102" s="21">
        <f>F103+F107</f>
        <v>26945.3</v>
      </c>
      <c r="G102" s="21">
        <f>G103+G107</f>
        <v>26981</v>
      </c>
      <c r="H102" s="21">
        <f>H103+H107</f>
        <v>24358</v>
      </c>
    </row>
    <row r="103" spans="1:8" ht="31.5">
      <c r="A103" s="179" t="s">
        <v>19</v>
      </c>
      <c r="B103" s="179" t="s">
        <v>60</v>
      </c>
      <c r="C103" s="179">
        <v>9990200000</v>
      </c>
      <c r="D103" s="24"/>
      <c r="E103" s="180" t="s">
        <v>117</v>
      </c>
      <c r="F103" s="21">
        <f aca="true" t="shared" si="19" ref="F103:H105">F104</f>
        <v>361.5</v>
      </c>
      <c r="G103" s="21">
        <f t="shared" si="19"/>
        <v>364.2</v>
      </c>
      <c r="H103" s="21">
        <f t="shared" si="19"/>
        <v>367.1</v>
      </c>
    </row>
    <row r="104" spans="1:8" ht="78.75">
      <c r="A104" s="179" t="s">
        <v>19</v>
      </c>
      <c r="B104" s="179" t="s">
        <v>60</v>
      </c>
      <c r="C104" s="179">
        <v>9990210540</v>
      </c>
      <c r="D104" s="179"/>
      <c r="E104" s="180" t="s">
        <v>154</v>
      </c>
      <c r="F104" s="21">
        <f t="shared" si="19"/>
        <v>361.5</v>
      </c>
      <c r="G104" s="21">
        <f t="shared" si="19"/>
        <v>364.2</v>
      </c>
      <c r="H104" s="21">
        <f t="shared" si="19"/>
        <v>367.1</v>
      </c>
    </row>
    <row r="105" spans="1:8" ht="63">
      <c r="A105" s="179" t="s">
        <v>19</v>
      </c>
      <c r="B105" s="179" t="s">
        <v>60</v>
      </c>
      <c r="C105" s="179">
        <v>9990210540</v>
      </c>
      <c r="D105" s="179" t="s">
        <v>68</v>
      </c>
      <c r="E105" s="180" t="s">
        <v>1</v>
      </c>
      <c r="F105" s="21">
        <f t="shared" si="19"/>
        <v>361.5</v>
      </c>
      <c r="G105" s="21">
        <f t="shared" si="19"/>
        <v>364.2</v>
      </c>
      <c r="H105" s="21">
        <f t="shared" si="19"/>
        <v>367.1</v>
      </c>
    </row>
    <row r="106" spans="1:8" ht="31.5">
      <c r="A106" s="179" t="s">
        <v>19</v>
      </c>
      <c r="B106" s="179" t="s">
        <v>60</v>
      </c>
      <c r="C106" s="179">
        <v>9990210540</v>
      </c>
      <c r="D106" s="179">
        <v>120</v>
      </c>
      <c r="E106" s="180" t="s">
        <v>224</v>
      </c>
      <c r="F106" s="21">
        <v>361.5</v>
      </c>
      <c r="G106" s="21">
        <v>364.2</v>
      </c>
      <c r="H106" s="21">
        <v>367.1</v>
      </c>
    </row>
    <row r="107" spans="1:8" ht="31.5">
      <c r="A107" s="179" t="s">
        <v>19</v>
      </c>
      <c r="B107" s="179" t="s">
        <v>60</v>
      </c>
      <c r="C107" s="179">
        <v>9990300000</v>
      </c>
      <c r="D107" s="179"/>
      <c r="E107" s="180" t="s">
        <v>159</v>
      </c>
      <c r="F107" s="21">
        <f>F108+F110+F112</f>
        <v>26583.8</v>
      </c>
      <c r="G107" s="21">
        <f>G108+G110+G112</f>
        <v>26616.8</v>
      </c>
      <c r="H107" s="21">
        <f>H108+H110+H112</f>
        <v>23990.9</v>
      </c>
    </row>
    <row r="108" spans="1:8" ht="63">
      <c r="A108" s="179" t="s">
        <v>19</v>
      </c>
      <c r="B108" s="179" t="s">
        <v>60</v>
      </c>
      <c r="C108" s="179">
        <v>9990300000</v>
      </c>
      <c r="D108" s="179" t="s">
        <v>68</v>
      </c>
      <c r="E108" s="180" t="s">
        <v>1</v>
      </c>
      <c r="F108" s="21">
        <f>F109</f>
        <v>19906.4</v>
      </c>
      <c r="G108" s="21">
        <f>G109</f>
        <v>19906.4</v>
      </c>
      <c r="H108" s="21">
        <f>H109</f>
        <v>19906.4</v>
      </c>
    </row>
    <row r="109" spans="1:8" ht="12.75">
      <c r="A109" s="179" t="s">
        <v>19</v>
      </c>
      <c r="B109" s="179" t="s">
        <v>60</v>
      </c>
      <c r="C109" s="179">
        <v>9990300000</v>
      </c>
      <c r="D109" s="179">
        <v>110</v>
      </c>
      <c r="E109" s="47" t="s">
        <v>160</v>
      </c>
      <c r="F109" s="21">
        <v>19906.4</v>
      </c>
      <c r="G109" s="21">
        <v>19906.4</v>
      </c>
      <c r="H109" s="21">
        <v>19906.4</v>
      </c>
    </row>
    <row r="110" spans="1:8" ht="31.5">
      <c r="A110" s="179" t="s">
        <v>19</v>
      </c>
      <c r="B110" s="179" t="s">
        <v>60</v>
      </c>
      <c r="C110" s="179">
        <v>9990300000</v>
      </c>
      <c r="D110" s="179" t="s">
        <v>69</v>
      </c>
      <c r="E110" s="180" t="s">
        <v>95</v>
      </c>
      <c r="F110" s="21">
        <f>F111</f>
        <v>6649.8</v>
      </c>
      <c r="G110" s="21">
        <f>G111</f>
        <v>6682.8</v>
      </c>
      <c r="H110" s="21">
        <f>H111</f>
        <v>4056.9</v>
      </c>
    </row>
    <row r="111" spans="1:8" ht="31.5">
      <c r="A111" s="179" t="s">
        <v>19</v>
      </c>
      <c r="B111" s="179" t="s">
        <v>60</v>
      </c>
      <c r="C111" s="179">
        <v>9990300000</v>
      </c>
      <c r="D111" s="179">
        <v>240</v>
      </c>
      <c r="E111" s="180" t="s">
        <v>223</v>
      </c>
      <c r="F111" s="21">
        <f>6682.8-33</f>
        <v>6649.8</v>
      </c>
      <c r="G111" s="21">
        <v>6682.8</v>
      </c>
      <c r="H111" s="21">
        <f>6682.8-2625.9</f>
        <v>4056.9</v>
      </c>
    </row>
    <row r="112" spans="1:8" ht="12.75">
      <c r="A112" s="179" t="s">
        <v>19</v>
      </c>
      <c r="B112" s="179" t="s">
        <v>60</v>
      </c>
      <c r="C112" s="179">
        <v>9990300000</v>
      </c>
      <c r="D112" s="179" t="s">
        <v>70</v>
      </c>
      <c r="E112" s="180" t="s">
        <v>71</v>
      </c>
      <c r="F112" s="21">
        <f>F113</f>
        <v>27.6</v>
      </c>
      <c r="G112" s="21">
        <f>G113</f>
        <v>27.6</v>
      </c>
      <c r="H112" s="21">
        <f>H113</f>
        <v>27.6</v>
      </c>
    </row>
    <row r="113" spans="1:8" ht="12.75">
      <c r="A113" s="179" t="s">
        <v>19</v>
      </c>
      <c r="B113" s="179" t="s">
        <v>60</v>
      </c>
      <c r="C113" s="179">
        <v>9990300000</v>
      </c>
      <c r="D113" s="179">
        <v>850</v>
      </c>
      <c r="E113" s="180" t="s">
        <v>100</v>
      </c>
      <c r="F113" s="21">
        <v>27.6</v>
      </c>
      <c r="G113" s="21">
        <v>27.6</v>
      </c>
      <c r="H113" s="21">
        <v>27.6</v>
      </c>
    </row>
    <row r="114" spans="1:8" ht="31.5">
      <c r="A114" s="179" t="s">
        <v>19</v>
      </c>
      <c r="B114" s="179" t="s">
        <v>55</v>
      </c>
      <c r="C114" s="179" t="s">
        <v>66</v>
      </c>
      <c r="D114" s="179" t="s">
        <v>66</v>
      </c>
      <c r="E114" s="42" t="s">
        <v>24</v>
      </c>
      <c r="F114" s="21">
        <f>F115+F122</f>
        <v>11374.7</v>
      </c>
      <c r="G114" s="21">
        <f>G115+G122</f>
        <v>11324.7</v>
      </c>
      <c r="H114" s="21">
        <f>H115+H122</f>
        <v>11324.7</v>
      </c>
    </row>
    <row r="115" spans="1:8" ht="12.75">
      <c r="A115" s="179" t="s">
        <v>19</v>
      </c>
      <c r="B115" s="179" t="s">
        <v>75</v>
      </c>
      <c r="C115" s="179" t="s">
        <v>66</v>
      </c>
      <c r="D115" s="179" t="s">
        <v>66</v>
      </c>
      <c r="E115" s="180" t="s">
        <v>76</v>
      </c>
      <c r="F115" s="21">
        <f aca="true" t="shared" si="20" ref="F115:F120">F116</f>
        <v>1414.2</v>
      </c>
      <c r="G115" s="21">
        <f aca="true" t="shared" si="21" ref="G115:H119">G116</f>
        <v>1414.2</v>
      </c>
      <c r="H115" s="21">
        <f t="shared" si="21"/>
        <v>1414.2</v>
      </c>
    </row>
    <row r="116" spans="1:8" ht="12.75">
      <c r="A116" s="179" t="s">
        <v>19</v>
      </c>
      <c r="B116" s="179" t="s">
        <v>75</v>
      </c>
      <c r="C116" s="179">
        <v>9900000000</v>
      </c>
      <c r="D116" s="179"/>
      <c r="E116" s="180" t="s">
        <v>105</v>
      </c>
      <c r="F116" s="21">
        <f t="shared" si="20"/>
        <v>1414.2</v>
      </c>
      <c r="G116" s="21">
        <f t="shared" si="21"/>
        <v>1414.2</v>
      </c>
      <c r="H116" s="21">
        <f t="shared" si="21"/>
        <v>1414.2</v>
      </c>
    </row>
    <row r="117" spans="1:8" ht="31.5">
      <c r="A117" s="179" t="s">
        <v>19</v>
      </c>
      <c r="B117" s="179" t="s">
        <v>75</v>
      </c>
      <c r="C117" s="179">
        <v>9990000000</v>
      </c>
      <c r="D117" s="179"/>
      <c r="E117" s="180" t="s">
        <v>147</v>
      </c>
      <c r="F117" s="21">
        <f t="shared" si="20"/>
        <v>1414.2</v>
      </c>
      <c r="G117" s="21">
        <f t="shared" si="21"/>
        <v>1414.2</v>
      </c>
      <c r="H117" s="21">
        <f t="shared" si="21"/>
        <v>1414.2</v>
      </c>
    </row>
    <row r="118" spans="1:8" ht="31.5">
      <c r="A118" s="179" t="s">
        <v>19</v>
      </c>
      <c r="B118" s="179" t="s">
        <v>75</v>
      </c>
      <c r="C118" s="179">
        <v>9990200000</v>
      </c>
      <c r="D118" s="24"/>
      <c r="E118" s="180" t="s">
        <v>117</v>
      </c>
      <c r="F118" s="21">
        <f t="shared" si="20"/>
        <v>1414.2</v>
      </c>
      <c r="G118" s="21">
        <f t="shared" si="21"/>
        <v>1414.2</v>
      </c>
      <c r="H118" s="21">
        <f t="shared" si="21"/>
        <v>1414.2</v>
      </c>
    </row>
    <row r="119" spans="1:8" ht="31.5">
      <c r="A119" s="179" t="s">
        <v>19</v>
      </c>
      <c r="B119" s="179" t="s">
        <v>75</v>
      </c>
      <c r="C119" s="179">
        <v>9990259302</v>
      </c>
      <c r="D119" s="179"/>
      <c r="E119" s="180" t="s">
        <v>161</v>
      </c>
      <c r="F119" s="21">
        <f t="shared" si="20"/>
        <v>1414.2</v>
      </c>
      <c r="G119" s="21">
        <f t="shared" si="21"/>
        <v>1414.2</v>
      </c>
      <c r="H119" s="21">
        <f t="shared" si="21"/>
        <v>1414.2</v>
      </c>
    </row>
    <row r="120" spans="1:8" ht="63">
      <c r="A120" s="179" t="s">
        <v>19</v>
      </c>
      <c r="B120" s="179" t="s">
        <v>75</v>
      </c>
      <c r="C120" s="179">
        <v>9990259302</v>
      </c>
      <c r="D120" s="179" t="s">
        <v>68</v>
      </c>
      <c r="E120" s="180" t="s">
        <v>1</v>
      </c>
      <c r="F120" s="21">
        <f t="shared" si="20"/>
        <v>1414.2</v>
      </c>
      <c r="G120" s="21">
        <f>G121</f>
        <v>1414.2</v>
      </c>
      <c r="H120" s="21">
        <f>H121</f>
        <v>1414.2</v>
      </c>
    </row>
    <row r="121" spans="1:8" ht="31.5">
      <c r="A121" s="179" t="s">
        <v>19</v>
      </c>
      <c r="B121" s="179" t="s">
        <v>75</v>
      </c>
      <c r="C121" s="179">
        <v>9990259302</v>
      </c>
      <c r="D121" s="179">
        <v>120</v>
      </c>
      <c r="E121" s="180" t="s">
        <v>224</v>
      </c>
      <c r="F121" s="21">
        <f>1531-116.8</f>
        <v>1414.2</v>
      </c>
      <c r="G121" s="21">
        <f>1531-116.8</f>
        <v>1414.2</v>
      </c>
      <c r="H121" s="21">
        <f>1531-116.8</f>
        <v>1414.2</v>
      </c>
    </row>
    <row r="122" spans="1:8" ht="31.5">
      <c r="A122" s="179" t="s">
        <v>19</v>
      </c>
      <c r="B122" s="22" t="s">
        <v>279</v>
      </c>
      <c r="C122" s="179"/>
      <c r="D122" s="179"/>
      <c r="E122" s="182" t="s">
        <v>280</v>
      </c>
      <c r="F122" s="21">
        <f aca="true" t="shared" si="22" ref="F122:H127">F123</f>
        <v>9960.5</v>
      </c>
      <c r="G122" s="21">
        <f t="shared" si="22"/>
        <v>9910.5</v>
      </c>
      <c r="H122" s="21">
        <f t="shared" si="22"/>
        <v>9910.5</v>
      </c>
    </row>
    <row r="123" spans="1:8" ht="31.5">
      <c r="A123" s="179" t="s">
        <v>19</v>
      </c>
      <c r="B123" s="22" t="s">
        <v>279</v>
      </c>
      <c r="C123" s="176">
        <v>2500000000</v>
      </c>
      <c r="D123" s="179"/>
      <c r="E123" s="180" t="s">
        <v>318</v>
      </c>
      <c r="F123" s="21">
        <f>F124+F133</f>
        <v>9960.5</v>
      </c>
      <c r="G123" s="21">
        <f>G124+G133</f>
        <v>9910.5</v>
      </c>
      <c r="H123" s="21">
        <f>H124+H133</f>
        <v>9910.5</v>
      </c>
    </row>
    <row r="124" spans="1:8" ht="12.75">
      <c r="A124" s="179" t="s">
        <v>19</v>
      </c>
      <c r="B124" s="22" t="s">
        <v>279</v>
      </c>
      <c r="C124" s="179">
        <v>2510000000</v>
      </c>
      <c r="D124" s="179"/>
      <c r="E124" s="180" t="s">
        <v>153</v>
      </c>
      <c r="F124" s="21">
        <f>F125+F129</f>
        <v>9726.5</v>
      </c>
      <c r="G124" s="21">
        <f aca="true" t="shared" si="23" ref="G124:H124">G125+G129</f>
        <v>9676.5</v>
      </c>
      <c r="H124" s="21">
        <f t="shared" si="23"/>
        <v>9676.5</v>
      </c>
    </row>
    <row r="125" spans="1:8" ht="63">
      <c r="A125" s="179" t="s">
        <v>19</v>
      </c>
      <c r="B125" s="22" t="s">
        <v>279</v>
      </c>
      <c r="C125" s="179">
        <v>2510100000</v>
      </c>
      <c r="D125" s="179"/>
      <c r="E125" s="180" t="s">
        <v>177</v>
      </c>
      <c r="F125" s="21">
        <f aca="true" t="shared" si="24" ref="F125:H125">F126</f>
        <v>9676.5</v>
      </c>
      <c r="G125" s="21">
        <f t="shared" si="24"/>
        <v>9676.5</v>
      </c>
      <c r="H125" s="21">
        <f t="shared" si="24"/>
        <v>9676.5</v>
      </c>
    </row>
    <row r="126" spans="1:8" ht="31.5">
      <c r="A126" s="179" t="s">
        <v>19</v>
      </c>
      <c r="B126" s="22" t="s">
        <v>279</v>
      </c>
      <c r="C126" s="179">
        <v>2510120010</v>
      </c>
      <c r="D126" s="179"/>
      <c r="E126" s="180" t="s">
        <v>123</v>
      </c>
      <c r="F126" s="21">
        <f t="shared" si="22"/>
        <v>9676.5</v>
      </c>
      <c r="G126" s="21">
        <f t="shared" si="22"/>
        <v>9676.5</v>
      </c>
      <c r="H126" s="21">
        <f t="shared" si="22"/>
        <v>9676.5</v>
      </c>
    </row>
    <row r="127" spans="1:8" ht="31.5">
      <c r="A127" s="179" t="s">
        <v>19</v>
      </c>
      <c r="B127" s="22" t="s">
        <v>279</v>
      </c>
      <c r="C127" s="179">
        <v>2510120010</v>
      </c>
      <c r="D127" s="179">
        <v>600</v>
      </c>
      <c r="E127" s="180" t="s">
        <v>83</v>
      </c>
      <c r="F127" s="21">
        <f t="shared" si="22"/>
        <v>9676.5</v>
      </c>
      <c r="G127" s="21">
        <f t="shared" si="22"/>
        <v>9676.5</v>
      </c>
      <c r="H127" s="21">
        <f t="shared" si="22"/>
        <v>9676.5</v>
      </c>
    </row>
    <row r="128" spans="1:8" ht="12.75">
      <c r="A128" s="179" t="s">
        <v>19</v>
      </c>
      <c r="B128" s="22" t="s">
        <v>279</v>
      </c>
      <c r="C128" s="179">
        <v>2510120010</v>
      </c>
      <c r="D128" s="179">
        <v>610</v>
      </c>
      <c r="E128" s="180" t="s">
        <v>104</v>
      </c>
      <c r="F128" s="21">
        <v>9676.5</v>
      </c>
      <c r="G128" s="21">
        <v>9676.5</v>
      </c>
      <c r="H128" s="21">
        <v>9676.5</v>
      </c>
    </row>
    <row r="129" spans="1:8" ht="31.5">
      <c r="A129" s="179" t="s">
        <v>19</v>
      </c>
      <c r="B129" s="22" t="s">
        <v>279</v>
      </c>
      <c r="C129" s="179">
        <v>2510400000</v>
      </c>
      <c r="D129" s="179"/>
      <c r="E129" s="180" t="s">
        <v>682</v>
      </c>
      <c r="F129" s="21">
        <f>F130</f>
        <v>50</v>
      </c>
      <c r="G129" s="21">
        <f aca="true" t="shared" si="25" ref="G129:H131">G130</f>
        <v>0</v>
      </c>
      <c r="H129" s="21">
        <f t="shared" si="25"/>
        <v>0</v>
      </c>
    </row>
    <row r="130" spans="1:8" ht="12.75">
      <c r="A130" s="179" t="s">
        <v>19</v>
      </c>
      <c r="B130" s="22" t="s">
        <v>279</v>
      </c>
      <c r="C130" s="179">
        <v>2510420300</v>
      </c>
      <c r="D130" s="179"/>
      <c r="E130" s="180" t="s">
        <v>683</v>
      </c>
      <c r="F130" s="21">
        <f>F131</f>
        <v>50</v>
      </c>
      <c r="G130" s="21">
        <f t="shared" si="25"/>
        <v>0</v>
      </c>
      <c r="H130" s="21">
        <f t="shared" si="25"/>
        <v>0</v>
      </c>
    </row>
    <row r="131" spans="1:8" ht="31.5">
      <c r="A131" s="179" t="s">
        <v>19</v>
      </c>
      <c r="B131" s="22" t="s">
        <v>279</v>
      </c>
      <c r="C131" s="179">
        <v>2510420300</v>
      </c>
      <c r="D131" s="176" t="s">
        <v>69</v>
      </c>
      <c r="E131" s="180" t="s">
        <v>95</v>
      </c>
      <c r="F131" s="21">
        <f>F132</f>
        <v>50</v>
      </c>
      <c r="G131" s="21">
        <f t="shared" si="25"/>
        <v>0</v>
      </c>
      <c r="H131" s="21">
        <f t="shared" si="25"/>
        <v>0</v>
      </c>
    </row>
    <row r="132" spans="1:8" ht="31.5">
      <c r="A132" s="179" t="s">
        <v>19</v>
      </c>
      <c r="B132" s="22" t="s">
        <v>279</v>
      </c>
      <c r="C132" s="179">
        <v>2510420300</v>
      </c>
      <c r="D132" s="179">
        <v>240</v>
      </c>
      <c r="E132" s="180" t="s">
        <v>223</v>
      </c>
      <c r="F132" s="21">
        <v>50</v>
      </c>
      <c r="G132" s="21">
        <v>0</v>
      </c>
      <c r="H132" s="21">
        <v>0</v>
      </c>
    </row>
    <row r="133" spans="1:8" ht="31.5">
      <c r="A133" s="179" t="s">
        <v>19</v>
      </c>
      <c r="B133" s="22" t="s">
        <v>279</v>
      </c>
      <c r="C133" s="176">
        <v>2520000000</v>
      </c>
      <c r="D133" s="179"/>
      <c r="E133" s="55" t="s">
        <v>235</v>
      </c>
      <c r="F133" s="21">
        <f>F138+F134</f>
        <v>234</v>
      </c>
      <c r="G133" s="21">
        <f>G138+G134</f>
        <v>234</v>
      </c>
      <c r="H133" s="21">
        <f>H138+H134</f>
        <v>234</v>
      </c>
    </row>
    <row r="134" spans="1:8" ht="31.5">
      <c r="A134" s="179" t="s">
        <v>19</v>
      </c>
      <c r="B134" s="22" t="s">
        <v>279</v>
      </c>
      <c r="C134" s="176">
        <v>2520400000</v>
      </c>
      <c r="D134" s="179"/>
      <c r="E134" s="55" t="s">
        <v>334</v>
      </c>
      <c r="F134" s="21">
        <f>F135</f>
        <v>8</v>
      </c>
      <c r="G134" s="21">
        <f aca="true" t="shared" si="26" ref="G134:H136">G135</f>
        <v>8</v>
      </c>
      <c r="H134" s="21">
        <f t="shared" si="26"/>
        <v>8</v>
      </c>
    </row>
    <row r="135" spans="1:8" ht="12.75">
      <c r="A135" s="179" t="s">
        <v>19</v>
      </c>
      <c r="B135" s="22" t="s">
        <v>279</v>
      </c>
      <c r="C135" s="176">
        <v>2520420300</v>
      </c>
      <c r="D135" s="179"/>
      <c r="E135" s="55" t="s">
        <v>335</v>
      </c>
      <c r="F135" s="21">
        <f>F136</f>
        <v>8</v>
      </c>
      <c r="G135" s="21">
        <f t="shared" si="26"/>
        <v>8</v>
      </c>
      <c r="H135" s="21">
        <f t="shared" si="26"/>
        <v>8</v>
      </c>
    </row>
    <row r="136" spans="1:8" ht="31.5">
      <c r="A136" s="179" t="s">
        <v>19</v>
      </c>
      <c r="B136" s="22" t="s">
        <v>279</v>
      </c>
      <c r="C136" s="176">
        <v>2520420300</v>
      </c>
      <c r="D136" s="176" t="s">
        <v>97</v>
      </c>
      <c r="E136" s="55" t="s">
        <v>98</v>
      </c>
      <c r="F136" s="21">
        <f>F137</f>
        <v>8</v>
      </c>
      <c r="G136" s="21">
        <f t="shared" si="26"/>
        <v>8</v>
      </c>
      <c r="H136" s="21">
        <f t="shared" si="26"/>
        <v>8</v>
      </c>
    </row>
    <row r="137" spans="1:8" ht="12.75">
      <c r="A137" s="179" t="s">
        <v>19</v>
      </c>
      <c r="B137" s="22" t="s">
        <v>279</v>
      </c>
      <c r="C137" s="176">
        <v>2520420300</v>
      </c>
      <c r="D137" s="179">
        <v>610</v>
      </c>
      <c r="E137" s="55" t="s">
        <v>104</v>
      </c>
      <c r="F137" s="21">
        <v>8</v>
      </c>
      <c r="G137" s="21">
        <v>8</v>
      </c>
      <c r="H137" s="21">
        <v>8</v>
      </c>
    </row>
    <row r="138" spans="1:8" ht="31.5">
      <c r="A138" s="179" t="s">
        <v>19</v>
      </c>
      <c r="B138" s="22" t="s">
        <v>279</v>
      </c>
      <c r="C138" s="176">
        <v>2520500000</v>
      </c>
      <c r="D138" s="179"/>
      <c r="E138" s="180" t="s">
        <v>343</v>
      </c>
      <c r="F138" s="21">
        <f>F139</f>
        <v>226</v>
      </c>
      <c r="G138" s="21">
        <f aca="true" t="shared" si="27" ref="G138:H140">G139</f>
        <v>226</v>
      </c>
      <c r="H138" s="21">
        <f t="shared" si="27"/>
        <v>226</v>
      </c>
    </row>
    <row r="139" spans="1:8" ht="12.75">
      <c r="A139" s="179" t="s">
        <v>19</v>
      </c>
      <c r="B139" s="22" t="s">
        <v>279</v>
      </c>
      <c r="C139" s="176">
        <v>2520520300</v>
      </c>
      <c r="D139" s="179"/>
      <c r="E139" s="180" t="s">
        <v>344</v>
      </c>
      <c r="F139" s="21">
        <f>F140</f>
        <v>226</v>
      </c>
      <c r="G139" s="21">
        <f t="shared" si="27"/>
        <v>226</v>
      </c>
      <c r="H139" s="21">
        <f t="shared" si="27"/>
        <v>226</v>
      </c>
    </row>
    <row r="140" spans="1:8" ht="31.5">
      <c r="A140" s="179" t="s">
        <v>19</v>
      </c>
      <c r="B140" s="22" t="s">
        <v>279</v>
      </c>
      <c r="C140" s="176">
        <v>2520520300</v>
      </c>
      <c r="D140" s="179">
        <v>600</v>
      </c>
      <c r="E140" s="180" t="s">
        <v>83</v>
      </c>
      <c r="F140" s="21">
        <f>F141</f>
        <v>226</v>
      </c>
      <c r="G140" s="21">
        <f t="shared" si="27"/>
        <v>226</v>
      </c>
      <c r="H140" s="21">
        <f t="shared" si="27"/>
        <v>226</v>
      </c>
    </row>
    <row r="141" spans="1:8" ht="12.75">
      <c r="A141" s="179" t="s">
        <v>19</v>
      </c>
      <c r="B141" s="22" t="s">
        <v>279</v>
      </c>
      <c r="C141" s="176">
        <v>2520520300</v>
      </c>
      <c r="D141" s="179">
        <v>610</v>
      </c>
      <c r="E141" s="180" t="s">
        <v>104</v>
      </c>
      <c r="F141" s="21">
        <v>226</v>
      </c>
      <c r="G141" s="21">
        <v>226</v>
      </c>
      <c r="H141" s="21">
        <v>226</v>
      </c>
    </row>
    <row r="142" spans="1:8" ht="12.75">
      <c r="A142" s="179" t="s">
        <v>19</v>
      </c>
      <c r="B142" s="179" t="s">
        <v>56</v>
      </c>
      <c r="C142" s="179" t="s">
        <v>66</v>
      </c>
      <c r="D142" s="179" t="s">
        <v>66</v>
      </c>
      <c r="E142" s="42" t="s">
        <v>25</v>
      </c>
      <c r="F142" s="21">
        <f>F143+F192</f>
        <v>147645.4</v>
      </c>
      <c r="G142" s="21">
        <f>G143+G192</f>
        <v>88446.80000000002</v>
      </c>
      <c r="H142" s="21">
        <f>H143+H192</f>
        <v>88491.9</v>
      </c>
    </row>
    <row r="143" spans="1:8" ht="12.75">
      <c r="A143" s="179" t="s">
        <v>19</v>
      </c>
      <c r="B143" s="179" t="s">
        <v>6</v>
      </c>
      <c r="C143" s="179" t="s">
        <v>66</v>
      </c>
      <c r="D143" s="179" t="s">
        <v>66</v>
      </c>
      <c r="E143" s="180" t="s">
        <v>89</v>
      </c>
      <c r="F143" s="21">
        <f>F144</f>
        <v>147612.4</v>
      </c>
      <c r="G143" s="21">
        <f>G144</f>
        <v>88413.80000000002</v>
      </c>
      <c r="H143" s="21">
        <f>H144</f>
        <v>88458.9</v>
      </c>
    </row>
    <row r="144" spans="1:8" ht="47.25">
      <c r="A144" s="179" t="s">
        <v>19</v>
      </c>
      <c r="B144" s="179" t="s">
        <v>6</v>
      </c>
      <c r="C144" s="176">
        <v>2400000000</v>
      </c>
      <c r="D144" s="179"/>
      <c r="E144" s="180" t="s">
        <v>320</v>
      </c>
      <c r="F144" s="21">
        <f>F145+F170</f>
        <v>147612.4</v>
      </c>
      <c r="G144" s="21">
        <f>G145+G170</f>
        <v>88413.80000000002</v>
      </c>
      <c r="H144" s="21">
        <f>H145+H170</f>
        <v>88458.9</v>
      </c>
    </row>
    <row r="145" spans="1:8" ht="12.75">
      <c r="A145" s="179" t="s">
        <v>19</v>
      </c>
      <c r="B145" s="179" t="s">
        <v>6</v>
      </c>
      <c r="C145" s="176">
        <v>2410000000</v>
      </c>
      <c r="D145" s="179"/>
      <c r="E145" s="180" t="s">
        <v>124</v>
      </c>
      <c r="F145" s="21">
        <f>F146+F150+F160</f>
        <v>140465.1</v>
      </c>
      <c r="G145" s="21">
        <f>G146+G150+G160</f>
        <v>83207.20000000001</v>
      </c>
      <c r="H145" s="21">
        <f>H146+H150+H160</f>
        <v>83044</v>
      </c>
    </row>
    <row r="146" spans="1:8" ht="12.75">
      <c r="A146" s="179" t="s">
        <v>19</v>
      </c>
      <c r="B146" s="179" t="s">
        <v>6</v>
      </c>
      <c r="C146" s="176">
        <v>2410100000</v>
      </c>
      <c r="D146" s="24"/>
      <c r="E146" s="180" t="s">
        <v>178</v>
      </c>
      <c r="F146" s="21">
        <f>F147</f>
        <v>57374.5</v>
      </c>
      <c r="G146" s="21">
        <f aca="true" t="shared" si="28" ref="G146:H148">G147</f>
        <v>10223.9</v>
      </c>
      <c r="H146" s="21">
        <f t="shared" si="28"/>
        <v>7141.4</v>
      </c>
    </row>
    <row r="147" spans="1:8" ht="31.5">
      <c r="A147" s="179" t="s">
        <v>19</v>
      </c>
      <c r="B147" s="179" t="s">
        <v>6</v>
      </c>
      <c r="C147" s="179">
        <v>2410120100</v>
      </c>
      <c r="D147" s="179"/>
      <c r="E147" s="180" t="s">
        <v>125</v>
      </c>
      <c r="F147" s="21">
        <f>F148</f>
        <v>57374.5</v>
      </c>
      <c r="G147" s="21">
        <f t="shared" si="28"/>
        <v>10223.9</v>
      </c>
      <c r="H147" s="21">
        <f t="shared" si="28"/>
        <v>7141.4</v>
      </c>
    </row>
    <row r="148" spans="1:8" ht="31.5">
      <c r="A148" s="179" t="s">
        <v>19</v>
      </c>
      <c r="B148" s="179" t="s">
        <v>6</v>
      </c>
      <c r="C148" s="179">
        <v>2410120100</v>
      </c>
      <c r="D148" s="176" t="s">
        <v>69</v>
      </c>
      <c r="E148" s="180" t="s">
        <v>95</v>
      </c>
      <c r="F148" s="21">
        <f>F149</f>
        <v>57374.5</v>
      </c>
      <c r="G148" s="21">
        <f t="shared" si="28"/>
        <v>10223.9</v>
      </c>
      <c r="H148" s="21">
        <f t="shared" si="28"/>
        <v>7141.4</v>
      </c>
    </row>
    <row r="149" spans="1:8" ht="31.5">
      <c r="A149" s="179" t="s">
        <v>19</v>
      </c>
      <c r="B149" s="179" t="s">
        <v>6</v>
      </c>
      <c r="C149" s="179">
        <v>2410120100</v>
      </c>
      <c r="D149" s="179">
        <v>240</v>
      </c>
      <c r="E149" s="180" t="s">
        <v>223</v>
      </c>
      <c r="F149" s="21">
        <f>54300+3074.5</f>
        <v>57374.5</v>
      </c>
      <c r="G149" s="21">
        <v>10223.9</v>
      </c>
      <c r="H149" s="21">
        <v>7141.4</v>
      </c>
    </row>
    <row r="150" spans="1:8" ht="47.25">
      <c r="A150" s="179" t="s">
        <v>19</v>
      </c>
      <c r="B150" s="179" t="s">
        <v>6</v>
      </c>
      <c r="C150" s="176">
        <v>2410200000</v>
      </c>
      <c r="D150" s="179"/>
      <c r="E150" s="180" t="s">
        <v>179</v>
      </c>
      <c r="F150" s="21">
        <f>F151+F157+F154</f>
        <v>70575.2</v>
      </c>
      <c r="G150" s="21">
        <f>G151+G157+G154</f>
        <v>60960.9</v>
      </c>
      <c r="H150" s="21">
        <f>H151+H157+H154</f>
        <v>63399.3</v>
      </c>
    </row>
    <row r="151" spans="1:8" ht="31.5">
      <c r="A151" s="179" t="s">
        <v>19</v>
      </c>
      <c r="B151" s="179" t="s">
        <v>6</v>
      </c>
      <c r="C151" s="179">
        <v>2410211050</v>
      </c>
      <c r="D151" s="179"/>
      <c r="E151" s="180" t="s">
        <v>240</v>
      </c>
      <c r="F151" s="21">
        <f aca="true" t="shared" si="29" ref="F151:H152">F152</f>
        <v>54129.6</v>
      </c>
      <c r="G151" s="21">
        <f t="shared" si="29"/>
        <v>54864.8</v>
      </c>
      <c r="H151" s="21">
        <f t="shared" si="29"/>
        <v>57059.4</v>
      </c>
    </row>
    <row r="152" spans="1:8" ht="31.5">
      <c r="A152" s="179" t="s">
        <v>19</v>
      </c>
      <c r="B152" s="179" t="s">
        <v>6</v>
      </c>
      <c r="C152" s="179">
        <v>2410211050</v>
      </c>
      <c r="D152" s="176" t="s">
        <v>69</v>
      </c>
      <c r="E152" s="180" t="s">
        <v>95</v>
      </c>
      <c r="F152" s="21">
        <f t="shared" si="29"/>
        <v>54129.6</v>
      </c>
      <c r="G152" s="21">
        <f t="shared" si="29"/>
        <v>54864.8</v>
      </c>
      <c r="H152" s="21">
        <f t="shared" si="29"/>
        <v>57059.4</v>
      </c>
    </row>
    <row r="153" spans="1:8" ht="31.5">
      <c r="A153" s="179" t="s">
        <v>19</v>
      </c>
      <c r="B153" s="179" t="s">
        <v>6</v>
      </c>
      <c r="C153" s="179">
        <v>2410211050</v>
      </c>
      <c r="D153" s="179">
        <v>240</v>
      </c>
      <c r="E153" s="180" t="s">
        <v>223</v>
      </c>
      <c r="F153" s="21">
        <v>54129.6</v>
      </c>
      <c r="G153" s="21">
        <v>54864.8</v>
      </c>
      <c r="H153" s="21">
        <v>57059.4</v>
      </c>
    </row>
    <row r="154" spans="1:8" ht="12.75">
      <c r="A154" s="179" t="s">
        <v>19</v>
      </c>
      <c r="B154" s="179" t="s">
        <v>6</v>
      </c>
      <c r="C154" s="179">
        <v>2410220110</v>
      </c>
      <c r="D154" s="179"/>
      <c r="E154" s="55" t="s">
        <v>232</v>
      </c>
      <c r="F154" s="21">
        <f aca="true" t="shared" si="30" ref="F154:H155">F155</f>
        <v>3274.8</v>
      </c>
      <c r="G154" s="21">
        <f t="shared" si="30"/>
        <v>0</v>
      </c>
      <c r="H154" s="21">
        <f t="shared" si="30"/>
        <v>0</v>
      </c>
    </row>
    <row r="155" spans="1:8" ht="31.5">
      <c r="A155" s="179" t="s">
        <v>19</v>
      </c>
      <c r="B155" s="179" t="s">
        <v>6</v>
      </c>
      <c r="C155" s="179">
        <v>2410220110</v>
      </c>
      <c r="D155" s="176" t="s">
        <v>69</v>
      </c>
      <c r="E155" s="55" t="s">
        <v>95</v>
      </c>
      <c r="F155" s="21">
        <f t="shared" si="30"/>
        <v>3274.8</v>
      </c>
      <c r="G155" s="21">
        <f t="shared" si="30"/>
        <v>0</v>
      </c>
      <c r="H155" s="21">
        <f t="shared" si="30"/>
        <v>0</v>
      </c>
    </row>
    <row r="156" spans="1:8" ht="31.5">
      <c r="A156" s="179" t="s">
        <v>19</v>
      </c>
      <c r="B156" s="179" t="s">
        <v>6</v>
      </c>
      <c r="C156" s="179">
        <v>2410220110</v>
      </c>
      <c r="D156" s="179">
        <v>240</v>
      </c>
      <c r="E156" s="55" t="s">
        <v>223</v>
      </c>
      <c r="F156" s="21">
        <f>5069.8-1795</f>
        <v>3274.8</v>
      </c>
      <c r="G156" s="21">
        <v>0</v>
      </c>
      <c r="H156" s="21">
        <v>0</v>
      </c>
    </row>
    <row r="157" spans="1:8" ht="31.5">
      <c r="A157" s="179" t="s">
        <v>19</v>
      </c>
      <c r="B157" s="179" t="s">
        <v>6</v>
      </c>
      <c r="C157" s="179" t="s">
        <v>294</v>
      </c>
      <c r="D157" s="179"/>
      <c r="E157" s="180" t="s">
        <v>251</v>
      </c>
      <c r="F157" s="21">
        <f aca="true" t="shared" si="31" ref="F157:H158">F158</f>
        <v>13170.8</v>
      </c>
      <c r="G157" s="21">
        <f t="shared" si="31"/>
        <v>6096.1</v>
      </c>
      <c r="H157" s="21">
        <f t="shared" si="31"/>
        <v>6339.9</v>
      </c>
    </row>
    <row r="158" spans="1:8" ht="31.5">
      <c r="A158" s="179" t="s">
        <v>19</v>
      </c>
      <c r="B158" s="179" t="s">
        <v>6</v>
      </c>
      <c r="C158" s="179" t="s">
        <v>294</v>
      </c>
      <c r="D158" s="176" t="s">
        <v>69</v>
      </c>
      <c r="E158" s="180" t="s">
        <v>95</v>
      </c>
      <c r="F158" s="21">
        <f t="shared" si="31"/>
        <v>13170.8</v>
      </c>
      <c r="G158" s="21">
        <f t="shared" si="31"/>
        <v>6096.1</v>
      </c>
      <c r="H158" s="21">
        <f t="shared" si="31"/>
        <v>6339.9</v>
      </c>
    </row>
    <row r="159" spans="1:8" ht="31.5">
      <c r="A159" s="179" t="s">
        <v>19</v>
      </c>
      <c r="B159" s="179" t="s">
        <v>6</v>
      </c>
      <c r="C159" s="179" t="s">
        <v>294</v>
      </c>
      <c r="D159" s="179">
        <v>240</v>
      </c>
      <c r="E159" s="180" t="s">
        <v>223</v>
      </c>
      <c r="F159" s="21">
        <f>6014.4+7156.4</f>
        <v>13170.8</v>
      </c>
      <c r="G159" s="21">
        <v>6096.1</v>
      </c>
      <c r="H159" s="21">
        <v>6339.9</v>
      </c>
    </row>
    <row r="160" spans="1:8" ht="47.25">
      <c r="A160" s="179" t="s">
        <v>19</v>
      </c>
      <c r="B160" s="179" t="s">
        <v>6</v>
      </c>
      <c r="C160" s="179">
        <v>2410300000</v>
      </c>
      <c r="D160" s="179"/>
      <c r="E160" s="180" t="s">
        <v>234</v>
      </c>
      <c r="F160" s="21">
        <f>F161+F167+F164</f>
        <v>12515.4</v>
      </c>
      <c r="G160" s="21">
        <f>G161+G167+G164</f>
        <v>12022.400000000001</v>
      </c>
      <c r="H160" s="21">
        <f>H161+H167+H164</f>
        <v>12503.3</v>
      </c>
    </row>
    <row r="161" spans="1:8" ht="47.25">
      <c r="A161" s="179" t="s">
        <v>19</v>
      </c>
      <c r="B161" s="179" t="s">
        <v>6</v>
      </c>
      <c r="C161" s="179">
        <v>2410311020</v>
      </c>
      <c r="D161" s="179"/>
      <c r="E161" s="180" t="s">
        <v>241</v>
      </c>
      <c r="F161" s="21">
        <f aca="true" t="shared" si="32" ref="F161:H162">F162</f>
        <v>10404</v>
      </c>
      <c r="G161" s="21">
        <f t="shared" si="32"/>
        <v>10820.2</v>
      </c>
      <c r="H161" s="21">
        <f t="shared" si="32"/>
        <v>11253</v>
      </c>
    </row>
    <row r="162" spans="1:8" ht="31.5">
      <c r="A162" s="179" t="s">
        <v>19</v>
      </c>
      <c r="B162" s="179" t="s">
        <v>6</v>
      </c>
      <c r="C162" s="179">
        <v>2410311020</v>
      </c>
      <c r="D162" s="176" t="s">
        <v>69</v>
      </c>
      <c r="E162" s="180" t="s">
        <v>95</v>
      </c>
      <c r="F162" s="21">
        <f t="shared" si="32"/>
        <v>10404</v>
      </c>
      <c r="G162" s="21">
        <f t="shared" si="32"/>
        <v>10820.2</v>
      </c>
      <c r="H162" s="21">
        <f t="shared" si="32"/>
        <v>11253</v>
      </c>
    </row>
    <row r="163" spans="1:8" ht="31.5">
      <c r="A163" s="179" t="s">
        <v>19</v>
      </c>
      <c r="B163" s="179" t="s">
        <v>6</v>
      </c>
      <c r="C163" s="179">
        <v>2410311020</v>
      </c>
      <c r="D163" s="179">
        <v>240</v>
      </c>
      <c r="E163" s="180" t="s">
        <v>223</v>
      </c>
      <c r="F163" s="21">
        <v>10404</v>
      </c>
      <c r="G163" s="21">
        <v>10820.2</v>
      </c>
      <c r="H163" s="21">
        <v>11253</v>
      </c>
    </row>
    <row r="164" spans="1:8" ht="12.75">
      <c r="A164" s="179" t="s">
        <v>19</v>
      </c>
      <c r="B164" s="179" t="s">
        <v>6</v>
      </c>
      <c r="C164" s="179">
        <v>2410320110</v>
      </c>
      <c r="D164" s="179"/>
      <c r="E164" s="55" t="s">
        <v>232</v>
      </c>
      <c r="F164" s="21">
        <f aca="true" t="shared" si="33" ref="F164:H165">F165</f>
        <v>955.3999999999996</v>
      </c>
      <c r="G164" s="21">
        <f t="shared" si="33"/>
        <v>0</v>
      </c>
      <c r="H164" s="21">
        <f t="shared" si="33"/>
        <v>0</v>
      </c>
    </row>
    <row r="165" spans="1:8" ht="31.5">
      <c r="A165" s="179" t="s">
        <v>19</v>
      </c>
      <c r="B165" s="179" t="s">
        <v>6</v>
      </c>
      <c r="C165" s="179">
        <v>2410320110</v>
      </c>
      <c r="D165" s="176" t="s">
        <v>69</v>
      </c>
      <c r="E165" s="55" t="s">
        <v>95</v>
      </c>
      <c r="F165" s="21">
        <f t="shared" si="33"/>
        <v>955.3999999999996</v>
      </c>
      <c r="G165" s="21">
        <f t="shared" si="33"/>
        <v>0</v>
      </c>
      <c r="H165" s="21">
        <f t="shared" si="33"/>
        <v>0</v>
      </c>
    </row>
    <row r="166" spans="1:8" ht="31.5">
      <c r="A166" s="179" t="s">
        <v>19</v>
      </c>
      <c r="B166" s="179" t="s">
        <v>6</v>
      </c>
      <c r="C166" s="179">
        <v>2410320110</v>
      </c>
      <c r="D166" s="179">
        <v>240</v>
      </c>
      <c r="E166" s="55" t="s">
        <v>223</v>
      </c>
      <c r="F166" s="21">
        <f>5570.4-4615</f>
        <v>955.3999999999996</v>
      </c>
      <c r="G166" s="21">
        <v>0</v>
      </c>
      <c r="H166" s="21">
        <v>0</v>
      </c>
    </row>
    <row r="167" spans="1:8" ht="47.25">
      <c r="A167" s="179" t="s">
        <v>19</v>
      </c>
      <c r="B167" s="179" t="s">
        <v>6</v>
      </c>
      <c r="C167" s="179" t="s">
        <v>295</v>
      </c>
      <c r="D167" s="179"/>
      <c r="E167" s="180" t="s">
        <v>252</v>
      </c>
      <c r="F167" s="21">
        <f aca="true" t="shared" si="34" ref="F167:H168">F168</f>
        <v>1156</v>
      </c>
      <c r="G167" s="21">
        <f t="shared" si="34"/>
        <v>1202.2</v>
      </c>
      <c r="H167" s="21">
        <f t="shared" si="34"/>
        <v>1250.3</v>
      </c>
    </row>
    <row r="168" spans="1:8" ht="31.5">
      <c r="A168" s="179" t="s">
        <v>19</v>
      </c>
      <c r="B168" s="179" t="s">
        <v>6</v>
      </c>
      <c r="C168" s="179" t="s">
        <v>295</v>
      </c>
      <c r="D168" s="176" t="s">
        <v>69</v>
      </c>
      <c r="E168" s="180" t="s">
        <v>95</v>
      </c>
      <c r="F168" s="21">
        <f t="shared" si="34"/>
        <v>1156</v>
      </c>
      <c r="G168" s="21">
        <f t="shared" si="34"/>
        <v>1202.2</v>
      </c>
      <c r="H168" s="21">
        <f t="shared" si="34"/>
        <v>1250.3</v>
      </c>
    </row>
    <row r="169" spans="1:8" ht="31.5">
      <c r="A169" s="179" t="s">
        <v>19</v>
      </c>
      <c r="B169" s="179" t="s">
        <v>6</v>
      </c>
      <c r="C169" s="179" t="s">
        <v>295</v>
      </c>
      <c r="D169" s="179">
        <v>240</v>
      </c>
      <c r="E169" s="180" t="s">
        <v>223</v>
      </c>
      <c r="F169" s="21">
        <v>1156</v>
      </c>
      <c r="G169" s="21">
        <v>1202.2</v>
      </c>
      <c r="H169" s="21">
        <v>1250.3</v>
      </c>
    </row>
    <row r="170" spans="1:8" ht="31.5">
      <c r="A170" s="179" t="s">
        <v>19</v>
      </c>
      <c r="B170" s="179" t="s">
        <v>6</v>
      </c>
      <c r="C170" s="176">
        <v>2420000000</v>
      </c>
      <c r="D170" s="179"/>
      <c r="E170" s="180" t="s">
        <v>126</v>
      </c>
      <c r="F170" s="21">
        <f>F171+F182+F178</f>
        <v>7147.299999999999</v>
      </c>
      <c r="G170" s="21">
        <f>G171+G182+G178</f>
        <v>5206.6</v>
      </c>
      <c r="H170" s="21">
        <f>H171+H182+H178</f>
        <v>5414.9</v>
      </c>
    </row>
    <row r="171" spans="1:8" ht="31.5">
      <c r="A171" s="179" t="s">
        <v>19</v>
      </c>
      <c r="B171" s="179" t="s">
        <v>6</v>
      </c>
      <c r="C171" s="176">
        <v>2420100000</v>
      </c>
      <c r="D171" s="179"/>
      <c r="E171" s="180" t="s">
        <v>180</v>
      </c>
      <c r="F171" s="21">
        <f>F172+F175</f>
        <v>3350.7</v>
      </c>
      <c r="G171" s="21">
        <f aca="true" t="shared" si="35" ref="G171:H171">G172+G175</f>
        <v>1854.9</v>
      </c>
      <c r="H171" s="21">
        <f t="shared" si="35"/>
        <v>1929.1</v>
      </c>
    </row>
    <row r="172" spans="1:8" ht="12.75">
      <c r="A172" s="179" t="s">
        <v>19</v>
      </c>
      <c r="B172" s="179" t="s">
        <v>6</v>
      </c>
      <c r="C172" s="179">
        <v>2420120120</v>
      </c>
      <c r="D172" s="179"/>
      <c r="E172" s="180" t="s">
        <v>127</v>
      </c>
      <c r="F172" s="21">
        <f aca="true" t="shared" si="36" ref="F172:H173">F173</f>
        <v>1555.6999999999998</v>
      </c>
      <c r="G172" s="21">
        <f t="shared" si="36"/>
        <v>1854.9</v>
      </c>
      <c r="H172" s="21">
        <f t="shared" si="36"/>
        <v>1929.1</v>
      </c>
    </row>
    <row r="173" spans="1:8" ht="31.5">
      <c r="A173" s="179" t="s">
        <v>19</v>
      </c>
      <c r="B173" s="179" t="s">
        <v>6</v>
      </c>
      <c r="C173" s="179">
        <v>2420120120</v>
      </c>
      <c r="D173" s="176" t="s">
        <v>69</v>
      </c>
      <c r="E173" s="180" t="s">
        <v>95</v>
      </c>
      <c r="F173" s="21">
        <f t="shared" si="36"/>
        <v>1555.6999999999998</v>
      </c>
      <c r="G173" s="21">
        <f t="shared" si="36"/>
        <v>1854.9</v>
      </c>
      <c r="H173" s="21">
        <f t="shared" si="36"/>
        <v>1929.1</v>
      </c>
    </row>
    <row r="174" spans="1:8" ht="31.5">
      <c r="A174" s="179" t="s">
        <v>19</v>
      </c>
      <c r="B174" s="179" t="s">
        <v>6</v>
      </c>
      <c r="C174" s="179">
        <v>2420120120</v>
      </c>
      <c r="D174" s="179">
        <v>240</v>
      </c>
      <c r="E174" s="180" t="s">
        <v>223</v>
      </c>
      <c r="F174" s="21">
        <f>1783.6-227.9</f>
        <v>1555.6999999999998</v>
      </c>
      <c r="G174" s="21">
        <v>1854.9</v>
      </c>
      <c r="H174" s="21">
        <v>1929.1</v>
      </c>
    </row>
    <row r="175" spans="1:8" ht="23.25" customHeight="1">
      <c r="A175" s="246" t="s">
        <v>19</v>
      </c>
      <c r="B175" s="246" t="s">
        <v>6</v>
      </c>
      <c r="C175" s="246">
        <v>2420120130</v>
      </c>
      <c r="D175" s="246"/>
      <c r="E175" s="247" t="s">
        <v>754</v>
      </c>
      <c r="F175" s="21">
        <f>F176</f>
        <v>1795</v>
      </c>
      <c r="G175" s="21">
        <f aca="true" t="shared" si="37" ref="G175:H176">G176</f>
        <v>0</v>
      </c>
      <c r="H175" s="21">
        <f t="shared" si="37"/>
        <v>0</v>
      </c>
    </row>
    <row r="176" spans="1:8" ht="31.5">
      <c r="A176" s="246" t="s">
        <v>19</v>
      </c>
      <c r="B176" s="246" t="s">
        <v>6</v>
      </c>
      <c r="C176" s="246">
        <v>2420120130</v>
      </c>
      <c r="D176" s="245" t="s">
        <v>69</v>
      </c>
      <c r="E176" s="247" t="s">
        <v>95</v>
      </c>
      <c r="F176" s="21">
        <f>F177</f>
        <v>1795</v>
      </c>
      <c r="G176" s="21">
        <f t="shared" si="37"/>
        <v>0</v>
      </c>
      <c r="H176" s="21">
        <f t="shared" si="37"/>
        <v>0</v>
      </c>
    </row>
    <row r="177" spans="1:8" ht="31.5">
      <c r="A177" s="246" t="s">
        <v>19</v>
      </c>
      <c r="B177" s="246" t="s">
        <v>6</v>
      </c>
      <c r="C177" s="246">
        <v>2420120130</v>
      </c>
      <c r="D177" s="246">
        <v>240</v>
      </c>
      <c r="E177" s="247" t="s">
        <v>223</v>
      </c>
      <c r="F177" s="21">
        <v>1795</v>
      </c>
      <c r="G177" s="21">
        <v>0</v>
      </c>
      <c r="H177" s="21">
        <v>0</v>
      </c>
    </row>
    <row r="178" spans="1:8" ht="31.5">
      <c r="A178" s="179" t="s">
        <v>19</v>
      </c>
      <c r="B178" s="179" t="s">
        <v>6</v>
      </c>
      <c r="C178" s="176">
        <v>2420200000</v>
      </c>
      <c r="D178" s="179"/>
      <c r="E178" s="180" t="s">
        <v>685</v>
      </c>
      <c r="F178" s="21">
        <f>F179</f>
        <v>227.9</v>
      </c>
      <c r="G178" s="21">
        <f aca="true" t="shared" si="38" ref="G178:H180">G179</f>
        <v>0</v>
      </c>
      <c r="H178" s="21">
        <f t="shared" si="38"/>
        <v>0</v>
      </c>
    </row>
    <row r="179" spans="1:8" ht="31.5">
      <c r="A179" s="179" t="s">
        <v>19</v>
      </c>
      <c r="B179" s="179" t="s">
        <v>6</v>
      </c>
      <c r="C179" s="176">
        <v>2420220130</v>
      </c>
      <c r="D179" s="179"/>
      <c r="E179" s="180" t="s">
        <v>686</v>
      </c>
      <c r="F179" s="21">
        <f>F180</f>
        <v>227.9</v>
      </c>
      <c r="G179" s="21">
        <f t="shared" si="38"/>
        <v>0</v>
      </c>
      <c r="H179" s="21">
        <f t="shared" si="38"/>
        <v>0</v>
      </c>
    </row>
    <row r="180" spans="1:8" ht="31.5">
      <c r="A180" s="179" t="s">
        <v>19</v>
      </c>
      <c r="B180" s="179" t="s">
        <v>6</v>
      </c>
      <c r="C180" s="176">
        <v>2420220130</v>
      </c>
      <c r="D180" s="176" t="s">
        <v>69</v>
      </c>
      <c r="E180" s="180" t="s">
        <v>95</v>
      </c>
      <c r="F180" s="21">
        <f>F181</f>
        <v>227.9</v>
      </c>
      <c r="G180" s="21">
        <f t="shared" si="38"/>
        <v>0</v>
      </c>
      <c r="H180" s="21">
        <f t="shared" si="38"/>
        <v>0</v>
      </c>
    </row>
    <row r="181" spans="1:8" ht="31.5">
      <c r="A181" s="179" t="s">
        <v>19</v>
      </c>
      <c r="B181" s="179" t="s">
        <v>6</v>
      </c>
      <c r="C181" s="176">
        <v>2420220130</v>
      </c>
      <c r="D181" s="179">
        <v>240</v>
      </c>
      <c r="E181" s="180" t="s">
        <v>223</v>
      </c>
      <c r="F181" s="21">
        <v>227.9</v>
      </c>
      <c r="G181" s="21">
        <v>0</v>
      </c>
      <c r="H181" s="21">
        <v>0</v>
      </c>
    </row>
    <row r="182" spans="1:8" ht="47.25">
      <c r="A182" s="179" t="s">
        <v>19</v>
      </c>
      <c r="B182" s="179" t="s">
        <v>6</v>
      </c>
      <c r="C182" s="179" t="s">
        <v>296</v>
      </c>
      <c r="D182" s="179"/>
      <c r="E182" s="180" t="s">
        <v>337</v>
      </c>
      <c r="F182" s="21">
        <f>F183+F189+F186</f>
        <v>3568.7</v>
      </c>
      <c r="G182" s="21">
        <f>G183+G189+G186</f>
        <v>3351.7</v>
      </c>
      <c r="H182" s="21">
        <f>H183+H189+H186</f>
        <v>3485.7999999999997</v>
      </c>
    </row>
    <row r="183" spans="1:8" ht="63">
      <c r="A183" s="179" t="s">
        <v>19</v>
      </c>
      <c r="B183" s="179" t="s">
        <v>6</v>
      </c>
      <c r="C183" s="179" t="s">
        <v>297</v>
      </c>
      <c r="D183" s="179"/>
      <c r="E183" s="180" t="s">
        <v>242</v>
      </c>
      <c r="F183" s="21">
        <f aca="true" t="shared" si="39" ref="F183:H184">F184</f>
        <v>2812.1</v>
      </c>
      <c r="G183" s="21">
        <f t="shared" si="39"/>
        <v>2924.6</v>
      </c>
      <c r="H183" s="21">
        <f t="shared" si="39"/>
        <v>3041.6</v>
      </c>
    </row>
    <row r="184" spans="1:8" ht="31.5">
      <c r="A184" s="179" t="s">
        <v>19</v>
      </c>
      <c r="B184" s="179" t="s">
        <v>6</v>
      </c>
      <c r="C184" s="179" t="s">
        <v>297</v>
      </c>
      <c r="D184" s="176" t="s">
        <v>69</v>
      </c>
      <c r="E184" s="180" t="s">
        <v>95</v>
      </c>
      <c r="F184" s="21">
        <f t="shared" si="39"/>
        <v>2812.1</v>
      </c>
      <c r="G184" s="21">
        <f t="shared" si="39"/>
        <v>2924.6</v>
      </c>
      <c r="H184" s="21">
        <f t="shared" si="39"/>
        <v>3041.6</v>
      </c>
    </row>
    <row r="185" spans="1:8" ht="31.5">
      <c r="A185" s="179" t="s">
        <v>19</v>
      </c>
      <c r="B185" s="179" t="s">
        <v>6</v>
      </c>
      <c r="C185" s="179" t="s">
        <v>297</v>
      </c>
      <c r="D185" s="179">
        <v>240</v>
      </c>
      <c r="E185" s="180" t="s">
        <v>223</v>
      </c>
      <c r="F185" s="21">
        <v>2812.1</v>
      </c>
      <c r="G185" s="21">
        <v>2924.6</v>
      </c>
      <c r="H185" s="21">
        <v>3041.6</v>
      </c>
    </row>
    <row r="186" spans="1:8" ht="12.75">
      <c r="A186" s="179" t="s">
        <v>19</v>
      </c>
      <c r="B186" s="179" t="s">
        <v>6</v>
      </c>
      <c r="C186" s="179" t="s">
        <v>369</v>
      </c>
      <c r="D186" s="179"/>
      <c r="E186" s="55" t="s">
        <v>232</v>
      </c>
      <c r="F186" s="21">
        <f aca="true" t="shared" si="40" ref="F186:H187">F187</f>
        <v>444.1</v>
      </c>
      <c r="G186" s="21">
        <f t="shared" si="40"/>
        <v>102.1</v>
      </c>
      <c r="H186" s="21">
        <f t="shared" si="40"/>
        <v>106.2</v>
      </c>
    </row>
    <row r="187" spans="1:8" ht="31.5">
      <c r="A187" s="179" t="s">
        <v>19</v>
      </c>
      <c r="B187" s="179" t="s">
        <v>6</v>
      </c>
      <c r="C187" s="179" t="s">
        <v>369</v>
      </c>
      <c r="D187" s="176" t="s">
        <v>69</v>
      </c>
      <c r="E187" s="180" t="s">
        <v>95</v>
      </c>
      <c r="F187" s="21">
        <f t="shared" si="40"/>
        <v>444.1</v>
      </c>
      <c r="G187" s="21">
        <f t="shared" si="40"/>
        <v>102.1</v>
      </c>
      <c r="H187" s="21">
        <f t="shared" si="40"/>
        <v>106.2</v>
      </c>
    </row>
    <row r="188" spans="1:8" ht="31.5">
      <c r="A188" s="179" t="s">
        <v>19</v>
      </c>
      <c r="B188" s="179" t="s">
        <v>6</v>
      </c>
      <c r="C188" s="179" t="s">
        <v>369</v>
      </c>
      <c r="D188" s="179">
        <v>240</v>
      </c>
      <c r="E188" s="180" t="s">
        <v>223</v>
      </c>
      <c r="F188" s="21">
        <f>117.3+326.8</f>
        <v>444.1</v>
      </c>
      <c r="G188" s="21">
        <v>102.1</v>
      </c>
      <c r="H188" s="21">
        <v>106.2</v>
      </c>
    </row>
    <row r="189" spans="1:8" ht="63">
      <c r="A189" s="179" t="s">
        <v>19</v>
      </c>
      <c r="B189" s="179" t="s">
        <v>6</v>
      </c>
      <c r="C189" s="179" t="s">
        <v>298</v>
      </c>
      <c r="D189" s="179"/>
      <c r="E189" s="180" t="s">
        <v>233</v>
      </c>
      <c r="F189" s="21">
        <f aca="true" t="shared" si="41" ref="F189:H190">F190</f>
        <v>312.5</v>
      </c>
      <c r="G189" s="21">
        <f t="shared" si="41"/>
        <v>325</v>
      </c>
      <c r="H189" s="21">
        <f t="shared" si="41"/>
        <v>338</v>
      </c>
    </row>
    <row r="190" spans="1:8" ht="31.5">
      <c r="A190" s="179" t="s">
        <v>19</v>
      </c>
      <c r="B190" s="179" t="s">
        <v>6</v>
      </c>
      <c r="C190" s="179" t="s">
        <v>298</v>
      </c>
      <c r="D190" s="176" t="s">
        <v>69</v>
      </c>
      <c r="E190" s="180" t="s">
        <v>95</v>
      </c>
      <c r="F190" s="21">
        <f t="shared" si="41"/>
        <v>312.5</v>
      </c>
      <c r="G190" s="21">
        <f t="shared" si="41"/>
        <v>325</v>
      </c>
      <c r="H190" s="21">
        <f t="shared" si="41"/>
        <v>338</v>
      </c>
    </row>
    <row r="191" spans="1:8" ht="31.5">
      <c r="A191" s="179" t="s">
        <v>19</v>
      </c>
      <c r="B191" s="179" t="s">
        <v>6</v>
      </c>
      <c r="C191" s="179" t="s">
        <v>298</v>
      </c>
      <c r="D191" s="179">
        <v>240</v>
      </c>
      <c r="E191" s="180" t="s">
        <v>223</v>
      </c>
      <c r="F191" s="21">
        <v>312.5</v>
      </c>
      <c r="G191" s="21">
        <v>325</v>
      </c>
      <c r="H191" s="21">
        <v>338</v>
      </c>
    </row>
    <row r="192" spans="1:8" ht="12.75">
      <c r="A192" s="179" t="s">
        <v>19</v>
      </c>
      <c r="B192" s="179" t="s">
        <v>48</v>
      </c>
      <c r="C192" s="179" t="s">
        <v>66</v>
      </c>
      <c r="D192" s="179" t="s">
        <v>66</v>
      </c>
      <c r="E192" s="49" t="s">
        <v>26</v>
      </c>
      <c r="F192" s="21">
        <f aca="true" t="shared" si="42" ref="F192:F197">F193</f>
        <v>33</v>
      </c>
      <c r="G192" s="21">
        <f aca="true" t="shared" si="43" ref="G192:H197">G193</f>
        <v>33</v>
      </c>
      <c r="H192" s="21">
        <f t="shared" si="43"/>
        <v>33</v>
      </c>
    </row>
    <row r="193" spans="1:8" ht="47.25">
      <c r="A193" s="179" t="s">
        <v>19</v>
      </c>
      <c r="B193" s="179" t="s">
        <v>48</v>
      </c>
      <c r="C193" s="176">
        <v>2600000000</v>
      </c>
      <c r="D193" s="176"/>
      <c r="E193" s="180" t="s">
        <v>323</v>
      </c>
      <c r="F193" s="21">
        <f t="shared" si="42"/>
        <v>33</v>
      </c>
      <c r="G193" s="21">
        <f t="shared" si="43"/>
        <v>33</v>
      </c>
      <c r="H193" s="21">
        <f t="shared" si="43"/>
        <v>33</v>
      </c>
    </row>
    <row r="194" spans="1:8" ht="31.5">
      <c r="A194" s="179" t="s">
        <v>19</v>
      </c>
      <c r="B194" s="179" t="s">
        <v>48</v>
      </c>
      <c r="C194" s="176">
        <v>2640000000</v>
      </c>
      <c r="D194" s="176"/>
      <c r="E194" s="180" t="s">
        <v>360</v>
      </c>
      <c r="F194" s="21">
        <f t="shared" si="42"/>
        <v>33</v>
      </c>
      <c r="G194" s="21">
        <f t="shared" si="43"/>
        <v>33</v>
      </c>
      <c r="H194" s="21">
        <f t="shared" si="43"/>
        <v>33</v>
      </c>
    </row>
    <row r="195" spans="1:8" ht="31.5">
      <c r="A195" s="179" t="s">
        <v>19</v>
      </c>
      <c r="B195" s="179" t="s">
        <v>48</v>
      </c>
      <c r="C195" s="176">
        <v>2640300000</v>
      </c>
      <c r="D195" s="179"/>
      <c r="E195" s="180" t="s">
        <v>361</v>
      </c>
      <c r="F195" s="21">
        <f t="shared" si="42"/>
        <v>33</v>
      </c>
      <c r="G195" s="21">
        <f t="shared" si="43"/>
        <v>33</v>
      </c>
      <c r="H195" s="21">
        <f t="shared" si="43"/>
        <v>33</v>
      </c>
    </row>
    <row r="196" spans="1:8" ht="31.5">
      <c r="A196" s="179" t="s">
        <v>19</v>
      </c>
      <c r="B196" s="179" t="s">
        <v>48</v>
      </c>
      <c r="C196" s="176">
        <v>2640320210</v>
      </c>
      <c r="D196" s="179"/>
      <c r="E196" s="180" t="s">
        <v>362</v>
      </c>
      <c r="F196" s="21">
        <f t="shared" si="42"/>
        <v>33</v>
      </c>
      <c r="G196" s="21">
        <f t="shared" si="43"/>
        <v>33</v>
      </c>
      <c r="H196" s="21">
        <f t="shared" si="43"/>
        <v>33</v>
      </c>
    </row>
    <row r="197" spans="1:8" ht="31.5">
      <c r="A197" s="179" t="s">
        <v>19</v>
      </c>
      <c r="B197" s="179" t="s">
        <v>48</v>
      </c>
      <c r="C197" s="176">
        <v>2640320210</v>
      </c>
      <c r="D197" s="176" t="s">
        <v>69</v>
      </c>
      <c r="E197" s="180" t="s">
        <v>95</v>
      </c>
      <c r="F197" s="21">
        <f t="shared" si="42"/>
        <v>33</v>
      </c>
      <c r="G197" s="21">
        <f t="shared" si="43"/>
        <v>33</v>
      </c>
      <c r="H197" s="21">
        <f t="shared" si="43"/>
        <v>33</v>
      </c>
    </row>
    <row r="198" spans="1:8" ht="31.5">
      <c r="A198" s="179" t="s">
        <v>19</v>
      </c>
      <c r="B198" s="179" t="s">
        <v>48</v>
      </c>
      <c r="C198" s="176">
        <v>2640320210</v>
      </c>
      <c r="D198" s="179">
        <v>240</v>
      </c>
      <c r="E198" s="180" t="s">
        <v>223</v>
      </c>
      <c r="F198" s="21">
        <v>33</v>
      </c>
      <c r="G198" s="21">
        <v>33</v>
      </c>
      <c r="H198" s="21">
        <v>33</v>
      </c>
    </row>
    <row r="199" spans="1:8" ht="12.75">
      <c r="A199" s="179" t="s">
        <v>19</v>
      </c>
      <c r="B199" s="179" t="s">
        <v>57</v>
      </c>
      <c r="C199" s="179" t="s">
        <v>66</v>
      </c>
      <c r="D199" s="179" t="s">
        <v>66</v>
      </c>
      <c r="E199" s="42" t="s">
        <v>27</v>
      </c>
      <c r="F199" s="21">
        <f>F220+F200</f>
        <v>195075.30000000002</v>
      </c>
      <c r="G199" s="21">
        <f>G220+G200</f>
        <v>29539.7</v>
      </c>
      <c r="H199" s="21">
        <f>H220+H200</f>
        <v>27844.300000000003</v>
      </c>
    </row>
    <row r="200" spans="1:8" ht="12.75">
      <c r="A200" s="179" t="s">
        <v>19</v>
      </c>
      <c r="B200" s="22" t="s">
        <v>236</v>
      </c>
      <c r="C200" s="179"/>
      <c r="D200" s="179"/>
      <c r="E200" s="182" t="s">
        <v>237</v>
      </c>
      <c r="F200" s="21">
        <f>F201+F215</f>
        <v>9257.4</v>
      </c>
      <c r="G200" s="21">
        <f>G201+G215</f>
        <v>0</v>
      </c>
      <c r="H200" s="21">
        <f>H201+H215</f>
        <v>0</v>
      </c>
    </row>
    <row r="201" spans="1:8" ht="47.25">
      <c r="A201" s="179" t="s">
        <v>19</v>
      </c>
      <c r="B201" s="22" t="s">
        <v>236</v>
      </c>
      <c r="C201" s="176">
        <v>2400000000</v>
      </c>
      <c r="D201" s="179"/>
      <c r="E201" s="55" t="s">
        <v>320</v>
      </c>
      <c r="F201" s="21">
        <f aca="true" t="shared" si="44" ref="F201:H209">F202</f>
        <v>9062.1</v>
      </c>
      <c r="G201" s="21">
        <f t="shared" si="44"/>
        <v>0</v>
      </c>
      <c r="H201" s="21">
        <f t="shared" si="44"/>
        <v>0</v>
      </c>
    </row>
    <row r="202" spans="1:8" ht="31.5">
      <c r="A202" s="179" t="s">
        <v>19</v>
      </c>
      <c r="B202" s="22" t="s">
        <v>236</v>
      </c>
      <c r="C202" s="176">
        <v>2430000000</v>
      </c>
      <c r="D202" s="179"/>
      <c r="E202" s="8" t="s">
        <v>336</v>
      </c>
      <c r="F202" s="21">
        <f>F207+F203+F211</f>
        <v>9062.1</v>
      </c>
      <c r="G202" s="21">
        <f aca="true" t="shared" si="45" ref="G202:H202">G207+G203+G211</f>
        <v>0</v>
      </c>
      <c r="H202" s="21">
        <f t="shared" si="45"/>
        <v>0</v>
      </c>
    </row>
    <row r="203" spans="1:8" ht="31.5">
      <c r="A203" s="179" t="s">
        <v>19</v>
      </c>
      <c r="B203" s="22" t="s">
        <v>236</v>
      </c>
      <c r="C203" s="179">
        <v>2430100000</v>
      </c>
      <c r="D203" s="179"/>
      <c r="E203" s="8" t="s">
        <v>687</v>
      </c>
      <c r="F203" s="21">
        <f>F204</f>
        <v>4855.7</v>
      </c>
      <c r="G203" s="21">
        <f aca="true" t="shared" si="46" ref="G203:H205">G204</f>
        <v>0</v>
      </c>
      <c r="H203" s="21">
        <f t="shared" si="46"/>
        <v>0</v>
      </c>
    </row>
    <row r="204" spans="1:8" ht="12.75">
      <c r="A204" s="179" t="s">
        <v>19</v>
      </c>
      <c r="B204" s="22" t="s">
        <v>236</v>
      </c>
      <c r="C204" s="179">
        <v>2430120100</v>
      </c>
      <c r="D204" s="179"/>
      <c r="E204" s="42" t="s">
        <v>688</v>
      </c>
      <c r="F204" s="21">
        <f>F205</f>
        <v>4855.7</v>
      </c>
      <c r="G204" s="21">
        <f t="shared" si="46"/>
        <v>0</v>
      </c>
      <c r="H204" s="21">
        <f t="shared" si="46"/>
        <v>0</v>
      </c>
    </row>
    <row r="205" spans="1:8" ht="31.5">
      <c r="A205" s="179" t="s">
        <v>19</v>
      </c>
      <c r="B205" s="22" t="s">
        <v>236</v>
      </c>
      <c r="C205" s="179">
        <v>2430120100</v>
      </c>
      <c r="D205" s="176" t="s">
        <v>72</v>
      </c>
      <c r="E205" s="55" t="s">
        <v>96</v>
      </c>
      <c r="F205" s="21">
        <f>F206</f>
        <v>4855.7</v>
      </c>
      <c r="G205" s="21">
        <f t="shared" si="46"/>
        <v>0</v>
      </c>
      <c r="H205" s="21">
        <f t="shared" si="46"/>
        <v>0</v>
      </c>
    </row>
    <row r="206" spans="1:8" ht="12.75">
      <c r="A206" s="179" t="s">
        <v>19</v>
      </c>
      <c r="B206" s="22" t="s">
        <v>236</v>
      </c>
      <c r="C206" s="179">
        <v>2430120100</v>
      </c>
      <c r="D206" s="176" t="s">
        <v>119</v>
      </c>
      <c r="E206" s="55" t="s">
        <v>120</v>
      </c>
      <c r="F206" s="21">
        <v>4855.7</v>
      </c>
      <c r="G206" s="21">
        <v>0</v>
      </c>
      <c r="H206" s="21">
        <v>0</v>
      </c>
    </row>
    <row r="207" spans="1:8" ht="31.5">
      <c r="A207" s="179" t="s">
        <v>19</v>
      </c>
      <c r="B207" s="22" t="s">
        <v>236</v>
      </c>
      <c r="C207" s="179">
        <v>2430200000</v>
      </c>
      <c r="D207" s="179"/>
      <c r="E207" s="8" t="s">
        <v>370</v>
      </c>
      <c r="F207" s="21">
        <f>F208</f>
        <v>3000</v>
      </c>
      <c r="G207" s="21">
        <f t="shared" si="44"/>
        <v>0</v>
      </c>
      <c r="H207" s="21">
        <f t="shared" si="44"/>
        <v>0</v>
      </c>
    </row>
    <row r="208" spans="1:8" ht="12.75">
      <c r="A208" s="179" t="s">
        <v>19</v>
      </c>
      <c r="B208" s="22" t="s">
        <v>236</v>
      </c>
      <c r="C208" s="179">
        <v>2430220110</v>
      </c>
      <c r="D208" s="179"/>
      <c r="E208" s="8" t="s">
        <v>371</v>
      </c>
      <c r="F208" s="21">
        <f>F209</f>
        <v>3000</v>
      </c>
      <c r="G208" s="21">
        <f t="shared" si="44"/>
        <v>0</v>
      </c>
      <c r="H208" s="21">
        <f t="shared" si="44"/>
        <v>0</v>
      </c>
    </row>
    <row r="209" spans="1:8" ht="31.5">
      <c r="A209" s="179" t="s">
        <v>19</v>
      </c>
      <c r="B209" s="22" t="s">
        <v>236</v>
      </c>
      <c r="C209" s="179">
        <v>2430220110</v>
      </c>
      <c r="D209" s="176" t="s">
        <v>72</v>
      </c>
      <c r="E209" s="55" t="s">
        <v>96</v>
      </c>
      <c r="F209" s="21">
        <f>F210</f>
        <v>3000</v>
      </c>
      <c r="G209" s="21">
        <f t="shared" si="44"/>
        <v>0</v>
      </c>
      <c r="H209" s="21">
        <f t="shared" si="44"/>
        <v>0</v>
      </c>
    </row>
    <row r="210" spans="1:8" ht="12.75">
      <c r="A210" s="179" t="s">
        <v>19</v>
      </c>
      <c r="B210" s="22" t="s">
        <v>236</v>
      </c>
      <c r="C210" s="179">
        <v>2430220110</v>
      </c>
      <c r="D210" s="176" t="s">
        <v>119</v>
      </c>
      <c r="E210" s="55" t="s">
        <v>120</v>
      </c>
      <c r="F210" s="21">
        <v>3000</v>
      </c>
      <c r="G210" s="21">
        <v>0</v>
      </c>
      <c r="H210" s="21">
        <v>0</v>
      </c>
    </row>
    <row r="211" spans="1:8" ht="31.5">
      <c r="A211" s="179" t="s">
        <v>19</v>
      </c>
      <c r="B211" s="22" t="s">
        <v>236</v>
      </c>
      <c r="C211" s="179">
        <v>2430300000</v>
      </c>
      <c r="D211" s="176"/>
      <c r="E211" s="55" t="s">
        <v>702</v>
      </c>
      <c r="F211" s="21">
        <f>F212</f>
        <v>1206.4</v>
      </c>
      <c r="G211" s="21">
        <f aca="true" t="shared" si="47" ref="G211:H213">G212</f>
        <v>0</v>
      </c>
      <c r="H211" s="21">
        <f t="shared" si="47"/>
        <v>0</v>
      </c>
    </row>
    <row r="212" spans="1:8" ht="12.75">
      <c r="A212" s="179" t="s">
        <v>19</v>
      </c>
      <c r="B212" s="22" t="s">
        <v>236</v>
      </c>
      <c r="C212" s="179">
        <v>2430320110</v>
      </c>
      <c r="D212" s="176"/>
      <c r="E212" s="55" t="s">
        <v>689</v>
      </c>
      <c r="F212" s="21">
        <f>F213</f>
        <v>1206.4</v>
      </c>
      <c r="G212" s="21">
        <f t="shared" si="47"/>
        <v>0</v>
      </c>
      <c r="H212" s="21">
        <f t="shared" si="47"/>
        <v>0</v>
      </c>
    </row>
    <row r="213" spans="1:8" ht="31.5">
      <c r="A213" s="179" t="s">
        <v>19</v>
      </c>
      <c r="B213" s="22" t="s">
        <v>236</v>
      </c>
      <c r="C213" s="179">
        <v>2430320110</v>
      </c>
      <c r="D213" s="176" t="s">
        <v>69</v>
      </c>
      <c r="E213" s="180" t="s">
        <v>95</v>
      </c>
      <c r="F213" s="21">
        <f>F214</f>
        <v>1206.4</v>
      </c>
      <c r="G213" s="21">
        <f t="shared" si="47"/>
        <v>0</v>
      </c>
      <c r="H213" s="21">
        <f t="shared" si="47"/>
        <v>0</v>
      </c>
    </row>
    <row r="214" spans="1:8" ht="31.5">
      <c r="A214" s="179" t="s">
        <v>19</v>
      </c>
      <c r="B214" s="22" t="s">
        <v>236</v>
      </c>
      <c r="C214" s="179">
        <v>2430320110</v>
      </c>
      <c r="D214" s="179">
        <v>240</v>
      </c>
      <c r="E214" s="180" t="s">
        <v>223</v>
      </c>
      <c r="F214" s="21">
        <v>1206.4</v>
      </c>
      <c r="G214" s="21">
        <v>0</v>
      </c>
      <c r="H214" s="21">
        <v>0</v>
      </c>
    </row>
    <row r="215" spans="1:8" ht="12.75">
      <c r="A215" s="179" t="s">
        <v>19</v>
      </c>
      <c r="B215" s="22" t="s">
        <v>236</v>
      </c>
      <c r="C215" s="179">
        <v>9900000000</v>
      </c>
      <c r="D215" s="179"/>
      <c r="E215" s="180" t="s">
        <v>105</v>
      </c>
      <c r="F215" s="21">
        <f>F216</f>
        <v>195.3</v>
      </c>
      <c r="G215" s="21">
        <f aca="true" t="shared" si="48" ref="G215:H218">G216</f>
        <v>0</v>
      </c>
      <c r="H215" s="21">
        <f t="shared" si="48"/>
        <v>0</v>
      </c>
    </row>
    <row r="216" spans="1:8" ht="12.75">
      <c r="A216" s="179" t="s">
        <v>19</v>
      </c>
      <c r="B216" s="22" t="s">
        <v>236</v>
      </c>
      <c r="C216" s="179">
        <v>9910000000</v>
      </c>
      <c r="D216" s="179"/>
      <c r="E216" s="180" t="s">
        <v>8</v>
      </c>
      <c r="F216" s="21">
        <f>F217</f>
        <v>195.3</v>
      </c>
      <c r="G216" s="21">
        <f t="shared" si="48"/>
        <v>0</v>
      </c>
      <c r="H216" s="21">
        <f t="shared" si="48"/>
        <v>0</v>
      </c>
    </row>
    <row r="217" spans="1:8" ht="12.75">
      <c r="A217" s="179" t="s">
        <v>19</v>
      </c>
      <c r="B217" s="22" t="s">
        <v>236</v>
      </c>
      <c r="C217" s="179">
        <v>9910020000</v>
      </c>
      <c r="D217" s="179"/>
      <c r="E217" s="180" t="s">
        <v>283</v>
      </c>
      <c r="F217" s="21">
        <f>F218</f>
        <v>195.3</v>
      </c>
      <c r="G217" s="21">
        <f t="shared" si="48"/>
        <v>0</v>
      </c>
      <c r="H217" s="21">
        <f t="shared" si="48"/>
        <v>0</v>
      </c>
    </row>
    <row r="218" spans="1:8" ht="31.5">
      <c r="A218" s="179" t="s">
        <v>19</v>
      </c>
      <c r="B218" s="22" t="s">
        <v>236</v>
      </c>
      <c r="C218" s="179">
        <v>9910000000</v>
      </c>
      <c r="D218" s="176" t="s">
        <v>69</v>
      </c>
      <c r="E218" s="55" t="s">
        <v>95</v>
      </c>
      <c r="F218" s="21">
        <f>F219</f>
        <v>195.3</v>
      </c>
      <c r="G218" s="21">
        <f t="shared" si="48"/>
        <v>0</v>
      </c>
      <c r="H218" s="21">
        <f t="shared" si="48"/>
        <v>0</v>
      </c>
    </row>
    <row r="219" spans="1:8" ht="31.5">
      <c r="A219" s="179" t="s">
        <v>19</v>
      </c>
      <c r="B219" s="22" t="s">
        <v>236</v>
      </c>
      <c r="C219" s="179">
        <v>9910020000</v>
      </c>
      <c r="D219" s="179">
        <v>240</v>
      </c>
      <c r="E219" s="55" t="s">
        <v>223</v>
      </c>
      <c r="F219" s="21">
        <v>195.3</v>
      </c>
      <c r="G219" s="21">
        <v>0</v>
      </c>
      <c r="H219" s="21">
        <v>0</v>
      </c>
    </row>
    <row r="220" spans="1:8" ht="12.75">
      <c r="A220" s="179" t="s">
        <v>19</v>
      </c>
      <c r="B220" s="179" t="s">
        <v>49</v>
      </c>
      <c r="C220" s="179" t="s">
        <v>66</v>
      </c>
      <c r="D220" s="179" t="s">
        <v>66</v>
      </c>
      <c r="E220" s="180" t="s">
        <v>28</v>
      </c>
      <c r="F220" s="21">
        <f>F221</f>
        <v>185817.90000000002</v>
      </c>
      <c r="G220" s="21">
        <f>G221</f>
        <v>29539.7</v>
      </c>
      <c r="H220" s="21">
        <f>H221</f>
        <v>27844.300000000003</v>
      </c>
    </row>
    <row r="221" spans="1:8" ht="47.25">
      <c r="A221" s="179" t="s">
        <v>19</v>
      </c>
      <c r="B221" s="179" t="s">
        <v>49</v>
      </c>
      <c r="C221" s="176">
        <v>2300000000</v>
      </c>
      <c r="D221" s="179"/>
      <c r="E221" s="180" t="s">
        <v>321</v>
      </c>
      <c r="F221" s="21">
        <f>F222+F240+F284</f>
        <v>185817.90000000002</v>
      </c>
      <c r="G221" s="21">
        <f>G222+G240+G284</f>
        <v>29539.7</v>
      </c>
      <c r="H221" s="21">
        <f>H222+H240+H284</f>
        <v>27844.300000000003</v>
      </c>
    </row>
    <row r="222" spans="1:8" ht="47.25">
      <c r="A222" s="179" t="s">
        <v>19</v>
      </c>
      <c r="B222" s="179" t="s">
        <v>49</v>
      </c>
      <c r="C222" s="176">
        <v>2310000000</v>
      </c>
      <c r="D222" s="179"/>
      <c r="E222" s="180" t="s">
        <v>212</v>
      </c>
      <c r="F222" s="21">
        <f>F223+F233</f>
        <v>126102.7</v>
      </c>
      <c r="G222" s="21">
        <f>G223+G233</f>
        <v>10782.300000000001</v>
      </c>
      <c r="H222" s="21">
        <f>H223+H233</f>
        <v>10782.300000000001</v>
      </c>
    </row>
    <row r="223" spans="1:8" ht="47.25">
      <c r="A223" s="179" t="s">
        <v>19</v>
      </c>
      <c r="B223" s="179" t="s">
        <v>49</v>
      </c>
      <c r="C223" s="176" t="s">
        <v>299</v>
      </c>
      <c r="D223" s="24"/>
      <c r="E223" s="180" t="s">
        <v>229</v>
      </c>
      <c r="F223" s="21">
        <f>F230+F224+F227</f>
        <v>115483.4</v>
      </c>
      <c r="G223" s="21">
        <f>G230+G224+G227</f>
        <v>163</v>
      </c>
      <c r="H223" s="21">
        <f>H230+H224+H227</f>
        <v>163</v>
      </c>
    </row>
    <row r="224" spans="1:8" ht="12.75">
      <c r="A224" s="179" t="s">
        <v>19</v>
      </c>
      <c r="B224" s="179" t="s">
        <v>49</v>
      </c>
      <c r="C224" s="179" t="s">
        <v>300</v>
      </c>
      <c r="D224" s="179"/>
      <c r="E224" s="61" t="s">
        <v>231</v>
      </c>
      <c r="F224" s="21">
        <f aca="true" t="shared" si="49" ref="F224:H225">F225</f>
        <v>1206.4</v>
      </c>
      <c r="G224" s="21">
        <f t="shared" si="49"/>
        <v>0</v>
      </c>
      <c r="H224" s="21">
        <f t="shared" si="49"/>
        <v>0</v>
      </c>
    </row>
    <row r="225" spans="1:8" ht="31.5">
      <c r="A225" s="179" t="s">
        <v>19</v>
      </c>
      <c r="B225" s="179" t="s">
        <v>49</v>
      </c>
      <c r="C225" s="179" t="s">
        <v>300</v>
      </c>
      <c r="D225" s="176" t="s">
        <v>69</v>
      </c>
      <c r="E225" s="55" t="s">
        <v>95</v>
      </c>
      <c r="F225" s="21">
        <f t="shared" si="49"/>
        <v>1206.4</v>
      </c>
      <c r="G225" s="21">
        <f t="shared" si="49"/>
        <v>0</v>
      </c>
      <c r="H225" s="21">
        <f t="shared" si="49"/>
        <v>0</v>
      </c>
    </row>
    <row r="226" spans="1:8" ht="31.5">
      <c r="A226" s="179" t="s">
        <v>19</v>
      </c>
      <c r="B226" s="179" t="s">
        <v>49</v>
      </c>
      <c r="C226" s="179" t="s">
        <v>300</v>
      </c>
      <c r="D226" s="179">
        <v>240</v>
      </c>
      <c r="E226" s="55" t="s">
        <v>223</v>
      </c>
      <c r="F226" s="21">
        <v>1206.4</v>
      </c>
      <c r="G226" s="21">
        <v>0</v>
      </c>
      <c r="H226" s="21">
        <v>0</v>
      </c>
    </row>
    <row r="227" spans="1:8" ht="63">
      <c r="A227" s="179" t="s">
        <v>19</v>
      </c>
      <c r="B227" s="179" t="s">
        <v>49</v>
      </c>
      <c r="C227" s="176" t="s">
        <v>372</v>
      </c>
      <c r="D227" s="179"/>
      <c r="E227" s="55" t="s">
        <v>696</v>
      </c>
      <c r="F227" s="21">
        <f aca="true" t="shared" si="50" ref="F227:H228">F228</f>
        <v>98055.7</v>
      </c>
      <c r="G227" s="21">
        <f t="shared" si="50"/>
        <v>0</v>
      </c>
      <c r="H227" s="21">
        <f t="shared" si="50"/>
        <v>0</v>
      </c>
    </row>
    <row r="228" spans="1:8" ht="31.5">
      <c r="A228" s="179" t="s">
        <v>19</v>
      </c>
      <c r="B228" s="179" t="s">
        <v>49</v>
      </c>
      <c r="C228" s="176" t="s">
        <v>372</v>
      </c>
      <c r="D228" s="176" t="s">
        <v>97</v>
      </c>
      <c r="E228" s="180" t="s">
        <v>98</v>
      </c>
      <c r="F228" s="21">
        <f t="shared" si="50"/>
        <v>98055.7</v>
      </c>
      <c r="G228" s="21">
        <f t="shared" si="50"/>
        <v>0</v>
      </c>
      <c r="H228" s="21">
        <f t="shared" si="50"/>
        <v>0</v>
      </c>
    </row>
    <row r="229" spans="1:8" ht="12.75">
      <c r="A229" s="179" t="s">
        <v>19</v>
      </c>
      <c r="B229" s="179" t="s">
        <v>49</v>
      </c>
      <c r="C229" s="176" t="s">
        <v>372</v>
      </c>
      <c r="D229" s="179">
        <v>610</v>
      </c>
      <c r="E229" s="180" t="s">
        <v>104</v>
      </c>
      <c r="F229" s="21">
        <f>5000+93055.7</f>
        <v>98055.7</v>
      </c>
      <c r="G229" s="21">
        <v>0</v>
      </c>
      <c r="H229" s="21">
        <v>0</v>
      </c>
    </row>
    <row r="230" spans="1:8" ht="31.5">
      <c r="A230" s="62" t="s">
        <v>19</v>
      </c>
      <c r="B230" s="62" t="s">
        <v>49</v>
      </c>
      <c r="C230" s="127" t="s">
        <v>301</v>
      </c>
      <c r="D230" s="62"/>
      <c r="E230" s="96" t="s">
        <v>221</v>
      </c>
      <c r="F230" s="21">
        <f aca="true" t="shared" si="51" ref="F230:H231">F231</f>
        <v>16221.3</v>
      </c>
      <c r="G230" s="21">
        <f t="shared" si="51"/>
        <v>163</v>
      </c>
      <c r="H230" s="21">
        <f t="shared" si="51"/>
        <v>163</v>
      </c>
    </row>
    <row r="231" spans="1:8" ht="31.5">
      <c r="A231" s="179" t="s">
        <v>19</v>
      </c>
      <c r="B231" s="179" t="s">
        <v>49</v>
      </c>
      <c r="C231" s="176" t="s">
        <v>301</v>
      </c>
      <c r="D231" s="176" t="s">
        <v>69</v>
      </c>
      <c r="E231" s="180" t="s">
        <v>95</v>
      </c>
      <c r="F231" s="21">
        <f t="shared" si="51"/>
        <v>16221.3</v>
      </c>
      <c r="G231" s="21">
        <f t="shared" si="51"/>
        <v>163</v>
      </c>
      <c r="H231" s="21">
        <f t="shared" si="51"/>
        <v>163</v>
      </c>
    </row>
    <row r="232" spans="1:8" ht="31.5">
      <c r="A232" s="179" t="s">
        <v>19</v>
      </c>
      <c r="B232" s="179" t="s">
        <v>49</v>
      </c>
      <c r="C232" s="176" t="s">
        <v>301</v>
      </c>
      <c r="D232" s="179">
        <v>240</v>
      </c>
      <c r="E232" s="180" t="s">
        <v>223</v>
      </c>
      <c r="F232" s="21">
        <f>163+16058.3</f>
        <v>16221.3</v>
      </c>
      <c r="G232" s="21">
        <v>163</v>
      </c>
      <c r="H232" s="21">
        <v>163</v>
      </c>
    </row>
    <row r="233" spans="1:8" ht="12.75">
      <c r="A233" s="179" t="s">
        <v>19</v>
      </c>
      <c r="B233" s="179" t="s">
        <v>49</v>
      </c>
      <c r="C233" s="176">
        <v>2310200000</v>
      </c>
      <c r="D233" s="179"/>
      <c r="E233" s="180" t="s">
        <v>703</v>
      </c>
      <c r="F233" s="21">
        <f>F234+F237</f>
        <v>10619.300000000001</v>
      </c>
      <c r="G233" s="21">
        <f>G234+G237</f>
        <v>10619.300000000001</v>
      </c>
      <c r="H233" s="21">
        <f>H234+H237</f>
        <v>10619.300000000001</v>
      </c>
    </row>
    <row r="234" spans="1:8" ht="31.5">
      <c r="A234" s="179" t="s">
        <v>19</v>
      </c>
      <c r="B234" s="179" t="s">
        <v>49</v>
      </c>
      <c r="C234" s="176">
        <v>2310211450</v>
      </c>
      <c r="D234" s="179"/>
      <c r="E234" s="180" t="s">
        <v>374</v>
      </c>
      <c r="F234" s="21">
        <f aca="true" t="shared" si="52" ref="F234:H235">F235</f>
        <v>10513.1</v>
      </c>
      <c r="G234" s="21">
        <f t="shared" si="52"/>
        <v>10513.1</v>
      </c>
      <c r="H234" s="21">
        <f t="shared" si="52"/>
        <v>10513.1</v>
      </c>
    </row>
    <row r="235" spans="1:8" ht="31.5">
      <c r="A235" s="179" t="s">
        <v>19</v>
      </c>
      <c r="B235" s="179" t="s">
        <v>49</v>
      </c>
      <c r="C235" s="176">
        <v>2310211450</v>
      </c>
      <c r="D235" s="176" t="s">
        <v>69</v>
      </c>
      <c r="E235" s="180" t="s">
        <v>95</v>
      </c>
      <c r="F235" s="21">
        <f t="shared" si="52"/>
        <v>10513.1</v>
      </c>
      <c r="G235" s="21">
        <f t="shared" si="52"/>
        <v>10513.1</v>
      </c>
      <c r="H235" s="21">
        <f t="shared" si="52"/>
        <v>10513.1</v>
      </c>
    </row>
    <row r="236" spans="1:8" ht="31.5">
      <c r="A236" s="179" t="s">
        <v>19</v>
      </c>
      <c r="B236" s="179" t="s">
        <v>49</v>
      </c>
      <c r="C236" s="176">
        <v>2310211450</v>
      </c>
      <c r="D236" s="179">
        <v>240</v>
      </c>
      <c r="E236" s="180" t="s">
        <v>223</v>
      </c>
      <c r="F236" s="21">
        <v>10513.1</v>
      </c>
      <c r="G236" s="21">
        <v>10513.1</v>
      </c>
      <c r="H236" s="21">
        <v>10513.1</v>
      </c>
    </row>
    <row r="237" spans="1:8" ht="31.5">
      <c r="A237" s="179" t="s">
        <v>19</v>
      </c>
      <c r="B237" s="179" t="s">
        <v>49</v>
      </c>
      <c r="C237" s="176" t="s">
        <v>373</v>
      </c>
      <c r="D237" s="179"/>
      <c r="E237" s="180" t="s">
        <v>375</v>
      </c>
      <c r="F237" s="21">
        <f aca="true" t="shared" si="53" ref="F237:H238">F238</f>
        <v>106.2</v>
      </c>
      <c r="G237" s="21">
        <f t="shared" si="53"/>
        <v>106.2</v>
      </c>
      <c r="H237" s="21">
        <f t="shared" si="53"/>
        <v>106.2</v>
      </c>
    </row>
    <row r="238" spans="1:8" ht="31.5">
      <c r="A238" s="179" t="s">
        <v>19</v>
      </c>
      <c r="B238" s="179" t="s">
        <v>49</v>
      </c>
      <c r="C238" s="176" t="s">
        <v>373</v>
      </c>
      <c r="D238" s="176" t="s">
        <v>69</v>
      </c>
      <c r="E238" s="180" t="s">
        <v>95</v>
      </c>
      <c r="F238" s="21">
        <f t="shared" si="53"/>
        <v>106.2</v>
      </c>
      <c r="G238" s="21">
        <f t="shared" si="53"/>
        <v>106.2</v>
      </c>
      <c r="H238" s="21">
        <f t="shared" si="53"/>
        <v>106.2</v>
      </c>
    </row>
    <row r="239" spans="1:8" ht="31.5">
      <c r="A239" s="179" t="s">
        <v>19</v>
      </c>
      <c r="B239" s="179" t="s">
        <v>49</v>
      </c>
      <c r="C239" s="176" t="s">
        <v>373</v>
      </c>
      <c r="D239" s="179">
        <v>240</v>
      </c>
      <c r="E239" s="180" t="s">
        <v>223</v>
      </c>
      <c r="F239" s="21">
        <v>106.2</v>
      </c>
      <c r="G239" s="21">
        <v>106.2</v>
      </c>
      <c r="H239" s="21">
        <v>106.2</v>
      </c>
    </row>
    <row r="240" spans="1:8" ht="31.5">
      <c r="A240" s="179" t="s">
        <v>19</v>
      </c>
      <c r="B240" s="179" t="s">
        <v>49</v>
      </c>
      <c r="C240" s="176">
        <v>2320000000</v>
      </c>
      <c r="D240" s="179"/>
      <c r="E240" s="180" t="s">
        <v>181</v>
      </c>
      <c r="F240" s="21">
        <f>F254+F241+F280+F276</f>
        <v>56249.5</v>
      </c>
      <c r="G240" s="21">
        <f>G254+G241+G280+G276</f>
        <v>15742.9</v>
      </c>
      <c r="H240" s="21">
        <f>H254+H241+H280+H276</f>
        <v>14047.5</v>
      </c>
    </row>
    <row r="241" spans="1:8" ht="31.5">
      <c r="A241" s="179" t="s">
        <v>19</v>
      </c>
      <c r="B241" s="179" t="s">
        <v>49</v>
      </c>
      <c r="C241" s="176">
        <v>2320100000</v>
      </c>
      <c r="D241" s="179"/>
      <c r="E241" s="180" t="s">
        <v>340</v>
      </c>
      <c r="F241" s="21">
        <f>F248+F245+F251+F242</f>
        <v>5864.1</v>
      </c>
      <c r="G241" s="21">
        <f aca="true" t="shared" si="54" ref="G241:H241">G248+G245+G251+G242</f>
        <v>0</v>
      </c>
      <c r="H241" s="21">
        <f t="shared" si="54"/>
        <v>0</v>
      </c>
    </row>
    <row r="242" spans="1:8" ht="63">
      <c r="A242" s="179" t="s">
        <v>19</v>
      </c>
      <c r="B242" s="179" t="s">
        <v>49</v>
      </c>
      <c r="C242" s="179">
        <v>2320119050</v>
      </c>
      <c r="D242" s="179"/>
      <c r="E242" s="180" t="s">
        <v>672</v>
      </c>
      <c r="F242" s="21">
        <f>F243</f>
        <v>1887</v>
      </c>
      <c r="G242" s="21">
        <f aca="true" t="shared" si="55" ref="G242:H243">G243</f>
        <v>0</v>
      </c>
      <c r="H242" s="21">
        <f t="shared" si="55"/>
        <v>0</v>
      </c>
    </row>
    <row r="243" spans="1:8" ht="31.5">
      <c r="A243" s="179" t="s">
        <v>19</v>
      </c>
      <c r="B243" s="179" t="s">
        <v>49</v>
      </c>
      <c r="C243" s="179">
        <v>2320119050</v>
      </c>
      <c r="D243" s="176" t="s">
        <v>69</v>
      </c>
      <c r="E243" s="180" t="s">
        <v>95</v>
      </c>
      <c r="F243" s="21">
        <f>F244</f>
        <v>1887</v>
      </c>
      <c r="G243" s="21">
        <f t="shared" si="55"/>
        <v>0</v>
      </c>
      <c r="H243" s="21">
        <f t="shared" si="55"/>
        <v>0</v>
      </c>
    </row>
    <row r="244" spans="1:8" ht="31.5">
      <c r="A244" s="179" t="s">
        <v>19</v>
      </c>
      <c r="B244" s="179" t="s">
        <v>49</v>
      </c>
      <c r="C244" s="179">
        <v>2320119050</v>
      </c>
      <c r="D244" s="179">
        <v>240</v>
      </c>
      <c r="E244" s="180" t="s">
        <v>223</v>
      </c>
      <c r="F244" s="21">
        <v>1887</v>
      </c>
      <c r="G244" s="21">
        <v>0</v>
      </c>
      <c r="H244" s="21">
        <v>0</v>
      </c>
    </row>
    <row r="245" spans="1:8" ht="12.75">
      <c r="A245" s="179" t="s">
        <v>19</v>
      </c>
      <c r="B245" s="179" t="s">
        <v>49</v>
      </c>
      <c r="C245" s="176">
        <v>2320120100</v>
      </c>
      <c r="D245" s="179"/>
      <c r="E245" s="180" t="s">
        <v>231</v>
      </c>
      <c r="F245" s="21">
        <f aca="true" t="shared" si="56" ref="F245:H246">F246</f>
        <v>15.7</v>
      </c>
      <c r="G245" s="21">
        <f t="shared" si="56"/>
        <v>0</v>
      </c>
      <c r="H245" s="21">
        <f t="shared" si="56"/>
        <v>0</v>
      </c>
    </row>
    <row r="246" spans="1:8" ht="31.5">
      <c r="A246" s="179" t="s">
        <v>19</v>
      </c>
      <c r="B246" s="179" t="s">
        <v>49</v>
      </c>
      <c r="C246" s="176">
        <v>2320120100</v>
      </c>
      <c r="D246" s="176" t="s">
        <v>69</v>
      </c>
      <c r="E246" s="180" t="s">
        <v>95</v>
      </c>
      <c r="F246" s="21">
        <f t="shared" si="56"/>
        <v>15.7</v>
      </c>
      <c r="G246" s="21">
        <f t="shared" si="56"/>
        <v>0</v>
      </c>
      <c r="H246" s="21">
        <f t="shared" si="56"/>
        <v>0</v>
      </c>
    </row>
    <row r="247" spans="1:8" ht="31.5">
      <c r="A247" s="179" t="s">
        <v>19</v>
      </c>
      <c r="B247" s="179" t="s">
        <v>49</v>
      </c>
      <c r="C247" s="176">
        <v>2320120100</v>
      </c>
      <c r="D247" s="179">
        <v>240</v>
      </c>
      <c r="E247" s="180" t="s">
        <v>223</v>
      </c>
      <c r="F247" s="21">
        <v>15.7</v>
      </c>
      <c r="G247" s="21">
        <v>0</v>
      </c>
      <c r="H247" s="21">
        <v>0</v>
      </c>
    </row>
    <row r="248" spans="1:8" ht="63">
      <c r="A248" s="179" t="s">
        <v>19</v>
      </c>
      <c r="B248" s="179" t="s">
        <v>49</v>
      </c>
      <c r="C248" s="179" t="s">
        <v>377</v>
      </c>
      <c r="D248" s="179"/>
      <c r="E248" s="180" t="s">
        <v>376</v>
      </c>
      <c r="F248" s="21">
        <f aca="true" t="shared" si="57" ref="F248:H249">F249</f>
        <v>507.3</v>
      </c>
      <c r="G248" s="21">
        <f t="shared" si="57"/>
        <v>0</v>
      </c>
      <c r="H248" s="21">
        <f t="shared" si="57"/>
        <v>0</v>
      </c>
    </row>
    <row r="249" spans="1:8" ht="31.5">
      <c r="A249" s="179" t="s">
        <v>19</v>
      </c>
      <c r="B249" s="179" t="s">
        <v>49</v>
      </c>
      <c r="C249" s="179" t="s">
        <v>377</v>
      </c>
      <c r="D249" s="176" t="s">
        <v>69</v>
      </c>
      <c r="E249" s="180" t="s">
        <v>95</v>
      </c>
      <c r="F249" s="21">
        <f t="shared" si="57"/>
        <v>507.3</v>
      </c>
      <c r="G249" s="21">
        <f t="shared" si="57"/>
        <v>0</v>
      </c>
      <c r="H249" s="21">
        <f t="shared" si="57"/>
        <v>0</v>
      </c>
    </row>
    <row r="250" spans="1:8" ht="31.5">
      <c r="A250" s="179" t="s">
        <v>19</v>
      </c>
      <c r="B250" s="179" t="s">
        <v>49</v>
      </c>
      <c r="C250" s="179" t="s">
        <v>377</v>
      </c>
      <c r="D250" s="179">
        <v>240</v>
      </c>
      <c r="E250" s="180" t="s">
        <v>223</v>
      </c>
      <c r="F250" s="21">
        <v>507.3</v>
      </c>
      <c r="G250" s="21">
        <v>0</v>
      </c>
      <c r="H250" s="21">
        <v>0</v>
      </c>
    </row>
    <row r="251" spans="1:8" ht="78.75">
      <c r="A251" s="179" t="s">
        <v>19</v>
      </c>
      <c r="B251" s="179" t="s">
        <v>49</v>
      </c>
      <c r="C251" s="179" t="s">
        <v>378</v>
      </c>
      <c r="D251" s="179"/>
      <c r="E251" s="180" t="s">
        <v>379</v>
      </c>
      <c r="F251" s="21">
        <f aca="true" t="shared" si="58" ref="F251:H252">F252</f>
        <v>3454.1</v>
      </c>
      <c r="G251" s="21">
        <f t="shared" si="58"/>
        <v>0</v>
      </c>
      <c r="H251" s="21">
        <f t="shared" si="58"/>
        <v>0</v>
      </c>
    </row>
    <row r="252" spans="1:8" ht="31.5">
      <c r="A252" s="179" t="s">
        <v>19</v>
      </c>
      <c r="B252" s="179" t="s">
        <v>49</v>
      </c>
      <c r="C252" s="179" t="s">
        <v>378</v>
      </c>
      <c r="D252" s="176" t="s">
        <v>69</v>
      </c>
      <c r="E252" s="180" t="s">
        <v>95</v>
      </c>
      <c r="F252" s="21">
        <f t="shared" si="58"/>
        <v>3454.1</v>
      </c>
      <c r="G252" s="21">
        <f t="shared" si="58"/>
        <v>0</v>
      </c>
      <c r="H252" s="21">
        <f t="shared" si="58"/>
        <v>0</v>
      </c>
    </row>
    <row r="253" spans="1:8" ht="31.5">
      <c r="A253" s="179" t="s">
        <v>19</v>
      </c>
      <c r="B253" s="179" t="s">
        <v>49</v>
      </c>
      <c r="C253" s="179" t="s">
        <v>378</v>
      </c>
      <c r="D253" s="179">
        <v>240</v>
      </c>
      <c r="E253" s="180" t="s">
        <v>223</v>
      </c>
      <c r="F253" s="21">
        <v>3454.1</v>
      </c>
      <c r="G253" s="21">
        <v>0</v>
      </c>
      <c r="H253" s="21">
        <v>0</v>
      </c>
    </row>
    <row r="254" spans="1:8" ht="12.75">
      <c r="A254" s="179" t="s">
        <v>19</v>
      </c>
      <c r="B254" s="179" t="s">
        <v>49</v>
      </c>
      <c r="C254" s="176">
        <v>2320200000</v>
      </c>
      <c r="D254" s="179"/>
      <c r="E254" s="180" t="s">
        <v>128</v>
      </c>
      <c r="F254" s="21">
        <f>F255+F258+F261+F264+F270+F273+F267</f>
        <v>45623.5</v>
      </c>
      <c r="G254" s="21">
        <f>G255+G258+G261+G264+G270+G273+G267</f>
        <v>15742.9</v>
      </c>
      <c r="H254" s="21">
        <f>H255+H258+H261+H264+H270+H273+H267</f>
        <v>14047.5</v>
      </c>
    </row>
    <row r="255" spans="1:8" ht="12.75">
      <c r="A255" s="179" t="s">
        <v>19</v>
      </c>
      <c r="B255" s="179" t="s">
        <v>49</v>
      </c>
      <c r="C255" s="179">
        <v>2320220050</v>
      </c>
      <c r="D255" s="179"/>
      <c r="E255" s="180" t="s">
        <v>129</v>
      </c>
      <c r="F255" s="21">
        <f aca="true" t="shared" si="59" ref="F255:H256">F256</f>
        <v>20046</v>
      </c>
      <c r="G255" s="21">
        <f t="shared" si="59"/>
        <v>8786</v>
      </c>
      <c r="H255" s="21">
        <f t="shared" si="59"/>
        <v>7090.6</v>
      </c>
    </row>
    <row r="256" spans="1:8" ht="31.5">
      <c r="A256" s="179" t="s">
        <v>19</v>
      </c>
      <c r="B256" s="179" t="s">
        <v>49</v>
      </c>
      <c r="C256" s="179">
        <v>2320220050</v>
      </c>
      <c r="D256" s="176" t="s">
        <v>69</v>
      </c>
      <c r="E256" s="180" t="s">
        <v>95</v>
      </c>
      <c r="F256" s="21">
        <f t="shared" si="59"/>
        <v>20046</v>
      </c>
      <c r="G256" s="21">
        <f t="shared" si="59"/>
        <v>8786</v>
      </c>
      <c r="H256" s="21">
        <f t="shared" si="59"/>
        <v>7090.6</v>
      </c>
    </row>
    <row r="257" spans="1:8" ht="31.5">
      <c r="A257" s="179" t="s">
        <v>19</v>
      </c>
      <c r="B257" s="179" t="s">
        <v>49</v>
      </c>
      <c r="C257" s="179">
        <v>2320220050</v>
      </c>
      <c r="D257" s="179">
        <v>240</v>
      </c>
      <c r="E257" s="180" t="s">
        <v>223</v>
      </c>
      <c r="F257" s="21">
        <v>20046</v>
      </c>
      <c r="G257" s="21">
        <v>8786</v>
      </c>
      <c r="H257" s="21">
        <v>7090.6</v>
      </c>
    </row>
    <row r="258" spans="1:8" ht="12.75">
      <c r="A258" s="179" t="s">
        <v>19</v>
      </c>
      <c r="B258" s="179" t="s">
        <v>49</v>
      </c>
      <c r="C258" s="179">
        <v>2320220070</v>
      </c>
      <c r="D258" s="179"/>
      <c r="E258" s="180" t="s">
        <v>130</v>
      </c>
      <c r="F258" s="21">
        <f aca="true" t="shared" si="60" ref="F258:H259">F259</f>
        <v>6811</v>
      </c>
      <c r="G258" s="21">
        <f t="shared" si="60"/>
        <v>6811</v>
      </c>
      <c r="H258" s="21">
        <f t="shared" si="60"/>
        <v>6811</v>
      </c>
    </row>
    <row r="259" spans="1:8" ht="31.5">
      <c r="A259" s="179" t="s">
        <v>19</v>
      </c>
      <c r="B259" s="179" t="s">
        <v>49</v>
      </c>
      <c r="C259" s="179">
        <v>2320220070</v>
      </c>
      <c r="D259" s="176" t="s">
        <v>69</v>
      </c>
      <c r="E259" s="180" t="s">
        <v>95</v>
      </c>
      <c r="F259" s="21">
        <f t="shared" si="60"/>
        <v>6811</v>
      </c>
      <c r="G259" s="21">
        <f t="shared" si="60"/>
        <v>6811</v>
      </c>
      <c r="H259" s="21">
        <f t="shared" si="60"/>
        <v>6811</v>
      </c>
    </row>
    <row r="260" spans="1:8" ht="31.5">
      <c r="A260" s="179" t="s">
        <v>19</v>
      </c>
      <c r="B260" s="179" t="s">
        <v>49</v>
      </c>
      <c r="C260" s="179">
        <v>2320220070</v>
      </c>
      <c r="D260" s="179">
        <v>240</v>
      </c>
      <c r="E260" s="180" t="s">
        <v>223</v>
      </c>
      <c r="F260" s="21">
        <v>6811</v>
      </c>
      <c r="G260" s="21">
        <v>6811</v>
      </c>
      <c r="H260" s="21">
        <v>6811</v>
      </c>
    </row>
    <row r="261" spans="1:8" ht="12.75">
      <c r="A261" s="179" t="s">
        <v>19</v>
      </c>
      <c r="B261" s="179" t="s">
        <v>49</v>
      </c>
      <c r="C261" s="179">
        <v>2320220080</v>
      </c>
      <c r="D261" s="179"/>
      <c r="E261" s="180" t="s">
        <v>131</v>
      </c>
      <c r="F261" s="21">
        <f aca="true" t="shared" si="61" ref="F261:H262">F262</f>
        <v>1952.8</v>
      </c>
      <c r="G261" s="21">
        <f t="shared" si="61"/>
        <v>145.9</v>
      </c>
      <c r="H261" s="21">
        <f t="shared" si="61"/>
        <v>145.9</v>
      </c>
    </row>
    <row r="262" spans="1:8" ht="31.5">
      <c r="A262" s="179" t="s">
        <v>19</v>
      </c>
      <c r="B262" s="179" t="s">
        <v>49</v>
      </c>
      <c r="C262" s="179">
        <v>2320220080</v>
      </c>
      <c r="D262" s="176" t="s">
        <v>69</v>
      </c>
      <c r="E262" s="180" t="s">
        <v>95</v>
      </c>
      <c r="F262" s="21">
        <f t="shared" si="61"/>
        <v>1952.8</v>
      </c>
      <c r="G262" s="21">
        <f t="shared" si="61"/>
        <v>145.9</v>
      </c>
      <c r="H262" s="21">
        <f t="shared" si="61"/>
        <v>145.9</v>
      </c>
    </row>
    <row r="263" spans="1:8" ht="31.5">
      <c r="A263" s="179" t="s">
        <v>19</v>
      </c>
      <c r="B263" s="179" t="s">
        <v>49</v>
      </c>
      <c r="C263" s="179">
        <v>2320220080</v>
      </c>
      <c r="D263" s="179">
        <v>240</v>
      </c>
      <c r="E263" s="180" t="s">
        <v>223</v>
      </c>
      <c r="F263" s="21">
        <f>1423.1+529.7</f>
        <v>1952.8</v>
      </c>
      <c r="G263" s="21">
        <v>145.9</v>
      </c>
      <c r="H263" s="21">
        <v>145.9</v>
      </c>
    </row>
    <row r="264" spans="1:8" ht="12.75">
      <c r="A264" s="179" t="s">
        <v>19</v>
      </c>
      <c r="B264" s="179" t="s">
        <v>49</v>
      </c>
      <c r="C264" s="179">
        <v>2320220110</v>
      </c>
      <c r="D264" s="179"/>
      <c r="E264" s="180" t="s">
        <v>345</v>
      </c>
      <c r="F264" s="21">
        <f aca="true" t="shared" si="62" ref="F264:H265">F265</f>
        <v>15876.400000000001</v>
      </c>
      <c r="G264" s="21">
        <f t="shared" si="62"/>
        <v>0</v>
      </c>
      <c r="H264" s="21">
        <f t="shared" si="62"/>
        <v>0</v>
      </c>
    </row>
    <row r="265" spans="1:8" ht="31.5">
      <c r="A265" s="179" t="s">
        <v>19</v>
      </c>
      <c r="B265" s="179" t="s">
        <v>49</v>
      </c>
      <c r="C265" s="179">
        <v>2320220110</v>
      </c>
      <c r="D265" s="176" t="s">
        <v>69</v>
      </c>
      <c r="E265" s="180" t="s">
        <v>95</v>
      </c>
      <c r="F265" s="21">
        <f t="shared" si="62"/>
        <v>15876.400000000001</v>
      </c>
      <c r="G265" s="21">
        <f t="shared" si="62"/>
        <v>0</v>
      </c>
      <c r="H265" s="21">
        <f t="shared" si="62"/>
        <v>0</v>
      </c>
    </row>
    <row r="266" spans="1:8" ht="31.5">
      <c r="A266" s="179" t="s">
        <v>19</v>
      </c>
      <c r="B266" s="179" t="s">
        <v>49</v>
      </c>
      <c r="C266" s="179">
        <v>2320220110</v>
      </c>
      <c r="D266" s="179">
        <v>240</v>
      </c>
      <c r="E266" s="180" t="s">
        <v>223</v>
      </c>
      <c r="F266" s="21">
        <f>13629.1+2247.3</f>
        <v>15876.400000000001</v>
      </c>
      <c r="G266" s="21">
        <v>0</v>
      </c>
      <c r="H266" s="21">
        <v>0</v>
      </c>
    </row>
    <row r="267" spans="1:8" ht="31.5">
      <c r="A267" s="249" t="s">
        <v>19</v>
      </c>
      <c r="B267" s="249" t="s">
        <v>49</v>
      </c>
      <c r="C267" s="249">
        <v>2320220200</v>
      </c>
      <c r="D267" s="249"/>
      <c r="E267" s="290" t="s">
        <v>784</v>
      </c>
      <c r="F267" s="21">
        <f>F268</f>
        <v>450.4</v>
      </c>
      <c r="G267" s="21">
        <f aca="true" t="shared" si="63" ref="G267:H268">G268</f>
        <v>0</v>
      </c>
      <c r="H267" s="21">
        <f t="shared" si="63"/>
        <v>0</v>
      </c>
    </row>
    <row r="268" spans="1:8" ht="31.5">
      <c r="A268" s="249" t="s">
        <v>19</v>
      </c>
      <c r="B268" s="249" t="s">
        <v>49</v>
      </c>
      <c r="C268" s="289">
        <v>2320220200</v>
      </c>
      <c r="D268" s="248" t="s">
        <v>69</v>
      </c>
      <c r="E268" s="250" t="s">
        <v>95</v>
      </c>
      <c r="F268" s="21">
        <f>F269</f>
        <v>450.4</v>
      </c>
      <c r="G268" s="21">
        <f t="shared" si="63"/>
        <v>0</v>
      </c>
      <c r="H268" s="21">
        <f t="shared" si="63"/>
        <v>0</v>
      </c>
    </row>
    <row r="269" spans="1:8" ht="31.5">
      <c r="A269" s="249" t="s">
        <v>19</v>
      </c>
      <c r="B269" s="249" t="s">
        <v>49</v>
      </c>
      <c r="C269" s="289">
        <v>2320220200</v>
      </c>
      <c r="D269" s="249">
        <v>240</v>
      </c>
      <c r="E269" s="250" t="s">
        <v>223</v>
      </c>
      <c r="F269" s="21">
        <v>450.4</v>
      </c>
      <c r="G269" s="21">
        <v>0</v>
      </c>
      <c r="H269" s="21">
        <v>0</v>
      </c>
    </row>
    <row r="270" spans="1:8" ht="31.5">
      <c r="A270" s="179" t="s">
        <v>19</v>
      </c>
      <c r="B270" s="179" t="s">
        <v>49</v>
      </c>
      <c r="C270" s="179" t="s">
        <v>380</v>
      </c>
      <c r="D270" s="179"/>
      <c r="E270" s="180" t="s">
        <v>381</v>
      </c>
      <c r="F270" s="21">
        <f aca="true" t="shared" si="64" ref="F270:H271">F271</f>
        <v>165.4</v>
      </c>
      <c r="G270" s="21">
        <f t="shared" si="64"/>
        <v>0</v>
      </c>
      <c r="H270" s="21">
        <f t="shared" si="64"/>
        <v>0</v>
      </c>
    </row>
    <row r="271" spans="1:8" ht="31.5">
      <c r="A271" s="179" t="s">
        <v>19</v>
      </c>
      <c r="B271" s="179" t="s">
        <v>49</v>
      </c>
      <c r="C271" s="179" t="s">
        <v>380</v>
      </c>
      <c r="D271" s="176" t="s">
        <v>69</v>
      </c>
      <c r="E271" s="180" t="s">
        <v>95</v>
      </c>
      <c r="F271" s="21">
        <f t="shared" si="64"/>
        <v>165.4</v>
      </c>
      <c r="G271" s="21">
        <f t="shared" si="64"/>
        <v>0</v>
      </c>
      <c r="H271" s="21">
        <f t="shared" si="64"/>
        <v>0</v>
      </c>
    </row>
    <row r="272" spans="1:8" ht="31.5">
      <c r="A272" s="179" t="s">
        <v>19</v>
      </c>
      <c r="B272" s="179" t="s">
        <v>49</v>
      </c>
      <c r="C272" s="179" t="s">
        <v>380</v>
      </c>
      <c r="D272" s="179">
        <v>240</v>
      </c>
      <c r="E272" s="180" t="s">
        <v>223</v>
      </c>
      <c r="F272" s="21">
        <v>165.4</v>
      </c>
      <c r="G272" s="21">
        <v>0</v>
      </c>
      <c r="H272" s="21">
        <v>0</v>
      </c>
    </row>
    <row r="273" spans="1:8" ht="63">
      <c r="A273" s="179" t="s">
        <v>19</v>
      </c>
      <c r="B273" s="179" t="s">
        <v>49</v>
      </c>
      <c r="C273" s="179" t="s">
        <v>382</v>
      </c>
      <c r="D273" s="179"/>
      <c r="E273" s="290" t="s">
        <v>383</v>
      </c>
      <c r="F273" s="21">
        <f aca="true" t="shared" si="65" ref="F273:H274">F274</f>
        <v>321.5</v>
      </c>
      <c r="G273" s="21">
        <f t="shared" si="65"/>
        <v>0</v>
      </c>
      <c r="H273" s="21">
        <f t="shared" si="65"/>
        <v>0</v>
      </c>
    </row>
    <row r="274" spans="1:8" ht="31.5">
      <c r="A274" s="179" t="s">
        <v>19</v>
      </c>
      <c r="B274" s="179" t="s">
        <v>49</v>
      </c>
      <c r="C274" s="179" t="s">
        <v>382</v>
      </c>
      <c r="D274" s="176" t="s">
        <v>69</v>
      </c>
      <c r="E274" s="180" t="s">
        <v>95</v>
      </c>
      <c r="F274" s="21">
        <f t="shared" si="65"/>
        <v>321.5</v>
      </c>
      <c r="G274" s="21">
        <f t="shared" si="65"/>
        <v>0</v>
      </c>
      <c r="H274" s="21">
        <f t="shared" si="65"/>
        <v>0</v>
      </c>
    </row>
    <row r="275" spans="1:8" ht="31.5">
      <c r="A275" s="179" t="s">
        <v>19</v>
      </c>
      <c r="B275" s="179" t="s">
        <v>49</v>
      </c>
      <c r="C275" s="179" t="s">
        <v>382</v>
      </c>
      <c r="D275" s="179">
        <v>240</v>
      </c>
      <c r="E275" s="180" t="s">
        <v>223</v>
      </c>
      <c r="F275" s="21">
        <f>771.9-450.4</f>
        <v>321.5</v>
      </c>
      <c r="G275" s="21">
        <v>0</v>
      </c>
      <c r="H275" s="21">
        <v>0</v>
      </c>
    </row>
    <row r="276" spans="1:8" ht="12.75">
      <c r="A276" s="179" t="s">
        <v>19</v>
      </c>
      <c r="B276" s="179" t="s">
        <v>49</v>
      </c>
      <c r="C276" s="176">
        <v>2320300000</v>
      </c>
      <c r="D276" s="179"/>
      <c r="E276" s="180" t="s">
        <v>691</v>
      </c>
      <c r="F276" s="21">
        <f>F277</f>
        <v>4359.6</v>
      </c>
      <c r="G276" s="21">
        <f aca="true" t="shared" si="66" ref="G276:H278">G277</f>
        <v>0</v>
      </c>
      <c r="H276" s="21">
        <f t="shared" si="66"/>
        <v>0</v>
      </c>
    </row>
    <row r="277" spans="1:8" ht="12.75">
      <c r="A277" s="179" t="s">
        <v>19</v>
      </c>
      <c r="B277" s="179" t="s">
        <v>49</v>
      </c>
      <c r="C277" s="179">
        <v>2320320060</v>
      </c>
      <c r="D277" s="179"/>
      <c r="E277" s="180" t="s">
        <v>692</v>
      </c>
      <c r="F277" s="21">
        <f>F278</f>
        <v>4359.6</v>
      </c>
      <c r="G277" s="21">
        <f t="shared" si="66"/>
        <v>0</v>
      </c>
      <c r="H277" s="21">
        <f t="shared" si="66"/>
        <v>0</v>
      </c>
    </row>
    <row r="278" spans="1:8" ht="31.5">
      <c r="A278" s="179" t="s">
        <v>19</v>
      </c>
      <c r="B278" s="179" t="s">
        <v>49</v>
      </c>
      <c r="C278" s="179">
        <v>2320320060</v>
      </c>
      <c r="D278" s="176" t="s">
        <v>72</v>
      </c>
      <c r="E278" s="55" t="s">
        <v>96</v>
      </c>
      <c r="F278" s="21">
        <f>F279</f>
        <v>4359.6</v>
      </c>
      <c r="G278" s="21">
        <f t="shared" si="66"/>
        <v>0</v>
      </c>
      <c r="H278" s="21">
        <f t="shared" si="66"/>
        <v>0</v>
      </c>
    </row>
    <row r="279" spans="1:8" ht="12.75">
      <c r="A279" s="179" t="s">
        <v>19</v>
      </c>
      <c r="B279" s="179" t="s">
        <v>49</v>
      </c>
      <c r="C279" s="179">
        <v>2320320060</v>
      </c>
      <c r="D279" s="176" t="s">
        <v>119</v>
      </c>
      <c r="E279" s="55" t="s">
        <v>120</v>
      </c>
      <c r="F279" s="21">
        <v>4359.6</v>
      </c>
      <c r="G279" s="21">
        <v>0</v>
      </c>
      <c r="H279" s="21">
        <v>0</v>
      </c>
    </row>
    <row r="280" spans="1:8" ht="31.5">
      <c r="A280" s="179" t="s">
        <v>19</v>
      </c>
      <c r="B280" s="179" t="s">
        <v>49</v>
      </c>
      <c r="C280" s="176">
        <v>2320500000</v>
      </c>
      <c r="D280" s="176"/>
      <c r="E280" s="180" t="s">
        <v>690</v>
      </c>
      <c r="F280" s="21">
        <f>F281</f>
        <v>402.3</v>
      </c>
      <c r="G280" s="21">
        <f aca="true" t="shared" si="67" ref="G280:H282">G281</f>
        <v>0</v>
      </c>
      <c r="H280" s="21">
        <f t="shared" si="67"/>
        <v>0</v>
      </c>
    </row>
    <row r="281" spans="1:8" ht="12.75">
      <c r="A281" s="179" t="s">
        <v>19</v>
      </c>
      <c r="B281" s="179" t="s">
        <v>49</v>
      </c>
      <c r="C281" s="176">
        <v>2320520100</v>
      </c>
      <c r="D281" s="176"/>
      <c r="E281" s="55" t="s">
        <v>231</v>
      </c>
      <c r="F281" s="21">
        <f>F282</f>
        <v>402.3</v>
      </c>
      <c r="G281" s="21">
        <f t="shared" si="67"/>
        <v>0</v>
      </c>
      <c r="H281" s="21">
        <f t="shared" si="67"/>
        <v>0</v>
      </c>
    </row>
    <row r="282" spans="1:8" ht="31.5">
      <c r="A282" s="179" t="s">
        <v>19</v>
      </c>
      <c r="B282" s="179" t="s">
        <v>49</v>
      </c>
      <c r="C282" s="176">
        <v>2320520100</v>
      </c>
      <c r="D282" s="176" t="s">
        <v>69</v>
      </c>
      <c r="E282" s="180" t="s">
        <v>95</v>
      </c>
      <c r="F282" s="21">
        <f>F283</f>
        <v>402.3</v>
      </c>
      <c r="G282" s="21">
        <f t="shared" si="67"/>
        <v>0</v>
      </c>
      <c r="H282" s="21">
        <f t="shared" si="67"/>
        <v>0</v>
      </c>
    </row>
    <row r="283" spans="1:8" ht="31.5">
      <c r="A283" s="179" t="s">
        <v>19</v>
      </c>
      <c r="B283" s="179" t="s">
        <v>49</v>
      </c>
      <c r="C283" s="176">
        <v>2320520100</v>
      </c>
      <c r="D283" s="179">
        <v>240</v>
      </c>
      <c r="E283" s="180" t="s">
        <v>223</v>
      </c>
      <c r="F283" s="21">
        <v>402.3</v>
      </c>
      <c r="G283" s="21">
        <v>0</v>
      </c>
      <c r="H283" s="21">
        <v>0</v>
      </c>
    </row>
    <row r="284" spans="1:8" ht="31.5">
      <c r="A284" s="179" t="s">
        <v>19</v>
      </c>
      <c r="B284" s="179" t="s">
        <v>49</v>
      </c>
      <c r="C284" s="176">
        <v>2330000000</v>
      </c>
      <c r="D284" s="179"/>
      <c r="E284" s="180" t="s">
        <v>333</v>
      </c>
      <c r="F284" s="21">
        <f>F285</f>
        <v>3465.7000000000003</v>
      </c>
      <c r="G284" s="21">
        <f aca="true" t="shared" si="68" ref="G284:H287">G285</f>
        <v>3014.5</v>
      </c>
      <c r="H284" s="21">
        <f t="shared" si="68"/>
        <v>3014.5</v>
      </c>
    </row>
    <row r="285" spans="1:8" ht="63">
      <c r="A285" s="179" t="s">
        <v>19</v>
      </c>
      <c r="B285" s="179" t="s">
        <v>49</v>
      </c>
      <c r="C285" s="176">
        <v>2330100000</v>
      </c>
      <c r="D285" s="179"/>
      <c r="E285" s="180" t="s">
        <v>213</v>
      </c>
      <c r="F285" s="21">
        <f>F286+F289</f>
        <v>3465.7000000000003</v>
      </c>
      <c r="G285" s="21">
        <f>G286+G289</f>
        <v>3014.5</v>
      </c>
      <c r="H285" s="21">
        <f>H286+H289</f>
        <v>3014.5</v>
      </c>
    </row>
    <row r="286" spans="1:8" ht="31.5">
      <c r="A286" s="179" t="s">
        <v>19</v>
      </c>
      <c r="B286" s="179" t="s">
        <v>49</v>
      </c>
      <c r="C286" s="176">
        <v>2330120090</v>
      </c>
      <c r="D286" s="179"/>
      <c r="E286" s="180" t="s">
        <v>324</v>
      </c>
      <c r="F286" s="21">
        <f>F287</f>
        <v>1304.9</v>
      </c>
      <c r="G286" s="21">
        <f t="shared" si="68"/>
        <v>1238.4</v>
      </c>
      <c r="H286" s="21">
        <f t="shared" si="68"/>
        <v>1238.4</v>
      </c>
    </row>
    <row r="287" spans="1:8" ht="31.5">
      <c r="A287" s="179" t="s">
        <v>19</v>
      </c>
      <c r="B287" s="179" t="s">
        <v>49</v>
      </c>
      <c r="C287" s="176">
        <v>2330120090</v>
      </c>
      <c r="D287" s="176" t="s">
        <v>69</v>
      </c>
      <c r="E287" s="180" t="s">
        <v>95</v>
      </c>
      <c r="F287" s="21">
        <f>F288</f>
        <v>1304.9</v>
      </c>
      <c r="G287" s="21">
        <f t="shared" si="68"/>
        <v>1238.4</v>
      </c>
      <c r="H287" s="21">
        <f t="shared" si="68"/>
        <v>1238.4</v>
      </c>
    </row>
    <row r="288" spans="1:8" ht="31.5">
      <c r="A288" s="179" t="s">
        <v>19</v>
      </c>
      <c r="B288" s="179" t="s">
        <v>49</v>
      </c>
      <c r="C288" s="176">
        <v>2330120090</v>
      </c>
      <c r="D288" s="179">
        <v>240</v>
      </c>
      <c r="E288" s="180" t="s">
        <v>223</v>
      </c>
      <c r="F288" s="21">
        <v>1304.9</v>
      </c>
      <c r="G288" s="21">
        <v>1238.4</v>
      </c>
      <c r="H288" s="21">
        <v>1238.4</v>
      </c>
    </row>
    <row r="289" spans="1:8" ht="12.75">
      <c r="A289" s="179" t="s">
        <v>19</v>
      </c>
      <c r="B289" s="179" t="s">
        <v>49</v>
      </c>
      <c r="C289" s="176">
        <v>2330120100</v>
      </c>
      <c r="D289" s="77"/>
      <c r="E289" s="42" t="s">
        <v>325</v>
      </c>
      <c r="F289" s="21">
        <f aca="true" t="shared" si="69" ref="F289:H290">F290</f>
        <v>2160.8</v>
      </c>
      <c r="G289" s="21">
        <f t="shared" si="69"/>
        <v>1776.1</v>
      </c>
      <c r="H289" s="21">
        <f t="shared" si="69"/>
        <v>1776.1</v>
      </c>
    </row>
    <row r="290" spans="1:8" ht="31.5">
      <c r="A290" s="179" t="s">
        <v>19</v>
      </c>
      <c r="B290" s="179" t="s">
        <v>49</v>
      </c>
      <c r="C290" s="176">
        <v>2330120100</v>
      </c>
      <c r="D290" s="100" t="s">
        <v>69</v>
      </c>
      <c r="E290" s="180" t="s">
        <v>95</v>
      </c>
      <c r="F290" s="21">
        <f t="shared" si="69"/>
        <v>2160.8</v>
      </c>
      <c r="G290" s="21">
        <f t="shared" si="69"/>
        <v>1776.1</v>
      </c>
      <c r="H290" s="21">
        <f t="shared" si="69"/>
        <v>1776.1</v>
      </c>
    </row>
    <row r="291" spans="1:8" ht="31.5">
      <c r="A291" s="179" t="s">
        <v>19</v>
      </c>
      <c r="B291" s="179" t="s">
        <v>49</v>
      </c>
      <c r="C291" s="176">
        <v>2330120100</v>
      </c>
      <c r="D291" s="77">
        <v>240</v>
      </c>
      <c r="E291" s="180" t="s">
        <v>223</v>
      </c>
      <c r="F291" s="21">
        <v>2160.8</v>
      </c>
      <c r="G291" s="21">
        <v>1776.1</v>
      </c>
      <c r="H291" s="21">
        <v>1776.1</v>
      </c>
    </row>
    <row r="292" spans="1:8" ht="12.75">
      <c r="A292" s="179" t="s">
        <v>19</v>
      </c>
      <c r="B292" s="179" t="s">
        <v>37</v>
      </c>
      <c r="C292" s="179" t="s">
        <v>66</v>
      </c>
      <c r="D292" s="179" t="s">
        <v>66</v>
      </c>
      <c r="E292" s="180" t="s">
        <v>29</v>
      </c>
      <c r="F292" s="21">
        <f>F350+F392+F385+F293+F315</f>
        <v>117222.4</v>
      </c>
      <c r="G292" s="21">
        <f>G350+G392+G385+G293+G315</f>
        <v>85322.40000000001</v>
      </c>
      <c r="H292" s="21">
        <f>H350+H392+H385+H293+H315</f>
        <v>28963.7</v>
      </c>
    </row>
    <row r="293" spans="1:8" ht="12.75">
      <c r="A293" s="179" t="s">
        <v>19</v>
      </c>
      <c r="B293" s="181" t="s">
        <v>50</v>
      </c>
      <c r="C293" s="181" t="s">
        <v>66</v>
      </c>
      <c r="D293" s="177" t="s">
        <v>66</v>
      </c>
      <c r="E293" s="49" t="s">
        <v>10</v>
      </c>
      <c r="F293" s="21">
        <f>F294+F306</f>
        <v>5815.3</v>
      </c>
      <c r="G293" s="21">
        <f>G294+G306</f>
        <v>0</v>
      </c>
      <c r="H293" s="21">
        <f>H294+H306</f>
        <v>0</v>
      </c>
    </row>
    <row r="294" spans="1:8" ht="47.25">
      <c r="A294" s="179" t="s">
        <v>19</v>
      </c>
      <c r="B294" s="179" t="s">
        <v>50</v>
      </c>
      <c r="C294" s="176">
        <v>2100000000</v>
      </c>
      <c r="D294" s="179"/>
      <c r="E294" s="180" t="s">
        <v>319</v>
      </c>
      <c r="F294" s="21">
        <f>F295</f>
        <v>3015.5</v>
      </c>
      <c r="G294" s="21">
        <f aca="true" t="shared" si="70" ref="G294:H295">G295</f>
        <v>0</v>
      </c>
      <c r="H294" s="21">
        <f t="shared" si="70"/>
        <v>0</v>
      </c>
    </row>
    <row r="295" spans="1:8" ht="12.75">
      <c r="A295" s="179" t="s">
        <v>19</v>
      </c>
      <c r="B295" s="179" t="s">
        <v>50</v>
      </c>
      <c r="C295" s="179">
        <v>2110000000</v>
      </c>
      <c r="D295" s="179"/>
      <c r="E295" s="49" t="s">
        <v>166</v>
      </c>
      <c r="F295" s="21">
        <f>F296</f>
        <v>3015.5</v>
      </c>
      <c r="G295" s="21">
        <f t="shared" si="70"/>
        <v>0</v>
      </c>
      <c r="H295" s="21">
        <f t="shared" si="70"/>
        <v>0</v>
      </c>
    </row>
    <row r="296" spans="1:8" ht="47.25">
      <c r="A296" s="179" t="s">
        <v>19</v>
      </c>
      <c r="B296" s="97" t="s">
        <v>50</v>
      </c>
      <c r="C296" s="179">
        <v>2111000000</v>
      </c>
      <c r="D296" s="179"/>
      <c r="E296" s="180" t="s">
        <v>673</v>
      </c>
      <c r="F296" s="21">
        <f>F300+F303+F297</f>
        <v>3015.5</v>
      </c>
      <c r="G296" s="21">
        <f aca="true" t="shared" si="71" ref="G296:H296">G300+G303+G297</f>
        <v>0</v>
      </c>
      <c r="H296" s="21">
        <f t="shared" si="71"/>
        <v>0</v>
      </c>
    </row>
    <row r="297" spans="1:8" ht="47.25">
      <c r="A297" s="184" t="s">
        <v>19</v>
      </c>
      <c r="B297" s="97" t="s">
        <v>50</v>
      </c>
      <c r="C297" s="184">
        <v>2111011350</v>
      </c>
      <c r="D297" s="184"/>
      <c r="E297" s="185" t="s">
        <v>737</v>
      </c>
      <c r="F297" s="21">
        <f>F298</f>
        <v>1485</v>
      </c>
      <c r="G297" s="21">
        <f aca="true" t="shared" si="72" ref="G297:H298">G298</f>
        <v>0</v>
      </c>
      <c r="H297" s="21">
        <f t="shared" si="72"/>
        <v>0</v>
      </c>
    </row>
    <row r="298" spans="1:8" ht="31.5">
      <c r="A298" s="184" t="s">
        <v>19</v>
      </c>
      <c r="B298" s="97" t="s">
        <v>50</v>
      </c>
      <c r="C298" s="184">
        <v>2111011350</v>
      </c>
      <c r="D298" s="183" t="s">
        <v>69</v>
      </c>
      <c r="E298" s="185" t="s">
        <v>95</v>
      </c>
      <c r="F298" s="21">
        <f>F299</f>
        <v>1485</v>
      </c>
      <c r="G298" s="21">
        <f t="shared" si="72"/>
        <v>0</v>
      </c>
      <c r="H298" s="21">
        <f t="shared" si="72"/>
        <v>0</v>
      </c>
    </row>
    <row r="299" spans="1:8" ht="31.5">
      <c r="A299" s="184" t="s">
        <v>19</v>
      </c>
      <c r="B299" s="97" t="s">
        <v>50</v>
      </c>
      <c r="C299" s="184">
        <v>2111011350</v>
      </c>
      <c r="D299" s="184">
        <v>240</v>
      </c>
      <c r="E299" s="185" t="s">
        <v>223</v>
      </c>
      <c r="F299" s="21">
        <v>1485</v>
      </c>
      <c r="G299" s="21">
        <v>0</v>
      </c>
      <c r="H299" s="21">
        <v>0</v>
      </c>
    </row>
    <row r="300" spans="1:8" ht="12.75">
      <c r="A300" s="179" t="s">
        <v>19</v>
      </c>
      <c r="B300" s="97" t="s">
        <v>50</v>
      </c>
      <c r="C300" s="179">
        <v>2111020200</v>
      </c>
      <c r="D300" s="179"/>
      <c r="E300" s="180" t="s">
        <v>674</v>
      </c>
      <c r="F300" s="21">
        <f>F301</f>
        <v>1515.5</v>
      </c>
      <c r="G300" s="21">
        <f aca="true" t="shared" si="73" ref="G300:H301">G301</f>
        <v>0</v>
      </c>
      <c r="H300" s="21">
        <f t="shared" si="73"/>
        <v>0</v>
      </c>
    </row>
    <row r="301" spans="1:8" ht="31.5">
      <c r="A301" s="179" t="s">
        <v>19</v>
      </c>
      <c r="B301" s="97" t="s">
        <v>50</v>
      </c>
      <c r="C301" s="179">
        <v>2111020200</v>
      </c>
      <c r="D301" s="176" t="s">
        <v>69</v>
      </c>
      <c r="E301" s="180" t="s">
        <v>95</v>
      </c>
      <c r="F301" s="21">
        <f>F302</f>
        <v>1515.5</v>
      </c>
      <c r="G301" s="21">
        <f t="shared" si="73"/>
        <v>0</v>
      </c>
      <c r="H301" s="21">
        <f t="shared" si="73"/>
        <v>0</v>
      </c>
    </row>
    <row r="302" spans="1:8" ht="31.5">
      <c r="A302" s="179" t="s">
        <v>19</v>
      </c>
      <c r="B302" s="97" t="s">
        <v>50</v>
      </c>
      <c r="C302" s="179">
        <v>2111020200</v>
      </c>
      <c r="D302" s="179">
        <v>240</v>
      </c>
      <c r="E302" s="180" t="s">
        <v>223</v>
      </c>
      <c r="F302" s="21">
        <f>1515.6-0.1</f>
        <v>1515.5</v>
      </c>
      <c r="G302" s="21">
        <v>0</v>
      </c>
      <c r="H302" s="21">
        <v>0</v>
      </c>
    </row>
    <row r="303" spans="1:8" ht="47.25">
      <c r="A303" s="179" t="s">
        <v>19</v>
      </c>
      <c r="B303" s="97" t="s">
        <v>50</v>
      </c>
      <c r="C303" s="179" t="s">
        <v>675</v>
      </c>
      <c r="D303" s="179"/>
      <c r="E303" s="180" t="s">
        <v>676</v>
      </c>
      <c r="F303" s="21">
        <f>F304</f>
        <v>15</v>
      </c>
      <c r="G303" s="21">
        <f aca="true" t="shared" si="74" ref="G303:H304">G304</f>
        <v>0</v>
      </c>
      <c r="H303" s="21">
        <f t="shared" si="74"/>
        <v>0</v>
      </c>
    </row>
    <row r="304" spans="1:8" ht="31.5">
      <c r="A304" s="179" t="s">
        <v>19</v>
      </c>
      <c r="B304" s="97" t="s">
        <v>50</v>
      </c>
      <c r="C304" s="179" t="s">
        <v>675</v>
      </c>
      <c r="D304" s="176" t="s">
        <v>69</v>
      </c>
      <c r="E304" s="180" t="s">
        <v>95</v>
      </c>
      <c r="F304" s="21">
        <f>F305</f>
        <v>15</v>
      </c>
      <c r="G304" s="21">
        <f t="shared" si="74"/>
        <v>0</v>
      </c>
      <c r="H304" s="21">
        <f t="shared" si="74"/>
        <v>0</v>
      </c>
    </row>
    <row r="305" spans="1:8" ht="31.5">
      <c r="A305" s="179" t="s">
        <v>19</v>
      </c>
      <c r="B305" s="97" t="s">
        <v>50</v>
      </c>
      <c r="C305" s="179" t="s">
        <v>675</v>
      </c>
      <c r="D305" s="179">
        <v>240</v>
      </c>
      <c r="E305" s="180" t="s">
        <v>223</v>
      </c>
      <c r="F305" s="21">
        <v>15</v>
      </c>
      <c r="G305" s="21">
        <v>0</v>
      </c>
      <c r="H305" s="21">
        <v>0</v>
      </c>
    </row>
    <row r="306" spans="1:8" ht="31.5">
      <c r="A306" s="179" t="s">
        <v>19</v>
      </c>
      <c r="B306" s="97" t="s">
        <v>50</v>
      </c>
      <c r="C306" s="176">
        <v>2500000000</v>
      </c>
      <c r="D306" s="179"/>
      <c r="E306" s="180" t="s">
        <v>318</v>
      </c>
      <c r="F306" s="21">
        <f>F307</f>
        <v>2799.8</v>
      </c>
      <c r="G306" s="21">
        <f aca="true" t="shared" si="75" ref="G306:H306">G307</f>
        <v>0</v>
      </c>
      <c r="H306" s="21">
        <f t="shared" si="75"/>
        <v>0</v>
      </c>
    </row>
    <row r="307" spans="1:8" ht="31.5">
      <c r="A307" s="179" t="s">
        <v>19</v>
      </c>
      <c r="B307" s="97" t="s">
        <v>50</v>
      </c>
      <c r="C307" s="176">
        <v>2520000000</v>
      </c>
      <c r="D307" s="179"/>
      <c r="E307" s="180" t="s">
        <v>249</v>
      </c>
      <c r="F307" s="21">
        <f>F308</f>
        <v>2799.8</v>
      </c>
      <c r="G307" s="21">
        <f aca="true" t="shared" si="76" ref="G307:H307">G308</f>
        <v>0</v>
      </c>
      <c r="H307" s="21">
        <f t="shared" si="76"/>
        <v>0</v>
      </c>
    </row>
    <row r="308" spans="1:8" ht="47.25">
      <c r="A308" s="179" t="s">
        <v>19</v>
      </c>
      <c r="B308" s="97" t="s">
        <v>50</v>
      </c>
      <c r="C308" s="176">
        <v>2520200000</v>
      </c>
      <c r="D308" s="179"/>
      <c r="E308" s="180" t="s">
        <v>293</v>
      </c>
      <c r="F308" s="21">
        <f>F309+F312</f>
        <v>2799.8</v>
      </c>
      <c r="G308" s="21">
        <f aca="true" t="shared" si="77" ref="G308:H308">G309+G312</f>
        <v>0</v>
      </c>
      <c r="H308" s="21">
        <f t="shared" si="77"/>
        <v>0</v>
      </c>
    </row>
    <row r="309" spans="1:8" ht="47.25">
      <c r="A309" s="179" t="s">
        <v>19</v>
      </c>
      <c r="B309" s="97" t="s">
        <v>50</v>
      </c>
      <c r="C309" s="176">
        <v>2520211040</v>
      </c>
      <c r="D309" s="179"/>
      <c r="E309" s="93" t="s">
        <v>697</v>
      </c>
      <c r="F309" s="21">
        <f aca="true" t="shared" si="78" ref="F309:H310">F310</f>
        <v>1399.9</v>
      </c>
      <c r="G309" s="21">
        <f t="shared" si="78"/>
        <v>0</v>
      </c>
      <c r="H309" s="21">
        <f t="shared" si="78"/>
        <v>0</v>
      </c>
    </row>
    <row r="310" spans="1:8" ht="31.5">
      <c r="A310" s="179" t="s">
        <v>19</v>
      </c>
      <c r="B310" s="97" t="s">
        <v>50</v>
      </c>
      <c r="C310" s="176">
        <v>2520211040</v>
      </c>
      <c r="D310" s="176" t="s">
        <v>69</v>
      </c>
      <c r="E310" s="180" t="s">
        <v>95</v>
      </c>
      <c r="F310" s="21">
        <f t="shared" si="78"/>
        <v>1399.9</v>
      </c>
      <c r="G310" s="21">
        <f t="shared" si="78"/>
        <v>0</v>
      </c>
      <c r="H310" s="21">
        <f t="shared" si="78"/>
        <v>0</v>
      </c>
    </row>
    <row r="311" spans="1:8" ht="31.5">
      <c r="A311" s="179" t="s">
        <v>19</v>
      </c>
      <c r="B311" s="97" t="s">
        <v>50</v>
      </c>
      <c r="C311" s="176">
        <v>2520211040</v>
      </c>
      <c r="D311" s="179">
        <v>240</v>
      </c>
      <c r="E311" s="180" t="s">
        <v>223</v>
      </c>
      <c r="F311" s="21">
        <v>1399.9</v>
      </c>
      <c r="G311" s="21">
        <v>0</v>
      </c>
      <c r="H311" s="21">
        <v>0</v>
      </c>
    </row>
    <row r="312" spans="1:8" ht="47.25">
      <c r="A312" s="179" t="s">
        <v>19</v>
      </c>
      <c r="B312" s="97" t="s">
        <v>50</v>
      </c>
      <c r="C312" s="176" t="s">
        <v>314</v>
      </c>
      <c r="D312" s="179"/>
      <c r="E312" s="93" t="s">
        <v>256</v>
      </c>
      <c r="F312" s="21">
        <f>F313</f>
        <v>1399.9</v>
      </c>
      <c r="G312" s="21">
        <f aca="true" t="shared" si="79" ref="G312:H313">G313</f>
        <v>0</v>
      </c>
      <c r="H312" s="21">
        <f t="shared" si="79"/>
        <v>0</v>
      </c>
    </row>
    <row r="313" spans="1:8" ht="31.5">
      <c r="A313" s="179" t="s">
        <v>19</v>
      </c>
      <c r="B313" s="97" t="s">
        <v>50</v>
      </c>
      <c r="C313" s="176" t="s">
        <v>314</v>
      </c>
      <c r="D313" s="176" t="s">
        <v>69</v>
      </c>
      <c r="E313" s="180" t="s">
        <v>95</v>
      </c>
      <c r="F313" s="21">
        <f>F314</f>
        <v>1399.9</v>
      </c>
      <c r="G313" s="21">
        <f t="shared" si="79"/>
        <v>0</v>
      </c>
      <c r="H313" s="21">
        <f t="shared" si="79"/>
        <v>0</v>
      </c>
    </row>
    <row r="314" spans="1:8" ht="31.5">
      <c r="A314" s="179" t="s">
        <v>19</v>
      </c>
      <c r="B314" s="97" t="s">
        <v>50</v>
      </c>
      <c r="C314" s="176" t="s">
        <v>314</v>
      </c>
      <c r="D314" s="179">
        <v>240</v>
      </c>
      <c r="E314" s="180" t="s">
        <v>223</v>
      </c>
      <c r="F314" s="21">
        <v>1399.9</v>
      </c>
      <c r="G314" s="21">
        <v>0</v>
      </c>
      <c r="H314" s="21">
        <v>0</v>
      </c>
    </row>
    <row r="315" spans="1:8" ht="12.75">
      <c r="A315" s="179" t="s">
        <v>19</v>
      </c>
      <c r="B315" s="179" t="s">
        <v>51</v>
      </c>
      <c r="C315" s="179" t="s">
        <v>66</v>
      </c>
      <c r="D315" s="179" t="s">
        <v>66</v>
      </c>
      <c r="E315" s="49" t="s">
        <v>11</v>
      </c>
      <c r="F315" s="21">
        <f>F316+F341</f>
        <v>82290.59999999999</v>
      </c>
      <c r="G315" s="21">
        <f>G316+G341</f>
        <v>56358.700000000004</v>
      </c>
      <c r="H315" s="21">
        <f>H316+H341</f>
        <v>0</v>
      </c>
    </row>
    <row r="316" spans="1:8" ht="47.25">
      <c r="A316" s="179" t="s">
        <v>19</v>
      </c>
      <c r="B316" s="179" t="s">
        <v>51</v>
      </c>
      <c r="C316" s="176">
        <v>2100000000</v>
      </c>
      <c r="D316" s="179"/>
      <c r="E316" s="180" t="s">
        <v>319</v>
      </c>
      <c r="F316" s="21">
        <f>F317</f>
        <v>77237.79999999999</v>
      </c>
      <c r="G316" s="21">
        <f aca="true" t="shared" si="80" ref="G316:H316">G317</f>
        <v>56358.700000000004</v>
      </c>
      <c r="H316" s="21">
        <f t="shared" si="80"/>
        <v>0</v>
      </c>
    </row>
    <row r="317" spans="1:8" ht="12.75">
      <c r="A317" s="179" t="s">
        <v>19</v>
      </c>
      <c r="B317" s="179" t="s">
        <v>51</v>
      </c>
      <c r="C317" s="179">
        <v>2110000000</v>
      </c>
      <c r="D317" s="179"/>
      <c r="E317" s="49" t="s">
        <v>166</v>
      </c>
      <c r="F317" s="21">
        <f>F318+F337</f>
        <v>77237.79999999999</v>
      </c>
      <c r="G317" s="21">
        <f aca="true" t="shared" si="81" ref="G317:H317">G318+G337</f>
        <v>56358.700000000004</v>
      </c>
      <c r="H317" s="21">
        <f t="shared" si="81"/>
        <v>0</v>
      </c>
    </row>
    <row r="318" spans="1:8" ht="78.75">
      <c r="A318" s="179" t="s">
        <v>19</v>
      </c>
      <c r="B318" s="179" t="s">
        <v>51</v>
      </c>
      <c r="C318" s="179">
        <v>2110500000</v>
      </c>
      <c r="D318" s="179"/>
      <c r="E318" s="180" t="s">
        <v>250</v>
      </c>
      <c r="F318" s="21">
        <f>F319+F325+F334+F331+F328+F322</f>
        <v>77237.79999999999</v>
      </c>
      <c r="G318" s="21">
        <f aca="true" t="shared" si="82" ref="G318:H318">G319+G325+G334+G331+G328+G322</f>
        <v>46358.700000000004</v>
      </c>
      <c r="H318" s="21">
        <f t="shared" si="82"/>
        <v>0</v>
      </c>
    </row>
    <row r="319" spans="1:8" ht="47.25">
      <c r="A319" s="179" t="s">
        <v>19</v>
      </c>
      <c r="B319" s="176" t="s">
        <v>51</v>
      </c>
      <c r="C319" s="176">
        <v>2110510440</v>
      </c>
      <c r="D319" s="176"/>
      <c r="E319" s="180" t="s">
        <v>698</v>
      </c>
      <c r="F319" s="21">
        <f>F320</f>
        <v>52728.2</v>
      </c>
      <c r="G319" s="21">
        <f aca="true" t="shared" si="83" ref="G319:H320">G320</f>
        <v>0</v>
      </c>
      <c r="H319" s="21">
        <f t="shared" si="83"/>
        <v>0</v>
      </c>
    </row>
    <row r="320" spans="1:8" ht="31.5">
      <c r="A320" s="179" t="s">
        <v>19</v>
      </c>
      <c r="B320" s="176" t="s">
        <v>51</v>
      </c>
      <c r="C320" s="176">
        <v>2110510440</v>
      </c>
      <c r="D320" s="176" t="s">
        <v>69</v>
      </c>
      <c r="E320" s="180" t="s">
        <v>95</v>
      </c>
      <c r="F320" s="21">
        <f>F321</f>
        <v>52728.2</v>
      </c>
      <c r="G320" s="21">
        <f t="shared" si="83"/>
        <v>0</v>
      </c>
      <c r="H320" s="21">
        <f t="shared" si="83"/>
        <v>0</v>
      </c>
    </row>
    <row r="321" spans="1:8" ht="31.5">
      <c r="A321" s="179" t="s">
        <v>19</v>
      </c>
      <c r="B321" s="176" t="s">
        <v>51</v>
      </c>
      <c r="C321" s="176">
        <v>2110510440</v>
      </c>
      <c r="D321" s="179">
        <v>240</v>
      </c>
      <c r="E321" s="180" t="s">
        <v>223</v>
      </c>
      <c r="F321" s="21">
        <v>52728.2</v>
      </c>
      <c r="G321" s="21">
        <v>0</v>
      </c>
      <c r="H321" s="21">
        <v>0</v>
      </c>
    </row>
    <row r="322" spans="1:8" ht="31.5">
      <c r="A322" s="242" t="s">
        <v>19</v>
      </c>
      <c r="B322" s="242" t="s">
        <v>51</v>
      </c>
      <c r="C322" s="10" t="s">
        <v>346</v>
      </c>
      <c r="D322" s="242"/>
      <c r="E322" s="55" t="s">
        <v>347</v>
      </c>
      <c r="F322" s="21">
        <f>F323</f>
        <v>11327.4</v>
      </c>
      <c r="G322" s="21">
        <f aca="true" t="shared" si="84" ref="G322:H323">G323</f>
        <v>0</v>
      </c>
      <c r="H322" s="21">
        <f t="shared" si="84"/>
        <v>0</v>
      </c>
    </row>
    <row r="323" spans="1:8" ht="31.5">
      <c r="A323" s="242" t="s">
        <v>19</v>
      </c>
      <c r="B323" s="242" t="s">
        <v>51</v>
      </c>
      <c r="C323" s="10" t="s">
        <v>346</v>
      </c>
      <c r="D323" s="251" t="s">
        <v>69</v>
      </c>
      <c r="E323" s="253" t="s">
        <v>95</v>
      </c>
      <c r="F323" s="21">
        <f>F324</f>
        <v>11327.4</v>
      </c>
      <c r="G323" s="21">
        <f t="shared" si="84"/>
        <v>0</v>
      </c>
      <c r="H323" s="21">
        <f t="shared" si="84"/>
        <v>0</v>
      </c>
    </row>
    <row r="324" spans="1:8" ht="31.5">
      <c r="A324" s="242" t="s">
        <v>19</v>
      </c>
      <c r="B324" s="242" t="s">
        <v>51</v>
      </c>
      <c r="C324" s="10" t="s">
        <v>346</v>
      </c>
      <c r="D324" s="252">
        <v>240</v>
      </c>
      <c r="E324" s="253" t="s">
        <v>223</v>
      </c>
      <c r="F324" s="21">
        <f>1623.3+9704.1</f>
        <v>11327.4</v>
      </c>
      <c r="G324" s="21">
        <v>0</v>
      </c>
      <c r="H324" s="21">
        <v>0</v>
      </c>
    </row>
    <row r="325" spans="1:8" ht="47.25">
      <c r="A325" s="179" t="s">
        <v>19</v>
      </c>
      <c r="B325" s="176" t="s">
        <v>51</v>
      </c>
      <c r="C325" s="176" t="s">
        <v>332</v>
      </c>
      <c r="D325" s="176"/>
      <c r="E325" s="180" t="s">
        <v>329</v>
      </c>
      <c r="F325" s="21">
        <f>F326</f>
        <v>13182.199999999999</v>
      </c>
      <c r="G325" s="21">
        <f aca="true" t="shared" si="85" ref="G325:H326">G326</f>
        <v>0</v>
      </c>
      <c r="H325" s="21">
        <f t="shared" si="85"/>
        <v>0</v>
      </c>
    </row>
    <row r="326" spans="1:8" ht="31.5">
      <c r="A326" s="179" t="s">
        <v>19</v>
      </c>
      <c r="B326" s="176" t="s">
        <v>51</v>
      </c>
      <c r="C326" s="176" t="s">
        <v>332</v>
      </c>
      <c r="D326" s="176" t="s">
        <v>69</v>
      </c>
      <c r="E326" s="180" t="s">
        <v>95</v>
      </c>
      <c r="F326" s="21">
        <f>F327</f>
        <v>13182.199999999999</v>
      </c>
      <c r="G326" s="21">
        <f t="shared" si="85"/>
        <v>0</v>
      </c>
      <c r="H326" s="21">
        <f t="shared" si="85"/>
        <v>0</v>
      </c>
    </row>
    <row r="327" spans="1:8" ht="31.5">
      <c r="A327" s="179" t="s">
        <v>19</v>
      </c>
      <c r="B327" s="176" t="s">
        <v>51</v>
      </c>
      <c r="C327" s="176" t="s">
        <v>332</v>
      </c>
      <c r="D327" s="179">
        <v>240</v>
      </c>
      <c r="E327" s="180" t="s">
        <v>223</v>
      </c>
      <c r="F327" s="21">
        <f>5425.9+7756.2+0.1</f>
        <v>13182.199999999999</v>
      </c>
      <c r="G327" s="21">
        <v>0</v>
      </c>
      <c r="H327" s="21">
        <v>0</v>
      </c>
    </row>
    <row r="328" spans="1:8" ht="78.75">
      <c r="A328" s="242" t="s">
        <v>19</v>
      </c>
      <c r="B328" s="241" t="s">
        <v>51</v>
      </c>
      <c r="C328" s="241" t="s">
        <v>751</v>
      </c>
      <c r="D328" s="92"/>
      <c r="E328" s="42" t="s">
        <v>753</v>
      </c>
      <c r="F328" s="21">
        <f>F329</f>
        <v>0</v>
      </c>
      <c r="G328" s="21">
        <f aca="true" t="shared" si="86" ref="G328:H329">G329</f>
        <v>202.6</v>
      </c>
      <c r="H328" s="21">
        <f t="shared" si="86"/>
        <v>0</v>
      </c>
    </row>
    <row r="329" spans="1:8" ht="31.5">
      <c r="A329" s="242" t="s">
        <v>19</v>
      </c>
      <c r="B329" s="241" t="s">
        <v>51</v>
      </c>
      <c r="C329" s="241" t="s">
        <v>751</v>
      </c>
      <c r="D329" s="241" t="s">
        <v>69</v>
      </c>
      <c r="E329" s="243" t="s">
        <v>95</v>
      </c>
      <c r="F329" s="21">
        <f>F330</f>
        <v>0</v>
      </c>
      <c r="G329" s="21">
        <f t="shared" si="86"/>
        <v>202.6</v>
      </c>
      <c r="H329" s="21">
        <f t="shared" si="86"/>
        <v>0</v>
      </c>
    </row>
    <row r="330" spans="1:8" ht="31.5">
      <c r="A330" s="242" t="s">
        <v>19</v>
      </c>
      <c r="B330" s="241" t="s">
        <v>51</v>
      </c>
      <c r="C330" s="241" t="s">
        <v>751</v>
      </c>
      <c r="D330" s="242">
        <v>240</v>
      </c>
      <c r="E330" s="243" t="s">
        <v>223</v>
      </c>
      <c r="F330" s="21">
        <v>0</v>
      </c>
      <c r="G330" s="21">
        <v>202.6</v>
      </c>
      <c r="H330" s="21">
        <v>0</v>
      </c>
    </row>
    <row r="331" spans="1:8" ht="78.75">
      <c r="A331" s="242" t="s">
        <v>19</v>
      </c>
      <c r="B331" s="241" t="s">
        <v>51</v>
      </c>
      <c r="C331" s="241" t="s">
        <v>750</v>
      </c>
      <c r="D331" s="92"/>
      <c r="E331" s="42" t="s">
        <v>752</v>
      </c>
      <c r="F331" s="21">
        <f>F332</f>
        <v>0</v>
      </c>
      <c r="G331" s="21">
        <f aca="true" t="shared" si="87" ref="G331:H332">G332</f>
        <v>1823.8</v>
      </c>
      <c r="H331" s="21">
        <f t="shared" si="87"/>
        <v>0</v>
      </c>
    </row>
    <row r="332" spans="1:8" ht="31.5">
      <c r="A332" s="242" t="s">
        <v>19</v>
      </c>
      <c r="B332" s="241" t="s">
        <v>51</v>
      </c>
      <c r="C332" s="241" t="s">
        <v>750</v>
      </c>
      <c r="D332" s="241" t="s">
        <v>69</v>
      </c>
      <c r="E332" s="243" t="s">
        <v>95</v>
      </c>
      <c r="F332" s="21">
        <f>F333</f>
        <v>0</v>
      </c>
      <c r="G332" s="21">
        <f t="shared" si="87"/>
        <v>1823.8</v>
      </c>
      <c r="H332" s="21">
        <f t="shared" si="87"/>
        <v>0</v>
      </c>
    </row>
    <row r="333" spans="1:8" ht="31.5">
      <c r="A333" s="242" t="s">
        <v>19</v>
      </c>
      <c r="B333" s="241" t="s">
        <v>51</v>
      </c>
      <c r="C333" s="241" t="s">
        <v>750</v>
      </c>
      <c r="D333" s="242">
        <v>240</v>
      </c>
      <c r="E333" s="243" t="s">
        <v>223</v>
      </c>
      <c r="F333" s="21">
        <v>0</v>
      </c>
      <c r="G333" s="21">
        <v>1823.8</v>
      </c>
      <c r="H333" s="21">
        <v>0</v>
      </c>
    </row>
    <row r="334" spans="1:8" ht="78.75">
      <c r="A334" s="179" t="s">
        <v>19</v>
      </c>
      <c r="B334" s="176" t="s">
        <v>51</v>
      </c>
      <c r="C334" s="176" t="s">
        <v>678</v>
      </c>
      <c r="D334" s="92"/>
      <c r="E334" s="42" t="s">
        <v>677</v>
      </c>
      <c r="F334" s="21">
        <f>F335</f>
        <v>0</v>
      </c>
      <c r="G334" s="21">
        <f aca="true" t="shared" si="88" ref="G334:H335">G335</f>
        <v>44332.3</v>
      </c>
      <c r="H334" s="21">
        <f t="shared" si="88"/>
        <v>0</v>
      </c>
    </row>
    <row r="335" spans="1:8" ht="31.5">
      <c r="A335" s="179" t="s">
        <v>19</v>
      </c>
      <c r="B335" s="176" t="s">
        <v>51</v>
      </c>
      <c r="C335" s="176" t="s">
        <v>678</v>
      </c>
      <c r="D335" s="176" t="s">
        <v>69</v>
      </c>
      <c r="E335" s="180" t="s">
        <v>95</v>
      </c>
      <c r="F335" s="21">
        <f>F336</f>
        <v>0</v>
      </c>
      <c r="G335" s="21">
        <f t="shared" si="88"/>
        <v>44332.3</v>
      </c>
      <c r="H335" s="21">
        <f t="shared" si="88"/>
        <v>0</v>
      </c>
    </row>
    <row r="336" spans="1:8" ht="31.5">
      <c r="A336" s="179" t="s">
        <v>19</v>
      </c>
      <c r="B336" s="176" t="s">
        <v>51</v>
      </c>
      <c r="C336" s="176" t="s">
        <v>678</v>
      </c>
      <c r="D336" s="179">
        <v>240</v>
      </c>
      <c r="E336" s="180" t="s">
        <v>223</v>
      </c>
      <c r="F336" s="21">
        <v>0</v>
      </c>
      <c r="G336" s="21">
        <f>5635.8+48899.1-202.6-10000</f>
        <v>44332.3</v>
      </c>
      <c r="H336" s="21">
        <v>0</v>
      </c>
    </row>
    <row r="337" spans="1:8" ht="63">
      <c r="A337" s="286" t="s">
        <v>19</v>
      </c>
      <c r="B337" s="285" t="s">
        <v>51</v>
      </c>
      <c r="C337" s="286">
        <v>2110800000</v>
      </c>
      <c r="D337" s="286"/>
      <c r="E337" s="105" t="s">
        <v>749</v>
      </c>
      <c r="F337" s="21">
        <f>F338</f>
        <v>0</v>
      </c>
      <c r="G337" s="21">
        <f aca="true" t="shared" si="89" ref="G337:H339">G338</f>
        <v>10000</v>
      </c>
      <c r="H337" s="21">
        <f t="shared" si="89"/>
        <v>0</v>
      </c>
    </row>
    <row r="338" spans="1:8" ht="78.75">
      <c r="A338" s="286" t="s">
        <v>19</v>
      </c>
      <c r="B338" s="285" t="s">
        <v>51</v>
      </c>
      <c r="C338" s="285" t="s">
        <v>779</v>
      </c>
      <c r="D338" s="92"/>
      <c r="E338" s="42" t="s">
        <v>677</v>
      </c>
      <c r="F338" s="21">
        <f>F339</f>
        <v>0</v>
      </c>
      <c r="G338" s="21">
        <f t="shared" si="89"/>
        <v>10000</v>
      </c>
      <c r="H338" s="21">
        <f t="shared" si="89"/>
        <v>0</v>
      </c>
    </row>
    <row r="339" spans="1:8" ht="31.5">
      <c r="A339" s="286" t="s">
        <v>19</v>
      </c>
      <c r="B339" s="285" t="s">
        <v>51</v>
      </c>
      <c r="C339" s="285" t="s">
        <v>779</v>
      </c>
      <c r="D339" s="285" t="s">
        <v>69</v>
      </c>
      <c r="E339" s="287" t="s">
        <v>95</v>
      </c>
      <c r="F339" s="21">
        <f>F340</f>
        <v>0</v>
      </c>
      <c r="G339" s="21">
        <f t="shared" si="89"/>
        <v>10000</v>
      </c>
      <c r="H339" s="21">
        <f t="shared" si="89"/>
        <v>0</v>
      </c>
    </row>
    <row r="340" spans="1:8" ht="31.5">
      <c r="A340" s="286" t="s">
        <v>19</v>
      </c>
      <c r="B340" s="285" t="s">
        <v>51</v>
      </c>
      <c r="C340" s="285" t="s">
        <v>779</v>
      </c>
      <c r="D340" s="286">
        <v>240</v>
      </c>
      <c r="E340" s="287" t="s">
        <v>223</v>
      </c>
      <c r="F340" s="21">
        <v>0</v>
      </c>
      <c r="G340" s="21">
        <v>10000</v>
      </c>
      <c r="H340" s="21"/>
    </row>
    <row r="341" spans="1:8" ht="31.5">
      <c r="A341" s="179" t="s">
        <v>19</v>
      </c>
      <c r="B341" s="179" t="s">
        <v>51</v>
      </c>
      <c r="C341" s="176">
        <v>2500000000</v>
      </c>
      <c r="D341" s="179"/>
      <c r="E341" s="55" t="s">
        <v>318</v>
      </c>
      <c r="F341" s="21">
        <f>F342</f>
        <v>5052.8</v>
      </c>
      <c r="G341" s="21">
        <f aca="true" t="shared" si="90" ref="G341:H342">G342</f>
        <v>0</v>
      </c>
      <c r="H341" s="21">
        <f t="shared" si="90"/>
        <v>0</v>
      </c>
    </row>
    <row r="342" spans="1:8" ht="31.5">
      <c r="A342" s="179" t="s">
        <v>19</v>
      </c>
      <c r="B342" s="179" t="s">
        <v>51</v>
      </c>
      <c r="C342" s="176">
        <v>2520000000</v>
      </c>
      <c r="D342" s="179"/>
      <c r="E342" s="55" t="s">
        <v>235</v>
      </c>
      <c r="F342" s="21">
        <f>F343</f>
        <v>5052.8</v>
      </c>
      <c r="G342" s="21">
        <f t="shared" si="90"/>
        <v>0</v>
      </c>
      <c r="H342" s="21">
        <f t="shared" si="90"/>
        <v>0</v>
      </c>
    </row>
    <row r="343" spans="1:8" ht="47.25">
      <c r="A343" s="179" t="s">
        <v>19</v>
      </c>
      <c r="B343" s="179" t="s">
        <v>51</v>
      </c>
      <c r="C343" s="176">
        <v>2520200000</v>
      </c>
      <c r="D343" s="179"/>
      <c r="E343" s="180" t="s">
        <v>293</v>
      </c>
      <c r="F343" s="21">
        <f>F344+F347</f>
        <v>5052.8</v>
      </c>
      <c r="G343" s="21">
        <f aca="true" t="shared" si="91" ref="G343:H343">G344+G347</f>
        <v>0</v>
      </c>
      <c r="H343" s="21">
        <f t="shared" si="91"/>
        <v>0</v>
      </c>
    </row>
    <row r="344" spans="1:8" ht="47.25">
      <c r="A344" s="179" t="s">
        <v>19</v>
      </c>
      <c r="B344" s="179" t="s">
        <v>51</v>
      </c>
      <c r="C344" s="10" t="s">
        <v>699</v>
      </c>
      <c r="D344" s="179"/>
      <c r="E344" s="180" t="s">
        <v>698</v>
      </c>
      <c r="F344" s="21">
        <f>F345</f>
        <v>2526.4</v>
      </c>
      <c r="G344" s="21">
        <f aca="true" t="shared" si="92" ref="G344:H345">G345</f>
        <v>0</v>
      </c>
      <c r="H344" s="21">
        <f t="shared" si="92"/>
        <v>0</v>
      </c>
    </row>
    <row r="345" spans="1:8" ht="31.5">
      <c r="A345" s="179" t="s">
        <v>19</v>
      </c>
      <c r="B345" s="179" t="s">
        <v>51</v>
      </c>
      <c r="C345" s="10" t="s">
        <v>699</v>
      </c>
      <c r="D345" s="176" t="s">
        <v>69</v>
      </c>
      <c r="E345" s="180" t="s">
        <v>95</v>
      </c>
      <c r="F345" s="21">
        <f>F346</f>
        <v>2526.4</v>
      </c>
      <c r="G345" s="21">
        <f t="shared" si="92"/>
        <v>0</v>
      </c>
      <c r="H345" s="21">
        <f t="shared" si="92"/>
        <v>0</v>
      </c>
    </row>
    <row r="346" spans="1:8" ht="31.5">
      <c r="A346" s="179" t="s">
        <v>19</v>
      </c>
      <c r="B346" s="179" t="s">
        <v>51</v>
      </c>
      <c r="C346" s="10" t="s">
        <v>699</v>
      </c>
      <c r="D346" s="179">
        <v>240</v>
      </c>
      <c r="E346" s="180" t="s">
        <v>223</v>
      </c>
      <c r="F346" s="21">
        <v>2526.4</v>
      </c>
      <c r="G346" s="21">
        <v>0</v>
      </c>
      <c r="H346" s="21">
        <v>0</v>
      </c>
    </row>
    <row r="347" spans="1:8" ht="47.25">
      <c r="A347" s="179" t="s">
        <v>19</v>
      </c>
      <c r="B347" s="179" t="s">
        <v>51</v>
      </c>
      <c r="C347" s="10" t="s">
        <v>661</v>
      </c>
      <c r="D347" s="179"/>
      <c r="E347" s="180" t="s">
        <v>329</v>
      </c>
      <c r="F347" s="21">
        <f>F348</f>
        <v>2526.4</v>
      </c>
      <c r="G347" s="21">
        <f aca="true" t="shared" si="93" ref="G347:H348">G348</f>
        <v>0</v>
      </c>
      <c r="H347" s="21">
        <f t="shared" si="93"/>
        <v>0</v>
      </c>
    </row>
    <row r="348" spans="1:8" ht="31.5">
      <c r="A348" s="179" t="s">
        <v>19</v>
      </c>
      <c r="B348" s="179" t="s">
        <v>51</v>
      </c>
      <c r="C348" s="10" t="s">
        <v>661</v>
      </c>
      <c r="D348" s="176" t="s">
        <v>69</v>
      </c>
      <c r="E348" s="180" t="s">
        <v>95</v>
      </c>
      <c r="F348" s="21">
        <f>F349</f>
        <v>2526.4</v>
      </c>
      <c r="G348" s="21">
        <f t="shared" si="93"/>
        <v>0</v>
      </c>
      <c r="H348" s="21">
        <f t="shared" si="93"/>
        <v>0</v>
      </c>
    </row>
    <row r="349" spans="1:8" ht="31.5">
      <c r="A349" s="179" t="s">
        <v>19</v>
      </c>
      <c r="B349" s="179" t="s">
        <v>51</v>
      </c>
      <c r="C349" s="10" t="s">
        <v>661</v>
      </c>
      <c r="D349" s="179">
        <v>240</v>
      </c>
      <c r="E349" s="180" t="s">
        <v>223</v>
      </c>
      <c r="F349" s="21">
        <v>2526.4</v>
      </c>
      <c r="G349" s="21">
        <v>0</v>
      </c>
      <c r="H349" s="21">
        <v>0</v>
      </c>
    </row>
    <row r="350" spans="1:8" ht="12.75">
      <c r="A350" s="9" t="s">
        <v>19</v>
      </c>
      <c r="B350" s="9" t="s">
        <v>90</v>
      </c>
      <c r="C350" s="10"/>
      <c r="D350" s="10"/>
      <c r="E350" s="180" t="s">
        <v>91</v>
      </c>
      <c r="F350" s="21">
        <f>F351+F371</f>
        <v>28754.1</v>
      </c>
      <c r="G350" s="21">
        <f>G351+G371</f>
        <v>28601.3</v>
      </c>
      <c r="H350" s="21">
        <f>H351+H371</f>
        <v>28601.3</v>
      </c>
    </row>
    <row r="351" spans="1:8" ht="47.25">
      <c r="A351" s="9" t="s">
        <v>19</v>
      </c>
      <c r="B351" s="179" t="s">
        <v>90</v>
      </c>
      <c r="C351" s="176">
        <v>2100000000</v>
      </c>
      <c r="D351" s="179"/>
      <c r="E351" s="180" t="s">
        <v>319</v>
      </c>
      <c r="F351" s="21">
        <f>F352</f>
        <v>27984.399999999998</v>
      </c>
      <c r="G351" s="21">
        <f>G352</f>
        <v>27831.6</v>
      </c>
      <c r="H351" s="21">
        <f>H352</f>
        <v>27831.6</v>
      </c>
    </row>
    <row r="352" spans="1:8" ht="12.75">
      <c r="A352" s="9" t="s">
        <v>19</v>
      </c>
      <c r="B352" s="179" t="s">
        <v>90</v>
      </c>
      <c r="C352" s="176">
        <v>2120000000</v>
      </c>
      <c r="D352" s="179"/>
      <c r="E352" s="180" t="s">
        <v>121</v>
      </c>
      <c r="F352" s="21">
        <f>F353+F367+F363</f>
        <v>27984.399999999998</v>
      </c>
      <c r="G352" s="21">
        <f>G353+G367+G363</f>
        <v>27831.6</v>
      </c>
      <c r="H352" s="21">
        <f>H353+H367+H363</f>
        <v>27831.6</v>
      </c>
    </row>
    <row r="353" spans="1:8" ht="47.25">
      <c r="A353" s="9" t="s">
        <v>19</v>
      </c>
      <c r="B353" s="179" t="s">
        <v>90</v>
      </c>
      <c r="C353" s="176">
        <v>2120100000</v>
      </c>
      <c r="D353" s="179"/>
      <c r="E353" s="180" t="s">
        <v>122</v>
      </c>
      <c r="F353" s="21">
        <f>F357+F354+F360</f>
        <v>27831.6</v>
      </c>
      <c r="G353" s="21">
        <f>G357+G354+G360</f>
        <v>27831.6</v>
      </c>
      <c r="H353" s="21">
        <f>H357+H354+H360</f>
        <v>27831.6</v>
      </c>
    </row>
    <row r="354" spans="1:8" ht="47.25">
      <c r="A354" s="9" t="s">
        <v>19</v>
      </c>
      <c r="B354" s="179" t="s">
        <v>90</v>
      </c>
      <c r="C354" s="179">
        <v>2120110690</v>
      </c>
      <c r="D354" s="179"/>
      <c r="E354" s="55" t="s">
        <v>238</v>
      </c>
      <c r="F354" s="21">
        <f aca="true" t="shared" si="94" ref="F354:H355">F355</f>
        <v>11236</v>
      </c>
      <c r="G354" s="21">
        <f t="shared" si="94"/>
        <v>11236</v>
      </c>
      <c r="H354" s="21">
        <f t="shared" si="94"/>
        <v>11236</v>
      </c>
    </row>
    <row r="355" spans="1:8" ht="31.5">
      <c r="A355" s="9" t="s">
        <v>19</v>
      </c>
      <c r="B355" s="179" t="s">
        <v>90</v>
      </c>
      <c r="C355" s="179">
        <v>2120110690</v>
      </c>
      <c r="D355" s="176" t="s">
        <v>97</v>
      </c>
      <c r="E355" s="55" t="s">
        <v>98</v>
      </c>
      <c r="F355" s="21">
        <f t="shared" si="94"/>
        <v>11236</v>
      </c>
      <c r="G355" s="21">
        <f t="shared" si="94"/>
        <v>11236</v>
      </c>
      <c r="H355" s="21">
        <f t="shared" si="94"/>
        <v>11236</v>
      </c>
    </row>
    <row r="356" spans="1:8" ht="12.75">
      <c r="A356" s="9" t="s">
        <v>19</v>
      </c>
      <c r="B356" s="179" t="s">
        <v>90</v>
      </c>
      <c r="C356" s="179">
        <v>2120110690</v>
      </c>
      <c r="D356" s="179">
        <v>610</v>
      </c>
      <c r="E356" s="55" t="s">
        <v>104</v>
      </c>
      <c r="F356" s="21">
        <v>11236</v>
      </c>
      <c r="G356" s="21">
        <v>11236</v>
      </c>
      <c r="H356" s="21">
        <v>11236</v>
      </c>
    </row>
    <row r="357" spans="1:8" ht="31.5">
      <c r="A357" s="9" t="s">
        <v>19</v>
      </c>
      <c r="B357" s="179" t="s">
        <v>90</v>
      </c>
      <c r="C357" s="176">
        <v>2120120010</v>
      </c>
      <c r="D357" s="179"/>
      <c r="E357" s="180" t="s">
        <v>123</v>
      </c>
      <c r="F357" s="21">
        <f aca="true" t="shared" si="95" ref="F357:H358">F358</f>
        <v>16482.1</v>
      </c>
      <c r="G357" s="21">
        <f t="shared" si="95"/>
        <v>16482.1</v>
      </c>
      <c r="H357" s="21">
        <f t="shared" si="95"/>
        <v>16482.1</v>
      </c>
    </row>
    <row r="358" spans="1:8" ht="31.5">
      <c r="A358" s="9" t="s">
        <v>19</v>
      </c>
      <c r="B358" s="179" t="s">
        <v>90</v>
      </c>
      <c r="C358" s="176">
        <v>2120120010</v>
      </c>
      <c r="D358" s="176" t="s">
        <v>97</v>
      </c>
      <c r="E358" s="180" t="s">
        <v>98</v>
      </c>
      <c r="F358" s="21">
        <f t="shared" si="95"/>
        <v>16482.1</v>
      </c>
      <c r="G358" s="21">
        <f t="shared" si="95"/>
        <v>16482.1</v>
      </c>
      <c r="H358" s="21">
        <f t="shared" si="95"/>
        <v>16482.1</v>
      </c>
    </row>
    <row r="359" spans="1:8" ht="12.75">
      <c r="A359" s="9" t="s">
        <v>19</v>
      </c>
      <c r="B359" s="179" t="s">
        <v>90</v>
      </c>
      <c r="C359" s="176">
        <v>2120120010</v>
      </c>
      <c r="D359" s="179">
        <v>610</v>
      </c>
      <c r="E359" s="180" t="s">
        <v>104</v>
      </c>
      <c r="F359" s="21">
        <v>16482.1</v>
      </c>
      <c r="G359" s="21">
        <v>16482.1</v>
      </c>
      <c r="H359" s="21">
        <v>16482.1</v>
      </c>
    </row>
    <row r="360" spans="1:8" ht="47.25">
      <c r="A360" s="9" t="s">
        <v>19</v>
      </c>
      <c r="B360" s="179" t="s">
        <v>90</v>
      </c>
      <c r="C360" s="179" t="s">
        <v>302</v>
      </c>
      <c r="D360" s="179"/>
      <c r="E360" s="55" t="s">
        <v>247</v>
      </c>
      <c r="F360" s="21">
        <f aca="true" t="shared" si="96" ref="F360:H361">F361</f>
        <v>113.5</v>
      </c>
      <c r="G360" s="21">
        <f t="shared" si="96"/>
        <v>113.5</v>
      </c>
      <c r="H360" s="21">
        <f t="shared" si="96"/>
        <v>113.5</v>
      </c>
    </row>
    <row r="361" spans="1:8" ht="31.5">
      <c r="A361" s="9" t="s">
        <v>19</v>
      </c>
      <c r="B361" s="179" t="s">
        <v>90</v>
      </c>
      <c r="C361" s="179" t="s">
        <v>302</v>
      </c>
      <c r="D361" s="176" t="s">
        <v>97</v>
      </c>
      <c r="E361" s="55" t="s">
        <v>98</v>
      </c>
      <c r="F361" s="21">
        <f t="shared" si="96"/>
        <v>113.5</v>
      </c>
      <c r="G361" s="21">
        <f t="shared" si="96"/>
        <v>113.5</v>
      </c>
      <c r="H361" s="21">
        <f t="shared" si="96"/>
        <v>113.5</v>
      </c>
    </row>
    <row r="362" spans="1:8" ht="12.75">
      <c r="A362" s="9" t="s">
        <v>19</v>
      </c>
      <c r="B362" s="179" t="s">
        <v>90</v>
      </c>
      <c r="C362" s="179" t="s">
        <v>302</v>
      </c>
      <c r="D362" s="179">
        <v>610</v>
      </c>
      <c r="E362" s="55" t="s">
        <v>104</v>
      </c>
      <c r="F362" s="21">
        <v>113.5</v>
      </c>
      <c r="G362" s="21">
        <v>113.5</v>
      </c>
      <c r="H362" s="21">
        <v>113.5</v>
      </c>
    </row>
    <row r="363" spans="1:8" ht="63">
      <c r="A363" s="9" t="s">
        <v>19</v>
      </c>
      <c r="B363" s="77" t="s">
        <v>90</v>
      </c>
      <c r="C363" s="176">
        <v>2120200000</v>
      </c>
      <c r="D363" s="179"/>
      <c r="E363" s="105" t="s">
        <v>386</v>
      </c>
      <c r="F363" s="21">
        <f>F364</f>
        <v>71</v>
      </c>
      <c r="G363" s="21">
        <f aca="true" t="shared" si="97" ref="G363:H365">G364</f>
        <v>0</v>
      </c>
      <c r="H363" s="21">
        <f t="shared" si="97"/>
        <v>0</v>
      </c>
    </row>
    <row r="364" spans="1:8" ht="31.5">
      <c r="A364" s="9" t="s">
        <v>19</v>
      </c>
      <c r="B364" s="77" t="s">
        <v>90</v>
      </c>
      <c r="C364" s="176">
        <v>2120220020</v>
      </c>
      <c r="D364" s="179"/>
      <c r="E364" s="105" t="s">
        <v>387</v>
      </c>
      <c r="F364" s="21">
        <f>F365</f>
        <v>71</v>
      </c>
      <c r="G364" s="21">
        <f t="shared" si="97"/>
        <v>0</v>
      </c>
      <c r="H364" s="21">
        <f t="shared" si="97"/>
        <v>0</v>
      </c>
    </row>
    <row r="365" spans="1:8" ht="31.5">
      <c r="A365" s="9" t="s">
        <v>19</v>
      </c>
      <c r="B365" s="77" t="s">
        <v>90</v>
      </c>
      <c r="C365" s="176">
        <v>2120220020</v>
      </c>
      <c r="D365" s="176" t="s">
        <v>97</v>
      </c>
      <c r="E365" s="55" t="s">
        <v>98</v>
      </c>
      <c r="F365" s="21">
        <f>F366</f>
        <v>71</v>
      </c>
      <c r="G365" s="21">
        <f t="shared" si="97"/>
        <v>0</v>
      </c>
      <c r="H365" s="21">
        <f t="shared" si="97"/>
        <v>0</v>
      </c>
    </row>
    <row r="366" spans="1:8" ht="12.75">
      <c r="A366" s="9" t="s">
        <v>19</v>
      </c>
      <c r="B366" s="179" t="s">
        <v>90</v>
      </c>
      <c r="C366" s="127">
        <v>2120220020</v>
      </c>
      <c r="D366" s="62">
        <v>610</v>
      </c>
      <c r="E366" s="128" t="s">
        <v>104</v>
      </c>
      <c r="F366" s="21">
        <v>71</v>
      </c>
      <c r="G366" s="21">
        <v>0</v>
      </c>
      <c r="H366" s="21">
        <v>0</v>
      </c>
    </row>
    <row r="367" spans="1:8" ht="31.5">
      <c r="A367" s="9" t="s">
        <v>19</v>
      </c>
      <c r="B367" s="179" t="s">
        <v>90</v>
      </c>
      <c r="C367" s="179" t="s">
        <v>326</v>
      </c>
      <c r="D367" s="179"/>
      <c r="E367" s="55" t="s">
        <v>327</v>
      </c>
      <c r="F367" s="21">
        <f aca="true" t="shared" si="98" ref="F367:H369">F368</f>
        <v>81.8</v>
      </c>
      <c r="G367" s="21">
        <f t="shared" si="98"/>
        <v>0</v>
      </c>
      <c r="H367" s="21">
        <f t="shared" si="98"/>
        <v>0</v>
      </c>
    </row>
    <row r="368" spans="1:8" ht="63">
      <c r="A368" s="9" t="s">
        <v>19</v>
      </c>
      <c r="B368" s="179" t="s">
        <v>90</v>
      </c>
      <c r="C368" s="179" t="s">
        <v>384</v>
      </c>
      <c r="D368" s="179"/>
      <c r="E368" s="55" t="s">
        <v>385</v>
      </c>
      <c r="F368" s="21">
        <f t="shared" si="98"/>
        <v>81.8</v>
      </c>
      <c r="G368" s="21">
        <f t="shared" si="98"/>
        <v>0</v>
      </c>
      <c r="H368" s="21">
        <f t="shared" si="98"/>
        <v>0</v>
      </c>
    </row>
    <row r="369" spans="1:8" ht="31.5">
      <c r="A369" s="9" t="s">
        <v>19</v>
      </c>
      <c r="B369" s="179" t="s">
        <v>90</v>
      </c>
      <c r="C369" s="179" t="s">
        <v>384</v>
      </c>
      <c r="D369" s="176" t="s">
        <v>97</v>
      </c>
      <c r="E369" s="55" t="s">
        <v>98</v>
      </c>
      <c r="F369" s="21">
        <f t="shared" si="98"/>
        <v>81.8</v>
      </c>
      <c r="G369" s="21">
        <f t="shared" si="98"/>
        <v>0</v>
      </c>
      <c r="H369" s="21">
        <f t="shared" si="98"/>
        <v>0</v>
      </c>
    </row>
    <row r="370" spans="1:8" ht="12.75">
      <c r="A370" s="9" t="s">
        <v>19</v>
      </c>
      <c r="B370" s="179" t="s">
        <v>90</v>
      </c>
      <c r="C370" s="179" t="s">
        <v>384</v>
      </c>
      <c r="D370" s="179">
        <v>610</v>
      </c>
      <c r="E370" s="55" t="s">
        <v>104</v>
      </c>
      <c r="F370" s="21">
        <v>81.8</v>
      </c>
      <c r="G370" s="21">
        <v>0</v>
      </c>
      <c r="H370" s="21">
        <v>0</v>
      </c>
    </row>
    <row r="371" spans="1:8" ht="31.5">
      <c r="A371" s="9" t="s">
        <v>19</v>
      </c>
      <c r="B371" s="179" t="s">
        <v>90</v>
      </c>
      <c r="C371" s="176">
        <v>2500000000</v>
      </c>
      <c r="D371" s="179"/>
      <c r="E371" s="180" t="s">
        <v>318</v>
      </c>
      <c r="F371" s="21">
        <f>F372</f>
        <v>769.6999999999999</v>
      </c>
      <c r="G371" s="21">
        <f>G372</f>
        <v>769.6999999999999</v>
      </c>
      <c r="H371" s="21">
        <f>H372</f>
        <v>769.6999999999999</v>
      </c>
    </row>
    <row r="372" spans="1:8" ht="31.5">
      <c r="A372" s="9" t="s">
        <v>19</v>
      </c>
      <c r="B372" s="179" t="s">
        <v>90</v>
      </c>
      <c r="C372" s="176">
        <v>2520000000</v>
      </c>
      <c r="D372" s="179"/>
      <c r="E372" s="180" t="s">
        <v>249</v>
      </c>
      <c r="F372" s="21">
        <f>F373+F377+F381</f>
        <v>769.6999999999999</v>
      </c>
      <c r="G372" s="21">
        <f>G373+G377+G381</f>
        <v>769.6999999999999</v>
      </c>
      <c r="H372" s="21">
        <f>H373+H377+H381</f>
        <v>769.6999999999999</v>
      </c>
    </row>
    <row r="373" spans="1:8" ht="31.5">
      <c r="A373" s="9" t="s">
        <v>19</v>
      </c>
      <c r="B373" s="179" t="s">
        <v>90</v>
      </c>
      <c r="C373" s="176">
        <v>2520400000</v>
      </c>
      <c r="D373" s="179"/>
      <c r="E373" s="55" t="s">
        <v>334</v>
      </c>
      <c r="F373" s="21">
        <f>F374</f>
        <v>97.4</v>
      </c>
      <c r="G373" s="21">
        <f aca="true" t="shared" si="99" ref="G373:H375">G374</f>
        <v>98.4</v>
      </c>
      <c r="H373" s="21">
        <f t="shared" si="99"/>
        <v>98.4</v>
      </c>
    </row>
    <row r="374" spans="1:8" ht="12.75">
      <c r="A374" s="9" t="s">
        <v>19</v>
      </c>
      <c r="B374" s="179" t="s">
        <v>90</v>
      </c>
      <c r="C374" s="176">
        <v>2520420300</v>
      </c>
      <c r="D374" s="179"/>
      <c r="E374" s="55" t="s">
        <v>335</v>
      </c>
      <c r="F374" s="21">
        <f>F375</f>
        <v>97.4</v>
      </c>
      <c r="G374" s="21">
        <f t="shared" si="99"/>
        <v>98.4</v>
      </c>
      <c r="H374" s="21">
        <f t="shared" si="99"/>
        <v>98.4</v>
      </c>
    </row>
    <row r="375" spans="1:8" ht="31.5">
      <c r="A375" s="9" t="s">
        <v>19</v>
      </c>
      <c r="B375" s="179" t="s">
        <v>90</v>
      </c>
      <c r="C375" s="176">
        <v>2520420300</v>
      </c>
      <c r="D375" s="176" t="s">
        <v>97</v>
      </c>
      <c r="E375" s="55" t="s">
        <v>98</v>
      </c>
      <c r="F375" s="21">
        <f>F376</f>
        <v>97.4</v>
      </c>
      <c r="G375" s="21">
        <f t="shared" si="99"/>
        <v>98.4</v>
      </c>
      <c r="H375" s="21">
        <f t="shared" si="99"/>
        <v>98.4</v>
      </c>
    </row>
    <row r="376" spans="1:8" ht="12.75">
      <c r="A376" s="9" t="s">
        <v>19</v>
      </c>
      <c r="B376" s="179" t="s">
        <v>90</v>
      </c>
      <c r="C376" s="176">
        <v>2520420300</v>
      </c>
      <c r="D376" s="179">
        <v>610</v>
      </c>
      <c r="E376" s="55" t="s">
        <v>104</v>
      </c>
      <c r="F376" s="21">
        <f>98.4-1</f>
        <v>97.4</v>
      </c>
      <c r="G376" s="21">
        <v>98.4</v>
      </c>
      <c r="H376" s="21">
        <v>98.4</v>
      </c>
    </row>
    <row r="377" spans="1:8" ht="31.5">
      <c r="A377" s="9" t="s">
        <v>19</v>
      </c>
      <c r="B377" s="179" t="s">
        <v>90</v>
      </c>
      <c r="C377" s="176">
        <v>2520500000</v>
      </c>
      <c r="D377" s="179"/>
      <c r="E377" s="180" t="s">
        <v>343</v>
      </c>
      <c r="F377" s="21">
        <f>F378</f>
        <v>84</v>
      </c>
      <c r="G377" s="21">
        <f aca="true" t="shared" si="100" ref="G377:H379">G378</f>
        <v>84</v>
      </c>
      <c r="H377" s="21">
        <f t="shared" si="100"/>
        <v>84</v>
      </c>
    </row>
    <row r="378" spans="1:8" ht="12.75">
      <c r="A378" s="9" t="s">
        <v>19</v>
      </c>
      <c r="B378" s="179" t="s">
        <v>90</v>
      </c>
      <c r="C378" s="176">
        <v>2520520300</v>
      </c>
      <c r="D378" s="179"/>
      <c r="E378" s="180" t="s">
        <v>344</v>
      </c>
      <c r="F378" s="21">
        <f>F379</f>
        <v>84</v>
      </c>
      <c r="G378" s="21">
        <f t="shared" si="100"/>
        <v>84</v>
      </c>
      <c r="H378" s="21">
        <f t="shared" si="100"/>
        <v>84</v>
      </c>
    </row>
    <row r="379" spans="1:8" ht="31.5">
      <c r="A379" s="9" t="s">
        <v>19</v>
      </c>
      <c r="B379" s="179" t="s">
        <v>90</v>
      </c>
      <c r="C379" s="176">
        <v>2520520300</v>
      </c>
      <c r="D379" s="176" t="s">
        <v>97</v>
      </c>
      <c r="E379" s="55" t="s">
        <v>98</v>
      </c>
      <c r="F379" s="21">
        <f>F380</f>
        <v>84</v>
      </c>
      <c r="G379" s="21">
        <f t="shared" si="100"/>
        <v>84</v>
      </c>
      <c r="H379" s="21">
        <f t="shared" si="100"/>
        <v>84</v>
      </c>
    </row>
    <row r="380" spans="1:8" ht="12.75">
      <c r="A380" s="9" t="s">
        <v>19</v>
      </c>
      <c r="B380" s="179" t="s">
        <v>90</v>
      </c>
      <c r="C380" s="176">
        <v>2520520300</v>
      </c>
      <c r="D380" s="179">
        <v>610</v>
      </c>
      <c r="E380" s="55" t="s">
        <v>104</v>
      </c>
      <c r="F380" s="21">
        <v>84</v>
      </c>
      <c r="G380" s="21">
        <v>84</v>
      </c>
      <c r="H380" s="21">
        <v>84</v>
      </c>
    </row>
    <row r="381" spans="1:8" ht="31.5">
      <c r="A381" s="9" t="s">
        <v>19</v>
      </c>
      <c r="B381" s="179" t="s">
        <v>90</v>
      </c>
      <c r="C381" s="176">
        <v>2520600000</v>
      </c>
      <c r="D381" s="179"/>
      <c r="E381" s="180" t="s">
        <v>342</v>
      </c>
      <c r="F381" s="21">
        <f>F382</f>
        <v>588.3</v>
      </c>
      <c r="G381" s="21">
        <f aca="true" t="shared" si="101" ref="G381:H383">G382</f>
        <v>587.3</v>
      </c>
      <c r="H381" s="21">
        <f t="shared" si="101"/>
        <v>587.3</v>
      </c>
    </row>
    <row r="382" spans="1:8" ht="12.75">
      <c r="A382" s="9" t="s">
        <v>19</v>
      </c>
      <c r="B382" s="179" t="s">
        <v>90</v>
      </c>
      <c r="C382" s="176">
        <v>2520620200</v>
      </c>
      <c r="D382" s="179"/>
      <c r="E382" s="180" t="s">
        <v>282</v>
      </c>
      <c r="F382" s="21">
        <f>F383</f>
        <v>588.3</v>
      </c>
      <c r="G382" s="21">
        <f t="shared" si="101"/>
        <v>587.3</v>
      </c>
      <c r="H382" s="21">
        <f t="shared" si="101"/>
        <v>587.3</v>
      </c>
    </row>
    <row r="383" spans="1:8" ht="31.5">
      <c r="A383" s="9" t="s">
        <v>19</v>
      </c>
      <c r="B383" s="179" t="s">
        <v>90</v>
      </c>
      <c r="C383" s="176">
        <v>2520620200</v>
      </c>
      <c r="D383" s="176" t="s">
        <v>97</v>
      </c>
      <c r="E383" s="55" t="s">
        <v>98</v>
      </c>
      <c r="F383" s="21">
        <f>F384</f>
        <v>588.3</v>
      </c>
      <c r="G383" s="21">
        <f t="shared" si="101"/>
        <v>587.3</v>
      </c>
      <c r="H383" s="21">
        <f t="shared" si="101"/>
        <v>587.3</v>
      </c>
    </row>
    <row r="384" spans="1:8" ht="12.75">
      <c r="A384" s="9" t="s">
        <v>19</v>
      </c>
      <c r="B384" s="179" t="s">
        <v>90</v>
      </c>
      <c r="C384" s="176">
        <v>2520620200</v>
      </c>
      <c r="D384" s="179">
        <v>610</v>
      </c>
      <c r="E384" s="55" t="s">
        <v>104</v>
      </c>
      <c r="F384" s="21">
        <f>587.3+1</f>
        <v>588.3</v>
      </c>
      <c r="G384" s="21">
        <v>587.3</v>
      </c>
      <c r="H384" s="21">
        <v>587.3</v>
      </c>
    </row>
    <row r="385" spans="1:8" ht="31.5">
      <c r="A385" s="9" t="s">
        <v>19</v>
      </c>
      <c r="B385" s="22" t="s">
        <v>197</v>
      </c>
      <c r="C385" s="176"/>
      <c r="D385" s="179"/>
      <c r="E385" s="180" t="s">
        <v>225</v>
      </c>
      <c r="F385" s="21">
        <f aca="true" t="shared" si="102" ref="F385:H390">F386</f>
        <v>150</v>
      </c>
      <c r="G385" s="21">
        <f t="shared" si="102"/>
        <v>150</v>
      </c>
      <c r="H385" s="21">
        <f t="shared" si="102"/>
        <v>150</v>
      </c>
    </row>
    <row r="386" spans="1:8" ht="47.25">
      <c r="A386" s="9" t="s">
        <v>19</v>
      </c>
      <c r="B386" s="22" t="s">
        <v>197</v>
      </c>
      <c r="C386" s="176">
        <v>2600000000</v>
      </c>
      <c r="D386" s="176"/>
      <c r="E386" s="180" t="s">
        <v>323</v>
      </c>
      <c r="F386" s="21">
        <f t="shared" si="102"/>
        <v>150</v>
      </c>
      <c r="G386" s="21">
        <f t="shared" si="102"/>
        <v>150</v>
      </c>
      <c r="H386" s="21">
        <f t="shared" si="102"/>
        <v>150</v>
      </c>
    </row>
    <row r="387" spans="1:8" ht="47.25">
      <c r="A387" s="9" t="s">
        <v>19</v>
      </c>
      <c r="B387" s="22" t="s">
        <v>197</v>
      </c>
      <c r="C387" s="176">
        <v>2630000000</v>
      </c>
      <c r="D387" s="1"/>
      <c r="E387" s="47" t="s">
        <v>198</v>
      </c>
      <c r="F387" s="21">
        <f t="shared" si="102"/>
        <v>150</v>
      </c>
      <c r="G387" s="21">
        <f t="shared" si="102"/>
        <v>150</v>
      </c>
      <c r="H387" s="21">
        <f t="shared" si="102"/>
        <v>150</v>
      </c>
    </row>
    <row r="388" spans="1:8" ht="31.5">
      <c r="A388" s="9" t="s">
        <v>19</v>
      </c>
      <c r="B388" s="22" t="s">
        <v>197</v>
      </c>
      <c r="C388" s="176">
        <v>2630100000</v>
      </c>
      <c r="D388" s="179"/>
      <c r="E388" s="180" t="s">
        <v>200</v>
      </c>
      <c r="F388" s="21">
        <f>F389</f>
        <v>150</v>
      </c>
      <c r="G388" s="21">
        <f t="shared" si="102"/>
        <v>150</v>
      </c>
      <c r="H388" s="21">
        <f t="shared" si="102"/>
        <v>150</v>
      </c>
    </row>
    <row r="389" spans="1:8" ht="12.75">
      <c r="A389" s="9" t="s">
        <v>19</v>
      </c>
      <c r="B389" s="22" t="s">
        <v>197</v>
      </c>
      <c r="C389" s="176">
        <v>2630120510</v>
      </c>
      <c r="D389" s="179"/>
      <c r="E389" s="180" t="s">
        <v>202</v>
      </c>
      <c r="F389" s="21">
        <f>F390</f>
        <v>150</v>
      </c>
      <c r="G389" s="21">
        <f t="shared" si="102"/>
        <v>150</v>
      </c>
      <c r="H389" s="21">
        <f t="shared" si="102"/>
        <v>150</v>
      </c>
    </row>
    <row r="390" spans="1:8" ht="31.5">
      <c r="A390" s="9" t="s">
        <v>19</v>
      </c>
      <c r="B390" s="22" t="s">
        <v>197</v>
      </c>
      <c r="C390" s="176">
        <v>2630120510</v>
      </c>
      <c r="D390" s="176" t="s">
        <v>69</v>
      </c>
      <c r="E390" s="180" t="s">
        <v>95</v>
      </c>
      <c r="F390" s="21">
        <f t="shared" si="102"/>
        <v>150</v>
      </c>
      <c r="G390" s="21">
        <f t="shared" si="102"/>
        <v>150</v>
      </c>
      <c r="H390" s="21">
        <f t="shared" si="102"/>
        <v>150</v>
      </c>
    </row>
    <row r="391" spans="1:8" ht="31.5">
      <c r="A391" s="9" t="s">
        <v>19</v>
      </c>
      <c r="B391" s="22" t="s">
        <v>197</v>
      </c>
      <c r="C391" s="176">
        <v>2630120510</v>
      </c>
      <c r="D391" s="179">
        <v>240</v>
      </c>
      <c r="E391" s="180" t="s">
        <v>223</v>
      </c>
      <c r="F391" s="21">
        <v>150</v>
      </c>
      <c r="G391" s="21">
        <v>150</v>
      </c>
      <c r="H391" s="21">
        <v>150</v>
      </c>
    </row>
    <row r="392" spans="1:8" ht="12.75">
      <c r="A392" s="9" t="s">
        <v>19</v>
      </c>
      <c r="B392" s="179" t="s">
        <v>38</v>
      </c>
      <c r="C392" s="179" t="s">
        <v>66</v>
      </c>
      <c r="D392" s="179" t="s">
        <v>66</v>
      </c>
      <c r="E392" s="180" t="s">
        <v>99</v>
      </c>
      <c r="F392" s="21">
        <f>F403+F393</f>
        <v>212.39999999999998</v>
      </c>
      <c r="G392" s="21">
        <f>G403+G393</f>
        <v>212.39999999999998</v>
      </c>
      <c r="H392" s="21">
        <f>H403+H393</f>
        <v>212.39999999999998</v>
      </c>
    </row>
    <row r="393" spans="1:8" ht="47.25">
      <c r="A393" s="9" t="s">
        <v>19</v>
      </c>
      <c r="B393" s="179" t="s">
        <v>38</v>
      </c>
      <c r="C393" s="176">
        <v>2100000000</v>
      </c>
      <c r="D393" s="179"/>
      <c r="E393" s="180" t="s">
        <v>319</v>
      </c>
      <c r="F393" s="21">
        <f>F394</f>
        <v>85.5</v>
      </c>
      <c r="G393" s="21">
        <f>G394</f>
        <v>85.5</v>
      </c>
      <c r="H393" s="21">
        <f>H394</f>
        <v>85.5</v>
      </c>
    </row>
    <row r="394" spans="1:8" ht="31.5">
      <c r="A394" s="9" t="s">
        <v>19</v>
      </c>
      <c r="B394" s="179" t="s">
        <v>38</v>
      </c>
      <c r="C394" s="176">
        <v>2130000000</v>
      </c>
      <c r="D394" s="179"/>
      <c r="E394" s="180" t="s">
        <v>114</v>
      </c>
      <c r="F394" s="21">
        <f>F395+F399</f>
        <v>85.5</v>
      </c>
      <c r="G394" s="21">
        <f>G395+G399</f>
        <v>85.5</v>
      </c>
      <c r="H394" s="21">
        <f>H395+H399</f>
        <v>85.5</v>
      </c>
    </row>
    <row r="395" spans="1:8" ht="31.5">
      <c r="A395" s="9" t="s">
        <v>19</v>
      </c>
      <c r="B395" s="179" t="s">
        <v>38</v>
      </c>
      <c r="C395" s="179">
        <v>2130200000</v>
      </c>
      <c r="D395" s="179"/>
      <c r="E395" s="180" t="s">
        <v>172</v>
      </c>
      <c r="F395" s="21">
        <f>F396</f>
        <v>15.7</v>
      </c>
      <c r="G395" s="21">
        <f aca="true" t="shared" si="103" ref="G395:H397">G396</f>
        <v>15.7</v>
      </c>
      <c r="H395" s="21">
        <f t="shared" si="103"/>
        <v>15.7</v>
      </c>
    </row>
    <row r="396" spans="1:8" ht="31.5">
      <c r="A396" s="9" t="s">
        <v>19</v>
      </c>
      <c r="B396" s="179" t="s">
        <v>38</v>
      </c>
      <c r="C396" s="179">
        <v>2130220270</v>
      </c>
      <c r="D396" s="179"/>
      <c r="E396" s="180" t="s">
        <v>173</v>
      </c>
      <c r="F396" s="21">
        <f>F397</f>
        <v>15.7</v>
      </c>
      <c r="G396" s="21">
        <f t="shared" si="103"/>
        <v>15.7</v>
      </c>
      <c r="H396" s="21">
        <f t="shared" si="103"/>
        <v>15.7</v>
      </c>
    </row>
    <row r="397" spans="1:8" ht="12.75">
      <c r="A397" s="9" t="s">
        <v>19</v>
      </c>
      <c r="B397" s="179" t="s">
        <v>38</v>
      </c>
      <c r="C397" s="179">
        <v>2130220270</v>
      </c>
      <c r="D397" s="176" t="s">
        <v>73</v>
      </c>
      <c r="E397" s="180" t="s">
        <v>74</v>
      </c>
      <c r="F397" s="21">
        <f>F398</f>
        <v>15.7</v>
      </c>
      <c r="G397" s="21">
        <f t="shared" si="103"/>
        <v>15.7</v>
      </c>
      <c r="H397" s="21">
        <f t="shared" si="103"/>
        <v>15.7</v>
      </c>
    </row>
    <row r="398" spans="1:8" ht="12.75">
      <c r="A398" s="9" t="s">
        <v>19</v>
      </c>
      <c r="B398" s="179" t="s">
        <v>38</v>
      </c>
      <c r="C398" s="179">
        <v>2130220270</v>
      </c>
      <c r="D398" s="179">
        <v>350</v>
      </c>
      <c r="E398" s="180" t="s">
        <v>151</v>
      </c>
      <c r="F398" s="21">
        <v>15.7</v>
      </c>
      <c r="G398" s="21">
        <v>15.7</v>
      </c>
      <c r="H398" s="21">
        <v>15.7</v>
      </c>
    </row>
    <row r="399" spans="1:8" ht="31.5">
      <c r="A399" s="9" t="s">
        <v>19</v>
      </c>
      <c r="B399" s="179" t="s">
        <v>38</v>
      </c>
      <c r="C399" s="179">
        <v>2130400000</v>
      </c>
      <c r="D399" s="179"/>
      <c r="E399" s="180" t="s">
        <v>137</v>
      </c>
      <c r="F399" s="21">
        <f>F400</f>
        <v>69.8</v>
      </c>
      <c r="G399" s="21">
        <f aca="true" t="shared" si="104" ref="G399:H401">G400</f>
        <v>69.8</v>
      </c>
      <c r="H399" s="21">
        <f t="shared" si="104"/>
        <v>69.8</v>
      </c>
    </row>
    <row r="400" spans="1:8" ht="31.5">
      <c r="A400" s="9" t="s">
        <v>19</v>
      </c>
      <c r="B400" s="179" t="s">
        <v>38</v>
      </c>
      <c r="C400" s="179">
        <v>2130420290</v>
      </c>
      <c r="D400" s="179"/>
      <c r="E400" s="180" t="s">
        <v>138</v>
      </c>
      <c r="F400" s="21">
        <f>F401</f>
        <v>69.8</v>
      </c>
      <c r="G400" s="21">
        <f t="shared" si="104"/>
        <v>69.8</v>
      </c>
      <c r="H400" s="21">
        <f t="shared" si="104"/>
        <v>69.8</v>
      </c>
    </row>
    <row r="401" spans="1:8" ht="31.5">
      <c r="A401" s="9" t="s">
        <v>19</v>
      </c>
      <c r="B401" s="179" t="s">
        <v>38</v>
      </c>
      <c r="C401" s="179">
        <v>2130420290</v>
      </c>
      <c r="D401" s="176" t="s">
        <v>69</v>
      </c>
      <c r="E401" s="180" t="s">
        <v>95</v>
      </c>
      <c r="F401" s="21">
        <f>F402</f>
        <v>69.8</v>
      </c>
      <c r="G401" s="21">
        <f t="shared" si="104"/>
        <v>69.8</v>
      </c>
      <c r="H401" s="21">
        <f t="shared" si="104"/>
        <v>69.8</v>
      </c>
    </row>
    <row r="402" spans="1:8" ht="31.5">
      <c r="A402" s="9" t="s">
        <v>19</v>
      </c>
      <c r="B402" s="179" t="s">
        <v>38</v>
      </c>
      <c r="C402" s="179">
        <v>2130420290</v>
      </c>
      <c r="D402" s="176">
        <v>240</v>
      </c>
      <c r="E402" s="180" t="s">
        <v>223</v>
      </c>
      <c r="F402" s="21">
        <v>69.8</v>
      </c>
      <c r="G402" s="21">
        <v>69.8</v>
      </c>
      <c r="H402" s="21">
        <v>69.8</v>
      </c>
    </row>
    <row r="403" spans="1:8" ht="47.25">
      <c r="A403" s="9" t="s">
        <v>19</v>
      </c>
      <c r="B403" s="179" t="s">
        <v>38</v>
      </c>
      <c r="C403" s="176">
        <v>2200000000</v>
      </c>
      <c r="D403" s="179"/>
      <c r="E403" s="180" t="s">
        <v>317</v>
      </c>
      <c r="F403" s="21">
        <f>F404</f>
        <v>126.89999999999999</v>
      </c>
      <c r="G403" s="21">
        <f aca="true" t="shared" si="105" ref="G403:H407">G404</f>
        <v>126.89999999999999</v>
      </c>
      <c r="H403" s="21">
        <f t="shared" si="105"/>
        <v>126.89999999999999</v>
      </c>
    </row>
    <row r="404" spans="1:8" ht="31.5">
      <c r="A404" s="9" t="s">
        <v>19</v>
      </c>
      <c r="B404" s="179" t="s">
        <v>38</v>
      </c>
      <c r="C404" s="176">
        <v>2240000000</v>
      </c>
      <c r="D404" s="10"/>
      <c r="E404" s="180" t="s">
        <v>132</v>
      </c>
      <c r="F404" s="21">
        <f>F405</f>
        <v>126.89999999999999</v>
      </c>
      <c r="G404" s="21">
        <f t="shared" si="105"/>
        <v>126.89999999999999</v>
      </c>
      <c r="H404" s="21">
        <f t="shared" si="105"/>
        <v>126.89999999999999</v>
      </c>
    </row>
    <row r="405" spans="1:8" ht="31.5">
      <c r="A405" s="9" t="s">
        <v>19</v>
      </c>
      <c r="B405" s="179" t="s">
        <v>38</v>
      </c>
      <c r="C405" s="10" t="s">
        <v>303</v>
      </c>
      <c r="D405" s="10"/>
      <c r="E405" s="180" t="s">
        <v>137</v>
      </c>
      <c r="F405" s="21">
        <f>F406+F409+F412+F415</f>
        <v>126.89999999999999</v>
      </c>
      <c r="G405" s="21">
        <f>G406+G409+G412+G415</f>
        <v>126.89999999999999</v>
      </c>
      <c r="H405" s="21">
        <f>H406+H409+H412+H415</f>
        <v>126.89999999999999</v>
      </c>
    </row>
    <row r="406" spans="1:8" ht="12.75">
      <c r="A406" s="9" t="s">
        <v>19</v>
      </c>
      <c r="B406" s="2" t="s">
        <v>38</v>
      </c>
      <c r="C406" s="10" t="s">
        <v>304</v>
      </c>
      <c r="D406" s="11"/>
      <c r="E406" s="180" t="s">
        <v>140</v>
      </c>
      <c r="F406" s="21">
        <f>F407</f>
        <v>54</v>
      </c>
      <c r="G406" s="21">
        <f t="shared" si="105"/>
        <v>54</v>
      </c>
      <c r="H406" s="21">
        <f t="shared" si="105"/>
        <v>54</v>
      </c>
    </row>
    <row r="407" spans="1:8" ht="31.5">
      <c r="A407" s="9" t="s">
        <v>19</v>
      </c>
      <c r="B407" s="2" t="s">
        <v>38</v>
      </c>
      <c r="C407" s="10" t="s">
        <v>304</v>
      </c>
      <c r="D407" s="176" t="s">
        <v>69</v>
      </c>
      <c r="E407" s="180" t="s">
        <v>95</v>
      </c>
      <c r="F407" s="21">
        <f>F408</f>
        <v>54</v>
      </c>
      <c r="G407" s="21">
        <f t="shared" si="105"/>
        <v>54</v>
      </c>
      <c r="H407" s="21">
        <f t="shared" si="105"/>
        <v>54</v>
      </c>
    </row>
    <row r="408" spans="1:8" ht="31.5">
      <c r="A408" s="9" t="s">
        <v>19</v>
      </c>
      <c r="B408" s="2" t="s">
        <v>38</v>
      </c>
      <c r="C408" s="10" t="s">
        <v>304</v>
      </c>
      <c r="D408" s="176">
        <v>240</v>
      </c>
      <c r="E408" s="180" t="s">
        <v>223</v>
      </c>
      <c r="F408" s="21">
        <v>54</v>
      </c>
      <c r="G408" s="21">
        <v>54</v>
      </c>
      <c r="H408" s="21">
        <v>54</v>
      </c>
    </row>
    <row r="409" spans="1:8" ht="31.5">
      <c r="A409" s="9" t="s">
        <v>19</v>
      </c>
      <c r="B409" s="179" t="s">
        <v>38</v>
      </c>
      <c r="C409" s="10" t="s">
        <v>305</v>
      </c>
      <c r="D409" s="10"/>
      <c r="E409" s="180" t="s">
        <v>134</v>
      </c>
      <c r="F409" s="21">
        <f aca="true" t="shared" si="106" ref="F409:H410">F410</f>
        <v>22.8</v>
      </c>
      <c r="G409" s="21">
        <f t="shared" si="106"/>
        <v>22.8</v>
      </c>
      <c r="H409" s="21">
        <f t="shared" si="106"/>
        <v>22.8</v>
      </c>
    </row>
    <row r="410" spans="1:8" ht="31.5">
      <c r="A410" s="9" t="s">
        <v>19</v>
      </c>
      <c r="B410" s="179" t="s">
        <v>38</v>
      </c>
      <c r="C410" s="10" t="s">
        <v>305</v>
      </c>
      <c r="D410" s="176" t="s">
        <v>69</v>
      </c>
      <c r="E410" s="180" t="s">
        <v>95</v>
      </c>
      <c r="F410" s="21">
        <f t="shared" si="106"/>
        <v>22.8</v>
      </c>
      <c r="G410" s="21">
        <f t="shared" si="106"/>
        <v>22.8</v>
      </c>
      <c r="H410" s="21">
        <f t="shared" si="106"/>
        <v>22.8</v>
      </c>
    </row>
    <row r="411" spans="1:8" ht="31.5">
      <c r="A411" s="9" t="s">
        <v>19</v>
      </c>
      <c r="B411" s="179" t="s">
        <v>38</v>
      </c>
      <c r="C411" s="10" t="s">
        <v>305</v>
      </c>
      <c r="D411" s="179">
        <v>240</v>
      </c>
      <c r="E411" s="180" t="s">
        <v>223</v>
      </c>
      <c r="F411" s="21">
        <v>22.8</v>
      </c>
      <c r="G411" s="21">
        <v>22.8</v>
      </c>
      <c r="H411" s="21">
        <v>22.8</v>
      </c>
    </row>
    <row r="412" spans="1:8" ht="31.5">
      <c r="A412" s="9" t="s">
        <v>19</v>
      </c>
      <c r="B412" s="179" t="s">
        <v>38</v>
      </c>
      <c r="C412" s="10" t="s">
        <v>306</v>
      </c>
      <c r="D412" s="10"/>
      <c r="E412" s="180" t="s">
        <v>135</v>
      </c>
      <c r="F412" s="21">
        <f aca="true" t="shared" si="107" ref="F412:H413">F413</f>
        <v>14.1</v>
      </c>
      <c r="G412" s="21">
        <f t="shared" si="107"/>
        <v>14.1</v>
      </c>
      <c r="H412" s="21">
        <f t="shared" si="107"/>
        <v>14.1</v>
      </c>
    </row>
    <row r="413" spans="1:8" ht="31.5">
      <c r="A413" s="9" t="s">
        <v>19</v>
      </c>
      <c r="B413" s="179" t="s">
        <v>38</v>
      </c>
      <c r="C413" s="10" t="s">
        <v>306</v>
      </c>
      <c r="D413" s="176" t="s">
        <v>69</v>
      </c>
      <c r="E413" s="180" t="s">
        <v>95</v>
      </c>
      <c r="F413" s="21">
        <f t="shared" si="107"/>
        <v>14.1</v>
      </c>
      <c r="G413" s="21">
        <f t="shared" si="107"/>
        <v>14.1</v>
      </c>
      <c r="H413" s="21">
        <f t="shared" si="107"/>
        <v>14.1</v>
      </c>
    </row>
    <row r="414" spans="1:8" ht="31.5">
      <c r="A414" s="9" t="s">
        <v>19</v>
      </c>
      <c r="B414" s="179" t="s">
        <v>38</v>
      </c>
      <c r="C414" s="10" t="s">
        <v>306</v>
      </c>
      <c r="D414" s="179">
        <v>240</v>
      </c>
      <c r="E414" s="180" t="s">
        <v>223</v>
      </c>
      <c r="F414" s="21">
        <v>14.1</v>
      </c>
      <c r="G414" s="21">
        <v>14.1</v>
      </c>
      <c r="H414" s="21">
        <v>14.1</v>
      </c>
    </row>
    <row r="415" spans="1:8" ht="12.75">
      <c r="A415" s="9" t="s">
        <v>19</v>
      </c>
      <c r="B415" s="179" t="s">
        <v>38</v>
      </c>
      <c r="C415" s="10" t="s">
        <v>307</v>
      </c>
      <c r="D415" s="10"/>
      <c r="E415" s="180" t="s">
        <v>136</v>
      </c>
      <c r="F415" s="21">
        <f aca="true" t="shared" si="108" ref="F415:H416">F416</f>
        <v>36</v>
      </c>
      <c r="G415" s="21">
        <f t="shared" si="108"/>
        <v>36</v>
      </c>
      <c r="H415" s="21">
        <f t="shared" si="108"/>
        <v>36</v>
      </c>
    </row>
    <row r="416" spans="1:8" ht="12.75">
      <c r="A416" s="9" t="s">
        <v>19</v>
      </c>
      <c r="B416" s="179" t="s">
        <v>38</v>
      </c>
      <c r="C416" s="10" t="s">
        <v>307</v>
      </c>
      <c r="D416" s="176" t="s">
        <v>73</v>
      </c>
      <c r="E416" s="180" t="s">
        <v>74</v>
      </c>
      <c r="F416" s="21">
        <f t="shared" si="108"/>
        <v>36</v>
      </c>
      <c r="G416" s="21">
        <f t="shared" si="108"/>
        <v>36</v>
      </c>
      <c r="H416" s="21">
        <f t="shared" si="108"/>
        <v>36</v>
      </c>
    </row>
    <row r="417" spans="1:8" ht="31.5">
      <c r="A417" s="9" t="s">
        <v>19</v>
      </c>
      <c r="B417" s="179" t="s">
        <v>38</v>
      </c>
      <c r="C417" s="10" t="s">
        <v>307</v>
      </c>
      <c r="D417" s="10" t="s">
        <v>338</v>
      </c>
      <c r="E417" s="180" t="s">
        <v>339</v>
      </c>
      <c r="F417" s="21">
        <v>36</v>
      </c>
      <c r="G417" s="21">
        <v>36</v>
      </c>
      <c r="H417" s="21">
        <v>36</v>
      </c>
    </row>
    <row r="418" spans="1:8" ht="12.75">
      <c r="A418" s="179" t="s">
        <v>19</v>
      </c>
      <c r="B418" s="179" t="s">
        <v>41</v>
      </c>
      <c r="C418" s="179" t="s">
        <v>66</v>
      </c>
      <c r="D418" s="179" t="s">
        <v>66</v>
      </c>
      <c r="E418" s="42" t="s">
        <v>82</v>
      </c>
      <c r="F418" s="21">
        <f>F419</f>
        <v>58198.5</v>
      </c>
      <c r="G418" s="21">
        <f>G419</f>
        <v>52971.9</v>
      </c>
      <c r="H418" s="21">
        <f>H419</f>
        <v>52971.9</v>
      </c>
    </row>
    <row r="419" spans="1:8" ht="12.75">
      <c r="A419" s="179" t="s">
        <v>19</v>
      </c>
      <c r="B419" s="179" t="s">
        <v>42</v>
      </c>
      <c r="C419" s="179" t="s">
        <v>66</v>
      </c>
      <c r="D419" s="179" t="s">
        <v>66</v>
      </c>
      <c r="E419" s="180" t="s">
        <v>13</v>
      </c>
      <c r="F419" s="21">
        <f>F426+F465+F420</f>
        <v>58198.5</v>
      </c>
      <c r="G419" s="21">
        <f>G426+G465+G420</f>
        <v>52971.9</v>
      </c>
      <c r="H419" s="21">
        <f>H426+H465+H420</f>
        <v>52971.9</v>
      </c>
    </row>
    <row r="420" spans="1:8" ht="47.25">
      <c r="A420" s="179" t="s">
        <v>19</v>
      </c>
      <c r="B420" s="179" t="s">
        <v>42</v>
      </c>
      <c r="C420" s="176">
        <v>2100000000</v>
      </c>
      <c r="D420" s="24"/>
      <c r="E420" s="180" t="s">
        <v>319</v>
      </c>
      <c r="F420" s="21">
        <f>F421</f>
        <v>106.7</v>
      </c>
      <c r="G420" s="21">
        <f aca="true" t="shared" si="109" ref="G420:H424">G421</f>
        <v>106.7</v>
      </c>
      <c r="H420" s="21">
        <f t="shared" si="109"/>
        <v>106.7</v>
      </c>
    </row>
    <row r="421" spans="1:8" ht="31.5">
      <c r="A421" s="179" t="s">
        <v>19</v>
      </c>
      <c r="B421" s="179" t="s">
        <v>42</v>
      </c>
      <c r="C421" s="176">
        <v>2130000000</v>
      </c>
      <c r="D421" s="24"/>
      <c r="E421" s="180" t="s">
        <v>114</v>
      </c>
      <c r="F421" s="21">
        <f>F422</f>
        <v>106.7</v>
      </c>
      <c r="G421" s="21">
        <f t="shared" si="109"/>
        <v>106.7</v>
      </c>
      <c r="H421" s="21">
        <f t="shared" si="109"/>
        <v>106.7</v>
      </c>
    </row>
    <row r="422" spans="1:8" ht="47.25">
      <c r="A422" s="179" t="s">
        <v>19</v>
      </c>
      <c r="B422" s="179" t="s">
        <v>42</v>
      </c>
      <c r="C422" s="176">
        <v>2130300000</v>
      </c>
      <c r="D422" s="24"/>
      <c r="E422" s="180" t="s">
        <v>115</v>
      </c>
      <c r="F422" s="21">
        <f>F423</f>
        <v>106.7</v>
      </c>
      <c r="G422" s="21">
        <f t="shared" si="109"/>
        <v>106.7</v>
      </c>
      <c r="H422" s="21">
        <f t="shared" si="109"/>
        <v>106.7</v>
      </c>
    </row>
    <row r="423" spans="1:8" ht="31.5">
      <c r="A423" s="179" t="s">
        <v>19</v>
      </c>
      <c r="B423" s="179" t="s">
        <v>42</v>
      </c>
      <c r="C423" s="176">
        <v>2130320280</v>
      </c>
      <c r="D423" s="24"/>
      <c r="E423" s="180" t="s">
        <v>116</v>
      </c>
      <c r="F423" s="21">
        <f>F424</f>
        <v>106.7</v>
      </c>
      <c r="G423" s="21">
        <f t="shared" si="109"/>
        <v>106.7</v>
      </c>
      <c r="H423" s="21">
        <f t="shared" si="109"/>
        <v>106.7</v>
      </c>
    </row>
    <row r="424" spans="1:8" ht="31.5">
      <c r="A424" s="179" t="s">
        <v>19</v>
      </c>
      <c r="B424" s="179" t="s">
        <v>42</v>
      </c>
      <c r="C424" s="176">
        <v>2130320280</v>
      </c>
      <c r="D424" s="176" t="s">
        <v>97</v>
      </c>
      <c r="E424" s="180" t="s">
        <v>98</v>
      </c>
      <c r="F424" s="21">
        <f>F425</f>
        <v>106.7</v>
      </c>
      <c r="G424" s="21">
        <f t="shared" si="109"/>
        <v>106.7</v>
      </c>
      <c r="H424" s="21">
        <f t="shared" si="109"/>
        <v>106.7</v>
      </c>
    </row>
    <row r="425" spans="1:8" ht="12.75">
      <c r="A425" s="179" t="s">
        <v>19</v>
      </c>
      <c r="B425" s="179" t="s">
        <v>42</v>
      </c>
      <c r="C425" s="176">
        <v>2130320280</v>
      </c>
      <c r="D425" s="179">
        <v>610</v>
      </c>
      <c r="E425" s="180" t="s">
        <v>104</v>
      </c>
      <c r="F425" s="21">
        <v>106.7</v>
      </c>
      <c r="G425" s="21">
        <v>106.7</v>
      </c>
      <c r="H425" s="21">
        <v>106.7</v>
      </c>
    </row>
    <row r="426" spans="1:8" ht="47.25">
      <c r="A426" s="179" t="s">
        <v>19</v>
      </c>
      <c r="B426" s="179" t="s">
        <v>42</v>
      </c>
      <c r="C426" s="176">
        <v>2200000000</v>
      </c>
      <c r="D426" s="179"/>
      <c r="E426" s="180" t="s">
        <v>317</v>
      </c>
      <c r="F426" s="21">
        <f>F427+F442</f>
        <v>55151.4</v>
      </c>
      <c r="G426" s="21">
        <f>G427+G442</f>
        <v>50779.600000000006</v>
      </c>
      <c r="H426" s="21">
        <f>H427+H442</f>
        <v>50779.600000000006</v>
      </c>
    </row>
    <row r="427" spans="1:8" ht="31.5">
      <c r="A427" s="179" t="s">
        <v>19</v>
      </c>
      <c r="B427" s="179" t="s">
        <v>42</v>
      </c>
      <c r="C427" s="176">
        <v>2210000000</v>
      </c>
      <c r="D427" s="179"/>
      <c r="E427" s="180" t="s">
        <v>182</v>
      </c>
      <c r="F427" s="21">
        <f>F428+F438</f>
        <v>16899.5</v>
      </c>
      <c r="G427" s="21">
        <f>G428+G438</f>
        <v>16699.5</v>
      </c>
      <c r="H427" s="21">
        <f>H428+H438</f>
        <v>16699.5</v>
      </c>
    </row>
    <row r="428" spans="1:8" ht="31.5">
      <c r="A428" s="179" t="s">
        <v>19</v>
      </c>
      <c r="B428" s="179" t="s">
        <v>42</v>
      </c>
      <c r="C428" s="176">
        <v>2210100000</v>
      </c>
      <c r="D428" s="179"/>
      <c r="E428" s="180" t="s">
        <v>183</v>
      </c>
      <c r="F428" s="21">
        <f>F432+F429+F435</f>
        <v>16619.5</v>
      </c>
      <c r="G428" s="21">
        <f>G432+G429+G435</f>
        <v>16619.5</v>
      </c>
      <c r="H428" s="21">
        <f>H432+H429+H435</f>
        <v>16619.5</v>
      </c>
    </row>
    <row r="429" spans="1:8" ht="47.25">
      <c r="A429" s="179" t="s">
        <v>19</v>
      </c>
      <c r="B429" s="179" t="s">
        <v>42</v>
      </c>
      <c r="C429" s="176">
        <v>2210110680</v>
      </c>
      <c r="D429" s="179"/>
      <c r="E429" s="61" t="s">
        <v>239</v>
      </c>
      <c r="F429" s="21">
        <f aca="true" t="shared" si="110" ref="F429:H430">F430</f>
        <v>8423.6</v>
      </c>
      <c r="G429" s="21">
        <f t="shared" si="110"/>
        <v>8423.6</v>
      </c>
      <c r="H429" s="21">
        <f t="shared" si="110"/>
        <v>8423.6</v>
      </c>
    </row>
    <row r="430" spans="1:8" ht="31.5">
      <c r="A430" s="179" t="s">
        <v>19</v>
      </c>
      <c r="B430" s="179" t="s">
        <v>42</v>
      </c>
      <c r="C430" s="176">
        <v>2210110680</v>
      </c>
      <c r="D430" s="176" t="s">
        <v>97</v>
      </c>
      <c r="E430" s="55" t="s">
        <v>98</v>
      </c>
      <c r="F430" s="21">
        <f t="shared" si="110"/>
        <v>8423.6</v>
      </c>
      <c r="G430" s="21">
        <f t="shared" si="110"/>
        <v>8423.6</v>
      </c>
      <c r="H430" s="21">
        <f t="shared" si="110"/>
        <v>8423.6</v>
      </c>
    </row>
    <row r="431" spans="1:8" ht="12.75">
      <c r="A431" s="179" t="s">
        <v>19</v>
      </c>
      <c r="B431" s="179" t="s">
        <v>42</v>
      </c>
      <c r="C431" s="176">
        <v>2210110680</v>
      </c>
      <c r="D431" s="179">
        <v>610</v>
      </c>
      <c r="E431" s="55" t="s">
        <v>104</v>
      </c>
      <c r="F431" s="21">
        <v>8423.6</v>
      </c>
      <c r="G431" s="21">
        <v>8423.6</v>
      </c>
      <c r="H431" s="21">
        <v>8423.6</v>
      </c>
    </row>
    <row r="432" spans="1:8" ht="31.5">
      <c r="A432" s="179" t="s">
        <v>19</v>
      </c>
      <c r="B432" s="179" t="s">
        <v>42</v>
      </c>
      <c r="C432" s="176">
        <v>2210120010</v>
      </c>
      <c r="D432" s="179"/>
      <c r="E432" s="180" t="s">
        <v>123</v>
      </c>
      <c r="F432" s="21">
        <f aca="true" t="shared" si="111" ref="F432:H433">F433</f>
        <v>8110.8</v>
      </c>
      <c r="G432" s="21">
        <f t="shared" si="111"/>
        <v>8110.8</v>
      </c>
      <c r="H432" s="21">
        <f t="shared" si="111"/>
        <v>8110.8</v>
      </c>
    </row>
    <row r="433" spans="1:8" ht="31.5">
      <c r="A433" s="179" t="s">
        <v>19</v>
      </c>
      <c r="B433" s="179" t="s">
        <v>42</v>
      </c>
      <c r="C433" s="176">
        <v>2210120010</v>
      </c>
      <c r="D433" s="176" t="s">
        <v>97</v>
      </c>
      <c r="E433" s="180" t="s">
        <v>98</v>
      </c>
      <c r="F433" s="21">
        <f t="shared" si="111"/>
        <v>8110.8</v>
      </c>
      <c r="G433" s="21">
        <f t="shared" si="111"/>
        <v>8110.8</v>
      </c>
      <c r="H433" s="21">
        <f t="shared" si="111"/>
        <v>8110.8</v>
      </c>
    </row>
    <row r="434" spans="1:8" ht="12.75">
      <c r="A434" s="179" t="s">
        <v>19</v>
      </c>
      <c r="B434" s="179" t="s">
        <v>42</v>
      </c>
      <c r="C434" s="176">
        <v>2210120010</v>
      </c>
      <c r="D434" s="179">
        <v>610</v>
      </c>
      <c r="E434" s="180" t="s">
        <v>104</v>
      </c>
      <c r="F434" s="21">
        <v>8110.8</v>
      </c>
      <c r="G434" s="21">
        <v>8110.8</v>
      </c>
      <c r="H434" s="21">
        <v>8110.8</v>
      </c>
    </row>
    <row r="435" spans="1:8" ht="47.25">
      <c r="A435" s="179" t="s">
        <v>19</v>
      </c>
      <c r="B435" s="179" t="s">
        <v>42</v>
      </c>
      <c r="C435" s="176" t="s">
        <v>308</v>
      </c>
      <c r="D435" s="179"/>
      <c r="E435" s="61" t="s">
        <v>248</v>
      </c>
      <c r="F435" s="21">
        <f aca="true" t="shared" si="112" ref="F435:H436">F436</f>
        <v>85.1</v>
      </c>
      <c r="G435" s="21">
        <f t="shared" si="112"/>
        <v>85.1</v>
      </c>
      <c r="H435" s="21">
        <f t="shared" si="112"/>
        <v>85.1</v>
      </c>
    </row>
    <row r="436" spans="1:8" ht="31.5">
      <c r="A436" s="179" t="s">
        <v>19</v>
      </c>
      <c r="B436" s="179" t="s">
        <v>42</v>
      </c>
      <c r="C436" s="176" t="s">
        <v>308</v>
      </c>
      <c r="D436" s="176" t="s">
        <v>97</v>
      </c>
      <c r="E436" s="55" t="s">
        <v>98</v>
      </c>
      <c r="F436" s="21">
        <f t="shared" si="112"/>
        <v>85.1</v>
      </c>
      <c r="G436" s="21">
        <f t="shared" si="112"/>
        <v>85.1</v>
      </c>
      <c r="H436" s="21">
        <f t="shared" si="112"/>
        <v>85.1</v>
      </c>
    </row>
    <row r="437" spans="1:8" ht="12.75">
      <c r="A437" s="179" t="s">
        <v>19</v>
      </c>
      <c r="B437" s="179" t="s">
        <v>42</v>
      </c>
      <c r="C437" s="176" t="s">
        <v>308</v>
      </c>
      <c r="D437" s="179">
        <v>610</v>
      </c>
      <c r="E437" s="55" t="s">
        <v>104</v>
      </c>
      <c r="F437" s="21">
        <v>85.1</v>
      </c>
      <c r="G437" s="21">
        <v>85.1</v>
      </c>
      <c r="H437" s="21">
        <v>85.1</v>
      </c>
    </row>
    <row r="438" spans="1:8" ht="47.25">
      <c r="A438" s="179" t="s">
        <v>19</v>
      </c>
      <c r="B438" s="179" t="s">
        <v>42</v>
      </c>
      <c r="C438" s="176">
        <v>2210200000</v>
      </c>
      <c r="D438" s="179"/>
      <c r="E438" s="180" t="s">
        <v>184</v>
      </c>
      <c r="F438" s="21">
        <f>F439</f>
        <v>280</v>
      </c>
      <c r="G438" s="21">
        <f aca="true" t="shared" si="113" ref="G438:H438">G439</f>
        <v>80</v>
      </c>
      <c r="H438" s="21">
        <f t="shared" si="113"/>
        <v>80</v>
      </c>
    </row>
    <row r="439" spans="1:8" ht="47.25">
      <c r="A439" s="179" t="s">
        <v>19</v>
      </c>
      <c r="B439" s="179" t="s">
        <v>42</v>
      </c>
      <c r="C439" s="176" t="s">
        <v>694</v>
      </c>
      <c r="D439" s="179"/>
      <c r="E439" s="180" t="s">
        <v>695</v>
      </c>
      <c r="F439" s="21">
        <f aca="true" t="shared" si="114" ref="F439:H440">F440</f>
        <v>280</v>
      </c>
      <c r="G439" s="21">
        <f t="shared" si="114"/>
        <v>80</v>
      </c>
      <c r="H439" s="21">
        <f t="shared" si="114"/>
        <v>80</v>
      </c>
    </row>
    <row r="440" spans="1:8" ht="31.5">
      <c r="A440" s="179" t="s">
        <v>19</v>
      </c>
      <c r="B440" s="179" t="s">
        <v>42</v>
      </c>
      <c r="C440" s="176" t="s">
        <v>694</v>
      </c>
      <c r="D440" s="176" t="s">
        <v>97</v>
      </c>
      <c r="E440" s="180" t="s">
        <v>98</v>
      </c>
      <c r="F440" s="21">
        <f t="shared" si="114"/>
        <v>280</v>
      </c>
      <c r="G440" s="21">
        <f t="shared" si="114"/>
        <v>80</v>
      </c>
      <c r="H440" s="21">
        <f t="shared" si="114"/>
        <v>80</v>
      </c>
    </row>
    <row r="441" spans="1:8" ht="12.75">
      <c r="A441" s="179" t="s">
        <v>19</v>
      </c>
      <c r="B441" s="179" t="s">
        <v>42</v>
      </c>
      <c r="C441" s="176" t="s">
        <v>694</v>
      </c>
      <c r="D441" s="179">
        <v>610</v>
      </c>
      <c r="E441" s="180" t="s">
        <v>104</v>
      </c>
      <c r="F441" s="21">
        <f>80+200</f>
        <v>280</v>
      </c>
      <c r="G441" s="21">
        <v>80</v>
      </c>
      <c r="H441" s="21">
        <v>80</v>
      </c>
    </row>
    <row r="442" spans="1:8" ht="31.5">
      <c r="A442" s="179" t="s">
        <v>19</v>
      </c>
      <c r="B442" s="179" t="s">
        <v>42</v>
      </c>
      <c r="C442" s="176">
        <v>2220000000</v>
      </c>
      <c r="D442" s="179"/>
      <c r="E442" s="180" t="s">
        <v>139</v>
      </c>
      <c r="F442" s="21">
        <f>F443+F453+F461+F457</f>
        <v>38251.9</v>
      </c>
      <c r="G442" s="21">
        <f aca="true" t="shared" si="115" ref="G442:H442">G443+G453+G461+G457</f>
        <v>34080.100000000006</v>
      </c>
      <c r="H442" s="21">
        <f t="shared" si="115"/>
        <v>34080.100000000006</v>
      </c>
    </row>
    <row r="443" spans="1:8" ht="47.25">
      <c r="A443" s="179" t="s">
        <v>19</v>
      </c>
      <c r="B443" s="179" t="s">
        <v>42</v>
      </c>
      <c r="C443" s="179">
        <v>2220100000</v>
      </c>
      <c r="D443" s="179"/>
      <c r="E443" s="180" t="s">
        <v>185</v>
      </c>
      <c r="F443" s="21">
        <f>F447+F444+F450</f>
        <v>33209.3</v>
      </c>
      <c r="G443" s="21">
        <f>G447+G444+G450</f>
        <v>33209.3</v>
      </c>
      <c r="H443" s="21">
        <f>H447+H444+H450</f>
        <v>33209.3</v>
      </c>
    </row>
    <row r="444" spans="1:8" ht="47.25">
      <c r="A444" s="179" t="s">
        <v>19</v>
      </c>
      <c r="B444" s="179" t="s">
        <v>42</v>
      </c>
      <c r="C444" s="179">
        <v>2220110680</v>
      </c>
      <c r="D444" s="179"/>
      <c r="E444" s="61" t="s">
        <v>239</v>
      </c>
      <c r="F444" s="21">
        <f aca="true" t="shared" si="116" ref="F444:H445">F445</f>
        <v>17128</v>
      </c>
      <c r="G444" s="21">
        <f t="shared" si="116"/>
        <v>17128</v>
      </c>
      <c r="H444" s="21">
        <f t="shared" si="116"/>
        <v>17128</v>
      </c>
    </row>
    <row r="445" spans="1:8" ht="31.5">
      <c r="A445" s="179" t="s">
        <v>19</v>
      </c>
      <c r="B445" s="179" t="s">
        <v>42</v>
      </c>
      <c r="C445" s="179">
        <v>2220110680</v>
      </c>
      <c r="D445" s="176" t="s">
        <v>97</v>
      </c>
      <c r="E445" s="55" t="s">
        <v>98</v>
      </c>
      <c r="F445" s="21">
        <f t="shared" si="116"/>
        <v>17128</v>
      </c>
      <c r="G445" s="21">
        <f t="shared" si="116"/>
        <v>17128</v>
      </c>
      <c r="H445" s="21">
        <f t="shared" si="116"/>
        <v>17128</v>
      </c>
    </row>
    <row r="446" spans="1:8" ht="12.75">
      <c r="A446" s="179" t="s">
        <v>19</v>
      </c>
      <c r="B446" s="179" t="s">
        <v>42</v>
      </c>
      <c r="C446" s="179">
        <v>2220110680</v>
      </c>
      <c r="D446" s="179">
        <v>610</v>
      </c>
      <c r="E446" s="55" t="s">
        <v>104</v>
      </c>
      <c r="F446" s="21">
        <v>17128</v>
      </c>
      <c r="G446" s="21">
        <v>17128</v>
      </c>
      <c r="H446" s="21">
        <v>17128</v>
      </c>
    </row>
    <row r="447" spans="1:8" ht="31.5">
      <c r="A447" s="179" t="s">
        <v>19</v>
      </c>
      <c r="B447" s="179" t="s">
        <v>42</v>
      </c>
      <c r="C447" s="179">
        <v>2220120010</v>
      </c>
      <c r="D447" s="179"/>
      <c r="E447" s="180" t="s">
        <v>123</v>
      </c>
      <c r="F447" s="21">
        <f aca="true" t="shared" si="117" ref="F447:H448">F448</f>
        <v>15908.3</v>
      </c>
      <c r="G447" s="21">
        <f t="shared" si="117"/>
        <v>15908.3</v>
      </c>
      <c r="H447" s="21">
        <f t="shared" si="117"/>
        <v>15908.3</v>
      </c>
    </row>
    <row r="448" spans="1:8" ht="31.5">
      <c r="A448" s="179" t="s">
        <v>19</v>
      </c>
      <c r="B448" s="179" t="s">
        <v>42</v>
      </c>
      <c r="C448" s="179">
        <v>2220120010</v>
      </c>
      <c r="D448" s="176" t="s">
        <v>97</v>
      </c>
      <c r="E448" s="180" t="s">
        <v>98</v>
      </c>
      <c r="F448" s="21">
        <f t="shared" si="117"/>
        <v>15908.3</v>
      </c>
      <c r="G448" s="21">
        <f t="shared" si="117"/>
        <v>15908.3</v>
      </c>
      <c r="H448" s="21">
        <f t="shared" si="117"/>
        <v>15908.3</v>
      </c>
    </row>
    <row r="449" spans="1:8" ht="12.75">
      <c r="A449" s="179" t="s">
        <v>19</v>
      </c>
      <c r="B449" s="179" t="s">
        <v>42</v>
      </c>
      <c r="C449" s="179">
        <v>2220120010</v>
      </c>
      <c r="D449" s="179">
        <v>610</v>
      </c>
      <c r="E449" s="180" t="s">
        <v>104</v>
      </c>
      <c r="F449" s="21">
        <v>15908.3</v>
      </c>
      <c r="G449" s="21">
        <v>15908.3</v>
      </c>
      <c r="H449" s="21">
        <v>15908.3</v>
      </c>
    </row>
    <row r="450" spans="1:8" ht="47.25">
      <c r="A450" s="179" t="s">
        <v>19</v>
      </c>
      <c r="B450" s="179" t="s">
        <v>42</v>
      </c>
      <c r="C450" s="179" t="s">
        <v>309</v>
      </c>
      <c r="D450" s="179"/>
      <c r="E450" s="61" t="s">
        <v>248</v>
      </c>
      <c r="F450" s="21">
        <f aca="true" t="shared" si="118" ref="F450:H451">F451</f>
        <v>173</v>
      </c>
      <c r="G450" s="21">
        <f t="shared" si="118"/>
        <v>173</v>
      </c>
      <c r="H450" s="21">
        <f t="shared" si="118"/>
        <v>173</v>
      </c>
    </row>
    <row r="451" spans="1:8" ht="31.5">
      <c r="A451" s="179" t="s">
        <v>19</v>
      </c>
      <c r="B451" s="179" t="s">
        <v>42</v>
      </c>
      <c r="C451" s="179" t="s">
        <v>309</v>
      </c>
      <c r="D451" s="176" t="s">
        <v>97</v>
      </c>
      <c r="E451" s="55" t="s">
        <v>98</v>
      </c>
      <c r="F451" s="21">
        <f t="shared" si="118"/>
        <v>173</v>
      </c>
      <c r="G451" s="21">
        <f t="shared" si="118"/>
        <v>173</v>
      </c>
      <c r="H451" s="21">
        <f t="shared" si="118"/>
        <v>173</v>
      </c>
    </row>
    <row r="452" spans="1:8" ht="12.75">
      <c r="A452" s="179" t="s">
        <v>19</v>
      </c>
      <c r="B452" s="179" t="s">
        <v>42</v>
      </c>
      <c r="C452" s="179" t="s">
        <v>309</v>
      </c>
      <c r="D452" s="179">
        <v>610</v>
      </c>
      <c r="E452" s="55" t="s">
        <v>104</v>
      </c>
      <c r="F452" s="21">
        <v>173</v>
      </c>
      <c r="G452" s="21">
        <v>173</v>
      </c>
      <c r="H452" s="21">
        <v>173</v>
      </c>
    </row>
    <row r="453" spans="1:8" ht="31.5">
      <c r="A453" s="179" t="s">
        <v>19</v>
      </c>
      <c r="B453" s="179" t="s">
        <v>42</v>
      </c>
      <c r="C453" s="179">
        <v>2220200000</v>
      </c>
      <c r="D453" s="179"/>
      <c r="E453" s="180" t="s">
        <v>186</v>
      </c>
      <c r="F453" s="21">
        <f>F454</f>
        <v>1555.1</v>
      </c>
      <c r="G453" s="21">
        <f aca="true" t="shared" si="119" ref="G453:H455">G454</f>
        <v>870.8</v>
      </c>
      <c r="H453" s="21">
        <f t="shared" si="119"/>
        <v>870.8</v>
      </c>
    </row>
    <row r="454" spans="1:8" ht="12.75">
      <c r="A454" s="179" t="s">
        <v>19</v>
      </c>
      <c r="B454" s="179" t="s">
        <v>42</v>
      </c>
      <c r="C454" s="179">
        <v>2220220320</v>
      </c>
      <c r="D454" s="179"/>
      <c r="E454" s="180" t="s">
        <v>140</v>
      </c>
      <c r="F454" s="21">
        <f>F455</f>
        <v>1555.1</v>
      </c>
      <c r="G454" s="21">
        <f t="shared" si="119"/>
        <v>870.8</v>
      </c>
      <c r="H454" s="21">
        <f t="shared" si="119"/>
        <v>870.8</v>
      </c>
    </row>
    <row r="455" spans="1:8" ht="31.5">
      <c r="A455" s="179" t="s">
        <v>19</v>
      </c>
      <c r="B455" s="179" t="s">
        <v>42</v>
      </c>
      <c r="C455" s="179">
        <v>2220220320</v>
      </c>
      <c r="D455" s="176" t="s">
        <v>97</v>
      </c>
      <c r="E455" s="180" t="s">
        <v>98</v>
      </c>
      <c r="F455" s="21">
        <f>F456</f>
        <v>1555.1</v>
      </c>
      <c r="G455" s="21">
        <f t="shared" si="119"/>
        <v>870.8</v>
      </c>
      <c r="H455" s="21">
        <f t="shared" si="119"/>
        <v>870.8</v>
      </c>
    </row>
    <row r="456" spans="1:8" ht="12.75">
      <c r="A456" s="179" t="s">
        <v>19</v>
      </c>
      <c r="B456" s="179" t="s">
        <v>42</v>
      </c>
      <c r="C456" s="179">
        <v>2220220320</v>
      </c>
      <c r="D456" s="179">
        <v>610</v>
      </c>
      <c r="E456" s="180" t="s">
        <v>104</v>
      </c>
      <c r="F456" s="21">
        <v>1555.1</v>
      </c>
      <c r="G456" s="21">
        <v>870.8</v>
      </c>
      <c r="H456" s="21">
        <v>870.8</v>
      </c>
    </row>
    <row r="457" spans="1:8" ht="47.25">
      <c r="A457" s="184" t="s">
        <v>19</v>
      </c>
      <c r="B457" s="184" t="s">
        <v>42</v>
      </c>
      <c r="C457" s="184">
        <v>2220300000</v>
      </c>
      <c r="D457" s="184"/>
      <c r="E457" s="55" t="s">
        <v>738</v>
      </c>
      <c r="F457" s="21">
        <f>F458</f>
        <v>574.1999999999999</v>
      </c>
      <c r="G457" s="21">
        <f aca="true" t="shared" si="120" ref="G457:H459">G458</f>
        <v>0</v>
      </c>
      <c r="H457" s="21">
        <f t="shared" si="120"/>
        <v>0</v>
      </c>
    </row>
    <row r="458" spans="1:8" ht="47.25">
      <c r="A458" s="184" t="s">
        <v>19</v>
      </c>
      <c r="B458" s="184" t="s">
        <v>42</v>
      </c>
      <c r="C458" s="184" t="s">
        <v>739</v>
      </c>
      <c r="D458" s="184"/>
      <c r="E458" s="55" t="s">
        <v>740</v>
      </c>
      <c r="F458" s="21">
        <f>F459</f>
        <v>574.1999999999999</v>
      </c>
      <c r="G458" s="21">
        <f t="shared" si="120"/>
        <v>0</v>
      </c>
      <c r="H458" s="21">
        <f t="shared" si="120"/>
        <v>0</v>
      </c>
    </row>
    <row r="459" spans="1:8" ht="31.5">
      <c r="A459" s="184" t="s">
        <v>19</v>
      </c>
      <c r="B459" s="184" t="s">
        <v>42</v>
      </c>
      <c r="C459" s="184" t="s">
        <v>739</v>
      </c>
      <c r="D459" s="183" t="s">
        <v>97</v>
      </c>
      <c r="E459" s="55" t="s">
        <v>98</v>
      </c>
      <c r="F459" s="21">
        <f>F460</f>
        <v>574.1999999999999</v>
      </c>
      <c r="G459" s="21">
        <f t="shared" si="120"/>
        <v>0</v>
      </c>
      <c r="H459" s="21">
        <f t="shared" si="120"/>
        <v>0</v>
      </c>
    </row>
    <row r="460" spans="1:8" ht="12.75">
      <c r="A460" s="184" t="s">
        <v>19</v>
      </c>
      <c r="B460" s="184" t="s">
        <v>42</v>
      </c>
      <c r="C460" s="184" t="s">
        <v>739</v>
      </c>
      <c r="D460" s="184">
        <v>610</v>
      </c>
      <c r="E460" s="55" t="s">
        <v>104</v>
      </c>
      <c r="F460" s="21">
        <f>568.4+5.8</f>
        <v>574.1999999999999</v>
      </c>
      <c r="G460" s="21">
        <v>0</v>
      </c>
      <c r="H460" s="21">
        <v>0</v>
      </c>
    </row>
    <row r="461" spans="1:8" ht="63">
      <c r="A461" s="179" t="s">
        <v>19</v>
      </c>
      <c r="B461" s="179" t="s">
        <v>42</v>
      </c>
      <c r="C461" s="179">
        <v>2220400000</v>
      </c>
      <c r="D461" s="179"/>
      <c r="E461" s="55" t="s">
        <v>359</v>
      </c>
      <c r="F461" s="21">
        <f>F462</f>
        <v>2913.2999999999997</v>
      </c>
      <c r="G461" s="21">
        <f aca="true" t="shared" si="121" ref="G461:H463">G462</f>
        <v>0</v>
      </c>
      <c r="H461" s="21">
        <f t="shared" si="121"/>
        <v>0</v>
      </c>
    </row>
    <row r="462" spans="1:8" ht="78.75">
      <c r="A462" s="179" t="s">
        <v>19</v>
      </c>
      <c r="B462" s="179" t="s">
        <v>42</v>
      </c>
      <c r="C462" s="179" t="s">
        <v>662</v>
      </c>
      <c r="D462" s="179"/>
      <c r="E462" s="55" t="s">
        <v>663</v>
      </c>
      <c r="F462" s="21">
        <f>F463</f>
        <v>2913.2999999999997</v>
      </c>
      <c r="G462" s="21">
        <f t="shared" si="121"/>
        <v>0</v>
      </c>
      <c r="H462" s="21">
        <f t="shared" si="121"/>
        <v>0</v>
      </c>
    </row>
    <row r="463" spans="1:8" ht="31.5">
      <c r="A463" s="179" t="s">
        <v>19</v>
      </c>
      <c r="B463" s="179" t="s">
        <v>42</v>
      </c>
      <c r="C463" s="179" t="s">
        <v>662</v>
      </c>
      <c r="D463" s="176" t="s">
        <v>97</v>
      </c>
      <c r="E463" s="55" t="s">
        <v>98</v>
      </c>
      <c r="F463" s="21">
        <f>F464</f>
        <v>2913.2999999999997</v>
      </c>
      <c r="G463" s="21">
        <f t="shared" si="121"/>
        <v>0</v>
      </c>
      <c r="H463" s="21">
        <f t="shared" si="121"/>
        <v>0</v>
      </c>
    </row>
    <row r="464" spans="1:8" ht="12.75">
      <c r="A464" s="179" t="s">
        <v>19</v>
      </c>
      <c r="B464" s="179" t="s">
        <v>42</v>
      </c>
      <c r="C464" s="179" t="s">
        <v>662</v>
      </c>
      <c r="D464" s="179">
        <v>610</v>
      </c>
      <c r="E464" s="55" t="s">
        <v>104</v>
      </c>
      <c r="F464" s="21">
        <f>2402.1+517-5.8</f>
        <v>2913.2999999999997</v>
      </c>
      <c r="G464" s="21">
        <v>0</v>
      </c>
      <c r="H464" s="21">
        <v>0</v>
      </c>
    </row>
    <row r="465" spans="1:8" ht="31.5">
      <c r="A465" s="179" t="s">
        <v>19</v>
      </c>
      <c r="B465" s="179" t="s">
        <v>42</v>
      </c>
      <c r="C465" s="176">
        <v>2500000000</v>
      </c>
      <c r="D465" s="179"/>
      <c r="E465" s="180" t="s">
        <v>318</v>
      </c>
      <c r="F465" s="21">
        <f>F466</f>
        <v>2940.3999999999996</v>
      </c>
      <c r="G465" s="21">
        <f>G466</f>
        <v>2085.6</v>
      </c>
      <c r="H465" s="21">
        <f>H466</f>
        <v>2085.6</v>
      </c>
    </row>
    <row r="466" spans="1:8" ht="31.5">
      <c r="A466" s="179" t="s">
        <v>19</v>
      </c>
      <c r="B466" s="179" t="s">
        <v>42</v>
      </c>
      <c r="C466" s="176">
        <v>2520000000</v>
      </c>
      <c r="D466" s="179"/>
      <c r="E466" s="180" t="s">
        <v>249</v>
      </c>
      <c r="F466" s="21">
        <f>F471+F475+F479+F467</f>
        <v>2940.3999999999996</v>
      </c>
      <c r="G466" s="21">
        <f>G471+G475+G479+G467</f>
        <v>2085.6</v>
      </c>
      <c r="H466" s="21">
        <f>H471+H475+H479+H467</f>
        <v>2085.6</v>
      </c>
    </row>
    <row r="467" spans="1:8" ht="78.75">
      <c r="A467" s="179" t="s">
        <v>19</v>
      </c>
      <c r="B467" s="179" t="s">
        <v>42</v>
      </c>
      <c r="C467" s="179">
        <v>2520100000</v>
      </c>
      <c r="D467" s="179"/>
      <c r="E467" s="55" t="s">
        <v>349</v>
      </c>
      <c r="F467" s="21">
        <f>F468</f>
        <v>363.1</v>
      </c>
      <c r="G467" s="21">
        <f aca="true" t="shared" si="122" ref="G467:H469">G468</f>
        <v>0</v>
      </c>
      <c r="H467" s="21">
        <f t="shared" si="122"/>
        <v>0</v>
      </c>
    </row>
    <row r="468" spans="1:8" ht="31.5">
      <c r="A468" s="179" t="s">
        <v>19</v>
      </c>
      <c r="B468" s="179" t="s">
        <v>42</v>
      </c>
      <c r="C468" s="10" t="s">
        <v>350</v>
      </c>
      <c r="D468" s="179"/>
      <c r="E468" s="55" t="s">
        <v>351</v>
      </c>
      <c r="F468" s="21">
        <f>F469</f>
        <v>363.1</v>
      </c>
      <c r="G468" s="21">
        <f t="shared" si="122"/>
        <v>0</v>
      </c>
      <c r="H468" s="21">
        <f t="shared" si="122"/>
        <v>0</v>
      </c>
    </row>
    <row r="469" spans="1:8" ht="31.5">
      <c r="A469" s="179" t="s">
        <v>19</v>
      </c>
      <c r="B469" s="179" t="s">
        <v>42</v>
      </c>
      <c r="C469" s="10" t="s">
        <v>350</v>
      </c>
      <c r="D469" s="176" t="s">
        <v>97</v>
      </c>
      <c r="E469" s="55" t="s">
        <v>98</v>
      </c>
      <c r="F469" s="21">
        <f>F470</f>
        <v>363.1</v>
      </c>
      <c r="G469" s="21">
        <f t="shared" si="122"/>
        <v>0</v>
      </c>
      <c r="H469" s="21">
        <f t="shared" si="122"/>
        <v>0</v>
      </c>
    </row>
    <row r="470" spans="1:8" ht="12.75">
      <c r="A470" s="179" t="s">
        <v>19</v>
      </c>
      <c r="B470" s="179" t="s">
        <v>42</v>
      </c>
      <c r="C470" s="10" t="s">
        <v>350</v>
      </c>
      <c r="D470" s="179">
        <v>610</v>
      </c>
      <c r="E470" s="55" t="s">
        <v>104</v>
      </c>
      <c r="F470" s="21">
        <f>244.5+118.6</f>
        <v>363.1</v>
      </c>
      <c r="G470" s="21">
        <v>0</v>
      </c>
      <c r="H470" s="21">
        <v>0</v>
      </c>
    </row>
    <row r="471" spans="1:8" ht="31.5">
      <c r="A471" s="179" t="s">
        <v>19</v>
      </c>
      <c r="B471" s="179" t="s">
        <v>42</v>
      </c>
      <c r="C471" s="176">
        <v>2520400000</v>
      </c>
      <c r="D471" s="179"/>
      <c r="E471" s="55" t="s">
        <v>334</v>
      </c>
      <c r="F471" s="21">
        <f>F472</f>
        <v>263.3</v>
      </c>
      <c r="G471" s="21">
        <f aca="true" t="shared" si="123" ref="G471:H473">G472</f>
        <v>263.3</v>
      </c>
      <c r="H471" s="21">
        <f t="shared" si="123"/>
        <v>263.3</v>
      </c>
    </row>
    <row r="472" spans="1:8" ht="12.75">
      <c r="A472" s="179" t="s">
        <v>19</v>
      </c>
      <c r="B472" s="179" t="s">
        <v>42</v>
      </c>
      <c r="C472" s="176">
        <v>2520420300</v>
      </c>
      <c r="D472" s="179"/>
      <c r="E472" s="55" t="s">
        <v>335</v>
      </c>
      <c r="F472" s="21">
        <f>F473</f>
        <v>263.3</v>
      </c>
      <c r="G472" s="21">
        <f t="shared" si="123"/>
        <v>263.3</v>
      </c>
      <c r="H472" s="21">
        <f t="shared" si="123"/>
        <v>263.3</v>
      </c>
    </row>
    <row r="473" spans="1:8" ht="31.5">
      <c r="A473" s="179" t="s">
        <v>19</v>
      </c>
      <c r="B473" s="179" t="s">
        <v>42</v>
      </c>
      <c r="C473" s="176">
        <v>2520420300</v>
      </c>
      <c r="D473" s="176" t="s">
        <v>97</v>
      </c>
      <c r="E473" s="55" t="s">
        <v>98</v>
      </c>
      <c r="F473" s="21">
        <f>F474</f>
        <v>263.3</v>
      </c>
      <c r="G473" s="21">
        <f t="shared" si="123"/>
        <v>263.3</v>
      </c>
      <c r="H473" s="21">
        <f t="shared" si="123"/>
        <v>263.3</v>
      </c>
    </row>
    <row r="474" spans="1:8" ht="12.75">
      <c r="A474" s="179" t="s">
        <v>19</v>
      </c>
      <c r="B474" s="179" t="s">
        <v>42</v>
      </c>
      <c r="C474" s="176">
        <v>2520420300</v>
      </c>
      <c r="D474" s="179">
        <v>610</v>
      </c>
      <c r="E474" s="55" t="s">
        <v>104</v>
      </c>
      <c r="F474" s="21">
        <v>263.3</v>
      </c>
      <c r="G474" s="21">
        <v>263.3</v>
      </c>
      <c r="H474" s="21">
        <v>263.3</v>
      </c>
    </row>
    <row r="475" spans="1:8" ht="31.5">
      <c r="A475" s="179" t="s">
        <v>19</v>
      </c>
      <c r="B475" s="179" t="s">
        <v>42</v>
      </c>
      <c r="C475" s="176">
        <v>2520500000</v>
      </c>
      <c r="D475" s="179"/>
      <c r="E475" s="180" t="s">
        <v>343</v>
      </c>
      <c r="F475" s="21">
        <f>F476</f>
        <v>112.3</v>
      </c>
      <c r="G475" s="21">
        <f aca="true" t="shared" si="124" ref="G475:H477">G476</f>
        <v>112.3</v>
      </c>
      <c r="H475" s="21">
        <f t="shared" si="124"/>
        <v>112.3</v>
      </c>
    </row>
    <row r="476" spans="1:8" ht="12.75">
      <c r="A476" s="179" t="s">
        <v>19</v>
      </c>
      <c r="B476" s="179" t="s">
        <v>42</v>
      </c>
      <c r="C476" s="176">
        <v>2520520300</v>
      </c>
      <c r="D476" s="179"/>
      <c r="E476" s="180" t="s">
        <v>344</v>
      </c>
      <c r="F476" s="21">
        <f>F477</f>
        <v>112.3</v>
      </c>
      <c r="G476" s="21">
        <f t="shared" si="124"/>
        <v>112.3</v>
      </c>
      <c r="H476" s="21">
        <f t="shared" si="124"/>
        <v>112.3</v>
      </c>
    </row>
    <row r="477" spans="1:8" ht="31.5">
      <c r="A477" s="179" t="s">
        <v>19</v>
      </c>
      <c r="B477" s="179" t="s">
        <v>42</v>
      </c>
      <c r="C477" s="176">
        <v>2520520300</v>
      </c>
      <c r="D477" s="176" t="s">
        <v>97</v>
      </c>
      <c r="E477" s="55" t="s">
        <v>98</v>
      </c>
      <c r="F477" s="21">
        <f>F478</f>
        <v>112.3</v>
      </c>
      <c r="G477" s="21">
        <f t="shared" si="124"/>
        <v>112.3</v>
      </c>
      <c r="H477" s="21">
        <f t="shared" si="124"/>
        <v>112.3</v>
      </c>
    </row>
    <row r="478" spans="1:8" ht="12.75">
      <c r="A478" s="179" t="s">
        <v>19</v>
      </c>
      <c r="B478" s="179" t="s">
        <v>42</v>
      </c>
      <c r="C478" s="176">
        <v>2520520300</v>
      </c>
      <c r="D478" s="179">
        <v>610</v>
      </c>
      <c r="E478" s="55" t="s">
        <v>104</v>
      </c>
      <c r="F478" s="21">
        <v>112.3</v>
      </c>
      <c r="G478" s="21">
        <v>112.3</v>
      </c>
      <c r="H478" s="21">
        <v>112.3</v>
      </c>
    </row>
    <row r="479" spans="1:8" ht="31.5">
      <c r="A479" s="179" t="s">
        <v>19</v>
      </c>
      <c r="B479" s="179" t="s">
        <v>42</v>
      </c>
      <c r="C479" s="176">
        <v>2520600000</v>
      </c>
      <c r="D479" s="179"/>
      <c r="E479" s="180" t="s">
        <v>342</v>
      </c>
      <c r="F479" s="21">
        <f>F480</f>
        <v>2201.7</v>
      </c>
      <c r="G479" s="21">
        <f aca="true" t="shared" si="125" ref="G479:H481">G480</f>
        <v>1710</v>
      </c>
      <c r="H479" s="21">
        <f t="shared" si="125"/>
        <v>1710</v>
      </c>
    </row>
    <row r="480" spans="1:8" ht="12.75">
      <c r="A480" s="179" t="s">
        <v>19</v>
      </c>
      <c r="B480" s="179" t="s">
        <v>42</v>
      </c>
      <c r="C480" s="176">
        <v>2520620200</v>
      </c>
      <c r="D480" s="179"/>
      <c r="E480" s="180" t="s">
        <v>282</v>
      </c>
      <c r="F480" s="21">
        <f>F481</f>
        <v>2201.7</v>
      </c>
      <c r="G480" s="21">
        <f t="shared" si="125"/>
        <v>1710</v>
      </c>
      <c r="H480" s="21">
        <f t="shared" si="125"/>
        <v>1710</v>
      </c>
    </row>
    <row r="481" spans="1:8" ht="31.5">
      <c r="A481" s="179" t="s">
        <v>19</v>
      </c>
      <c r="B481" s="179" t="s">
        <v>42</v>
      </c>
      <c r="C481" s="176">
        <v>2520620200</v>
      </c>
      <c r="D481" s="176" t="s">
        <v>97</v>
      </c>
      <c r="E481" s="55" t="s">
        <v>98</v>
      </c>
      <c r="F481" s="21">
        <f>F482</f>
        <v>2201.7</v>
      </c>
      <c r="G481" s="21">
        <f t="shared" si="125"/>
        <v>1710</v>
      </c>
      <c r="H481" s="21">
        <f t="shared" si="125"/>
        <v>1710</v>
      </c>
    </row>
    <row r="482" spans="1:8" ht="12.75">
      <c r="A482" s="179" t="s">
        <v>19</v>
      </c>
      <c r="B482" s="179" t="s">
        <v>42</v>
      </c>
      <c r="C482" s="176">
        <v>2520620200</v>
      </c>
      <c r="D482" s="179">
        <v>610</v>
      </c>
      <c r="E482" s="55" t="s">
        <v>104</v>
      </c>
      <c r="F482" s="21">
        <f>1710+491.7</f>
        <v>2201.7</v>
      </c>
      <c r="G482" s="21">
        <v>1710</v>
      </c>
      <c r="H482" s="21">
        <v>1710</v>
      </c>
    </row>
    <row r="483" spans="1:8" ht="12.75">
      <c r="A483" s="179" t="s">
        <v>19</v>
      </c>
      <c r="B483" s="179" t="s">
        <v>39</v>
      </c>
      <c r="C483" s="179" t="s">
        <v>66</v>
      </c>
      <c r="D483" s="179" t="s">
        <v>66</v>
      </c>
      <c r="E483" s="42" t="s">
        <v>31</v>
      </c>
      <c r="F483" s="21">
        <f>F484+F493+F506</f>
        <v>8122.299999999999</v>
      </c>
      <c r="G483" s="21">
        <f>G484+G493+G506</f>
        <v>1955.3</v>
      </c>
      <c r="H483" s="21">
        <f>H484+H493+H506</f>
        <v>1955.3</v>
      </c>
    </row>
    <row r="484" spans="1:8" ht="12.75">
      <c r="A484" s="179" t="s">
        <v>19</v>
      </c>
      <c r="B484" s="179" t="s">
        <v>53</v>
      </c>
      <c r="C484" s="179" t="s">
        <v>66</v>
      </c>
      <c r="D484" s="179" t="s">
        <v>66</v>
      </c>
      <c r="E484" s="180" t="s">
        <v>32</v>
      </c>
      <c r="F484" s="21">
        <f>F485</f>
        <v>732.5</v>
      </c>
      <c r="G484" s="21">
        <f aca="true" t="shared" si="126" ref="G484:H487">G485</f>
        <v>731.5</v>
      </c>
      <c r="H484" s="21">
        <f t="shared" si="126"/>
        <v>731.5</v>
      </c>
    </row>
    <row r="485" spans="1:8" ht="47.25">
      <c r="A485" s="179" t="s">
        <v>19</v>
      </c>
      <c r="B485" s="179" t="s">
        <v>53</v>
      </c>
      <c r="C485" s="176">
        <v>2200000000</v>
      </c>
      <c r="D485" s="179"/>
      <c r="E485" s="180" t="s">
        <v>317</v>
      </c>
      <c r="F485" s="21">
        <f>F486</f>
        <v>732.5</v>
      </c>
      <c r="G485" s="21">
        <f t="shared" si="126"/>
        <v>731.5</v>
      </c>
      <c r="H485" s="21">
        <f t="shared" si="126"/>
        <v>731.5</v>
      </c>
    </row>
    <row r="486" spans="1:8" ht="31.5">
      <c r="A486" s="179" t="s">
        <v>19</v>
      </c>
      <c r="B486" s="179" t="s">
        <v>53</v>
      </c>
      <c r="C486" s="176">
        <v>2240000000</v>
      </c>
      <c r="D486" s="179"/>
      <c r="E486" s="180" t="s">
        <v>132</v>
      </c>
      <c r="F486" s="21">
        <f>F487</f>
        <v>732.5</v>
      </c>
      <c r="G486" s="21">
        <f t="shared" si="126"/>
        <v>731.5</v>
      </c>
      <c r="H486" s="21">
        <f t="shared" si="126"/>
        <v>731.5</v>
      </c>
    </row>
    <row r="487" spans="1:8" ht="12.75">
      <c r="A487" s="179" t="s">
        <v>19</v>
      </c>
      <c r="B487" s="179" t="s">
        <v>53</v>
      </c>
      <c r="C487" s="179">
        <v>2240400000</v>
      </c>
      <c r="D487" s="179"/>
      <c r="E487" s="180" t="s">
        <v>187</v>
      </c>
      <c r="F487" s="21">
        <f>F488</f>
        <v>732.5</v>
      </c>
      <c r="G487" s="21">
        <f t="shared" si="126"/>
        <v>731.5</v>
      </c>
      <c r="H487" s="21">
        <f t="shared" si="126"/>
        <v>731.5</v>
      </c>
    </row>
    <row r="488" spans="1:8" ht="63">
      <c r="A488" s="179" t="s">
        <v>19</v>
      </c>
      <c r="B488" s="179" t="s">
        <v>53</v>
      </c>
      <c r="C488" s="179">
        <v>2240420390</v>
      </c>
      <c r="D488" s="179"/>
      <c r="E488" s="180" t="s">
        <v>67</v>
      </c>
      <c r="F488" s="21">
        <f>F489+F491</f>
        <v>732.5</v>
      </c>
      <c r="G488" s="21">
        <f>G489+G491</f>
        <v>731.5</v>
      </c>
      <c r="H488" s="21">
        <f>H489+H491</f>
        <v>731.5</v>
      </c>
    </row>
    <row r="489" spans="1:8" ht="31.5">
      <c r="A489" s="179" t="s">
        <v>19</v>
      </c>
      <c r="B489" s="179" t="s">
        <v>53</v>
      </c>
      <c r="C489" s="179">
        <v>2240420390</v>
      </c>
      <c r="D489" s="176" t="s">
        <v>69</v>
      </c>
      <c r="E489" s="180" t="s">
        <v>95</v>
      </c>
      <c r="F489" s="21">
        <f>F490</f>
        <v>21.3</v>
      </c>
      <c r="G489" s="21">
        <f>G490</f>
        <v>20.3</v>
      </c>
      <c r="H489" s="21">
        <f>H490</f>
        <v>20.3</v>
      </c>
    </row>
    <row r="490" spans="1:8" ht="31.5">
      <c r="A490" s="179" t="s">
        <v>19</v>
      </c>
      <c r="B490" s="179" t="s">
        <v>53</v>
      </c>
      <c r="C490" s="179">
        <v>2240420390</v>
      </c>
      <c r="D490" s="179">
        <v>240</v>
      </c>
      <c r="E490" s="180" t="s">
        <v>223</v>
      </c>
      <c r="F490" s="21">
        <v>21.3</v>
      </c>
      <c r="G490" s="21">
        <v>20.3</v>
      </c>
      <c r="H490" s="21">
        <v>20.3</v>
      </c>
    </row>
    <row r="491" spans="1:8" ht="12.75">
      <c r="A491" s="179" t="s">
        <v>19</v>
      </c>
      <c r="B491" s="179" t="s">
        <v>53</v>
      </c>
      <c r="C491" s="179">
        <v>2240420390</v>
      </c>
      <c r="D491" s="176" t="s">
        <v>73</v>
      </c>
      <c r="E491" s="180" t="s">
        <v>74</v>
      </c>
      <c r="F491" s="21">
        <f>F492</f>
        <v>711.2</v>
      </c>
      <c r="G491" s="21">
        <f>G492</f>
        <v>711.2</v>
      </c>
      <c r="H491" s="21">
        <f>H492</f>
        <v>711.2</v>
      </c>
    </row>
    <row r="492" spans="1:8" ht="12.75">
      <c r="A492" s="179" t="s">
        <v>19</v>
      </c>
      <c r="B492" s="179" t="s">
        <v>53</v>
      </c>
      <c r="C492" s="179">
        <v>2240420390</v>
      </c>
      <c r="D492" s="176" t="s">
        <v>141</v>
      </c>
      <c r="E492" s="180" t="s">
        <v>142</v>
      </c>
      <c r="F492" s="21">
        <v>711.2</v>
      </c>
      <c r="G492" s="21">
        <v>711.2</v>
      </c>
      <c r="H492" s="21">
        <v>711.2</v>
      </c>
    </row>
    <row r="493" spans="1:8" ht="12.75">
      <c r="A493" s="179" t="s">
        <v>19</v>
      </c>
      <c r="B493" s="179" t="s">
        <v>40</v>
      </c>
      <c r="C493" s="179" t="s">
        <v>66</v>
      </c>
      <c r="D493" s="179" t="s">
        <v>66</v>
      </c>
      <c r="E493" s="180" t="s">
        <v>34</v>
      </c>
      <c r="F493" s="21">
        <f>F494</f>
        <v>607.1</v>
      </c>
      <c r="G493" s="21">
        <f>G494</f>
        <v>607.1</v>
      </c>
      <c r="H493" s="21">
        <f aca="true" t="shared" si="127" ref="G493:H496">H494</f>
        <v>607.1</v>
      </c>
    </row>
    <row r="494" spans="1:8" ht="47.25">
      <c r="A494" s="179" t="s">
        <v>19</v>
      </c>
      <c r="B494" s="179" t="s">
        <v>40</v>
      </c>
      <c r="C494" s="176">
        <v>2200000000</v>
      </c>
      <c r="D494" s="179"/>
      <c r="E494" s="180" t="s">
        <v>317</v>
      </c>
      <c r="F494" s="21">
        <f>F495</f>
        <v>607.1</v>
      </c>
      <c r="G494" s="21">
        <f t="shared" si="127"/>
        <v>607.1</v>
      </c>
      <c r="H494" s="21">
        <f t="shared" si="127"/>
        <v>607.1</v>
      </c>
    </row>
    <row r="495" spans="1:8" ht="31.5">
      <c r="A495" s="179" t="s">
        <v>19</v>
      </c>
      <c r="B495" s="179" t="s">
        <v>40</v>
      </c>
      <c r="C495" s="176">
        <v>2240000000</v>
      </c>
      <c r="D495" s="179"/>
      <c r="E495" s="180" t="s">
        <v>132</v>
      </c>
      <c r="F495" s="21">
        <f>F496+F500</f>
        <v>607.1</v>
      </c>
      <c r="G495" s="21">
        <f>G496+G500</f>
        <v>607.1</v>
      </c>
      <c r="H495" s="21">
        <f>H496+H500</f>
        <v>607.1</v>
      </c>
    </row>
    <row r="496" spans="1:8" ht="31.5">
      <c r="A496" s="179" t="s">
        <v>19</v>
      </c>
      <c r="B496" s="179" t="s">
        <v>40</v>
      </c>
      <c r="C496" s="176">
        <v>2240100000</v>
      </c>
      <c r="D496" s="179"/>
      <c r="E496" s="180" t="s">
        <v>188</v>
      </c>
      <c r="F496" s="21">
        <f>F497</f>
        <v>500</v>
      </c>
      <c r="G496" s="21">
        <f t="shared" si="127"/>
        <v>500</v>
      </c>
      <c r="H496" s="21">
        <f t="shared" si="127"/>
        <v>500</v>
      </c>
    </row>
    <row r="497" spans="1:8" ht="47.25">
      <c r="A497" s="179" t="s">
        <v>19</v>
      </c>
      <c r="B497" s="179" t="s">
        <v>40</v>
      </c>
      <c r="C497" s="176">
        <v>2240120330</v>
      </c>
      <c r="D497" s="179"/>
      <c r="E497" s="180" t="s">
        <v>143</v>
      </c>
      <c r="F497" s="21">
        <f>F498</f>
        <v>500</v>
      </c>
      <c r="G497" s="21">
        <f>G498</f>
        <v>500</v>
      </c>
      <c r="H497" s="21">
        <f>H498</f>
        <v>500</v>
      </c>
    </row>
    <row r="498" spans="1:8" ht="31.5">
      <c r="A498" s="179" t="s">
        <v>19</v>
      </c>
      <c r="B498" s="179" t="s">
        <v>40</v>
      </c>
      <c r="C498" s="176">
        <v>2240120330</v>
      </c>
      <c r="D498" s="176" t="s">
        <v>97</v>
      </c>
      <c r="E498" s="180" t="s">
        <v>98</v>
      </c>
      <c r="F498" s="21">
        <f>F499</f>
        <v>500</v>
      </c>
      <c r="G498" s="21">
        <f>G499</f>
        <v>500</v>
      </c>
      <c r="H498" s="21">
        <f>H499</f>
        <v>500</v>
      </c>
    </row>
    <row r="499" spans="1:8" ht="31.5">
      <c r="A499" s="179" t="s">
        <v>19</v>
      </c>
      <c r="B499" s="179" t="s">
        <v>40</v>
      </c>
      <c r="C499" s="176">
        <v>2240120330</v>
      </c>
      <c r="D499" s="179">
        <v>630</v>
      </c>
      <c r="E499" s="180" t="s">
        <v>144</v>
      </c>
      <c r="F499" s="21">
        <v>500</v>
      </c>
      <c r="G499" s="21">
        <v>500</v>
      </c>
      <c r="H499" s="21">
        <v>500</v>
      </c>
    </row>
    <row r="500" spans="1:8" ht="31.5">
      <c r="A500" s="179" t="s">
        <v>19</v>
      </c>
      <c r="B500" s="179" t="s">
        <v>40</v>
      </c>
      <c r="C500" s="176">
        <v>2240200000</v>
      </c>
      <c r="D500" s="179"/>
      <c r="E500" s="180" t="s">
        <v>145</v>
      </c>
      <c r="F500" s="21">
        <f>F501</f>
        <v>107.1</v>
      </c>
      <c r="G500" s="21">
        <f>G501</f>
        <v>107.1</v>
      </c>
      <c r="H500" s="21">
        <f>H501</f>
        <v>107.1</v>
      </c>
    </row>
    <row r="501" spans="1:8" ht="31.5">
      <c r="A501" s="179" t="s">
        <v>19</v>
      </c>
      <c r="B501" s="179" t="s">
        <v>40</v>
      </c>
      <c r="C501" s="176">
        <v>2240220350</v>
      </c>
      <c r="D501" s="179"/>
      <c r="E501" s="180" t="s">
        <v>189</v>
      </c>
      <c r="F501" s="21">
        <f>F502+F504</f>
        <v>107.1</v>
      </c>
      <c r="G501" s="21">
        <f>G502+G504</f>
        <v>107.1</v>
      </c>
      <c r="H501" s="21">
        <f>H502+H504</f>
        <v>107.1</v>
      </c>
    </row>
    <row r="502" spans="1:8" ht="31.5">
      <c r="A502" s="179" t="s">
        <v>19</v>
      </c>
      <c r="B502" s="179" t="s">
        <v>40</v>
      </c>
      <c r="C502" s="176">
        <v>2240220350</v>
      </c>
      <c r="D502" s="176" t="s">
        <v>69</v>
      </c>
      <c r="E502" s="180" t="s">
        <v>95</v>
      </c>
      <c r="F502" s="21">
        <f>F503</f>
        <v>3.1</v>
      </c>
      <c r="G502" s="21">
        <f>G503</f>
        <v>3.1</v>
      </c>
      <c r="H502" s="21">
        <f>H503</f>
        <v>3.1</v>
      </c>
    </row>
    <row r="503" spans="1:8" ht="31.5">
      <c r="A503" s="179" t="s">
        <v>19</v>
      </c>
      <c r="B503" s="179" t="s">
        <v>40</v>
      </c>
      <c r="C503" s="176">
        <v>2240220350</v>
      </c>
      <c r="D503" s="179">
        <v>240</v>
      </c>
      <c r="E503" s="180" t="s">
        <v>223</v>
      </c>
      <c r="F503" s="21">
        <v>3.1</v>
      </c>
      <c r="G503" s="21">
        <v>3.1</v>
      </c>
      <c r="H503" s="21">
        <v>3.1</v>
      </c>
    </row>
    <row r="504" spans="1:8" ht="12.75">
      <c r="A504" s="179" t="s">
        <v>19</v>
      </c>
      <c r="B504" s="179" t="s">
        <v>40</v>
      </c>
      <c r="C504" s="176">
        <v>2240220350</v>
      </c>
      <c r="D504" s="179" t="s">
        <v>73</v>
      </c>
      <c r="E504" s="180" t="s">
        <v>74</v>
      </c>
      <c r="F504" s="21">
        <f>F505</f>
        <v>104</v>
      </c>
      <c r="G504" s="21">
        <f>G505</f>
        <v>104</v>
      </c>
      <c r="H504" s="21">
        <f>H505</f>
        <v>104</v>
      </c>
    </row>
    <row r="505" spans="1:8" ht="12.75">
      <c r="A505" s="179" t="s">
        <v>19</v>
      </c>
      <c r="B505" s="179" t="s">
        <v>40</v>
      </c>
      <c r="C505" s="176">
        <v>2240220350</v>
      </c>
      <c r="D505" s="179" t="s">
        <v>141</v>
      </c>
      <c r="E505" s="180" t="s">
        <v>142</v>
      </c>
      <c r="F505" s="21">
        <v>104</v>
      </c>
      <c r="G505" s="21">
        <v>104</v>
      </c>
      <c r="H505" s="21">
        <v>104</v>
      </c>
    </row>
    <row r="506" spans="1:8" ht="12.75">
      <c r="A506" s="179" t="s">
        <v>19</v>
      </c>
      <c r="B506" s="179">
        <v>1004</v>
      </c>
      <c r="C506" s="70"/>
      <c r="D506" s="70"/>
      <c r="E506" s="49" t="s">
        <v>85</v>
      </c>
      <c r="F506" s="21">
        <f>F507</f>
        <v>6782.7</v>
      </c>
      <c r="G506" s="21">
        <f aca="true" t="shared" si="128" ref="G506:H509">G507</f>
        <v>616.7</v>
      </c>
      <c r="H506" s="21">
        <f t="shared" si="128"/>
        <v>616.7</v>
      </c>
    </row>
    <row r="507" spans="1:8" ht="47.25">
      <c r="A507" s="179" t="s">
        <v>19</v>
      </c>
      <c r="B507" s="179">
        <v>1004</v>
      </c>
      <c r="C507" s="176">
        <v>2200000000</v>
      </c>
      <c r="D507" s="179"/>
      <c r="E507" s="180" t="s">
        <v>317</v>
      </c>
      <c r="F507" s="21">
        <f>F508</f>
        <v>6782.7</v>
      </c>
      <c r="G507" s="21">
        <f t="shared" si="128"/>
        <v>616.7</v>
      </c>
      <c r="H507" s="21">
        <f t="shared" si="128"/>
        <v>616.7</v>
      </c>
    </row>
    <row r="508" spans="1:8" ht="31.5">
      <c r="A508" s="179" t="s">
        <v>19</v>
      </c>
      <c r="B508" s="179">
        <v>1004</v>
      </c>
      <c r="C508" s="176">
        <v>2240000000</v>
      </c>
      <c r="D508" s="179"/>
      <c r="E508" s="180" t="s">
        <v>132</v>
      </c>
      <c r="F508" s="21">
        <f>F509</f>
        <v>6782.7</v>
      </c>
      <c r="G508" s="21">
        <f t="shared" si="128"/>
        <v>616.7</v>
      </c>
      <c r="H508" s="21">
        <f t="shared" si="128"/>
        <v>616.7</v>
      </c>
    </row>
    <row r="509" spans="1:8" ht="12.75">
      <c r="A509" s="179" t="s">
        <v>19</v>
      </c>
      <c r="B509" s="179">
        <v>1004</v>
      </c>
      <c r="C509" s="179">
        <v>2240400000</v>
      </c>
      <c r="D509" s="179"/>
      <c r="E509" s="180" t="s">
        <v>187</v>
      </c>
      <c r="F509" s="21">
        <f>F510</f>
        <v>6782.7</v>
      </c>
      <c r="G509" s="21">
        <f t="shared" si="128"/>
        <v>616.7</v>
      </c>
      <c r="H509" s="21">
        <f t="shared" si="128"/>
        <v>616.7</v>
      </c>
    </row>
    <row r="510" spans="1:8" ht="31.5">
      <c r="A510" s="179" t="s">
        <v>19</v>
      </c>
      <c r="B510" s="179">
        <v>1004</v>
      </c>
      <c r="C510" s="179" t="s">
        <v>310</v>
      </c>
      <c r="D510" s="179"/>
      <c r="E510" s="180" t="s">
        <v>222</v>
      </c>
      <c r="F510" s="21">
        <f aca="true" t="shared" si="129" ref="F510:H511">F511</f>
        <v>6782.7</v>
      </c>
      <c r="G510" s="21">
        <f t="shared" si="129"/>
        <v>616.7</v>
      </c>
      <c r="H510" s="21">
        <f t="shared" si="129"/>
        <v>616.7</v>
      </c>
    </row>
    <row r="511" spans="1:8" ht="12.75">
      <c r="A511" s="179" t="s">
        <v>19</v>
      </c>
      <c r="B511" s="179">
        <v>1004</v>
      </c>
      <c r="C511" s="179" t="s">
        <v>310</v>
      </c>
      <c r="D511" s="1" t="s">
        <v>73</v>
      </c>
      <c r="E511" s="47" t="s">
        <v>74</v>
      </c>
      <c r="F511" s="21">
        <f t="shared" si="129"/>
        <v>6782.7</v>
      </c>
      <c r="G511" s="21">
        <f t="shared" si="129"/>
        <v>616.7</v>
      </c>
      <c r="H511" s="21">
        <f t="shared" si="129"/>
        <v>616.7</v>
      </c>
    </row>
    <row r="512" spans="1:8" ht="31.5">
      <c r="A512" s="179" t="s">
        <v>19</v>
      </c>
      <c r="B512" s="179">
        <v>1004</v>
      </c>
      <c r="C512" s="179" t="s">
        <v>310</v>
      </c>
      <c r="D512" s="1" t="s">
        <v>101</v>
      </c>
      <c r="E512" s="47" t="s">
        <v>102</v>
      </c>
      <c r="F512" s="21">
        <f>1497.5+5285.2</f>
        <v>6782.7</v>
      </c>
      <c r="G512" s="21">
        <v>616.7</v>
      </c>
      <c r="H512" s="21">
        <v>616.7</v>
      </c>
    </row>
    <row r="513" spans="1:8" ht="12.75">
      <c r="A513" s="179" t="s">
        <v>19</v>
      </c>
      <c r="B513" s="179" t="s">
        <v>61</v>
      </c>
      <c r="C513" s="179" t="s">
        <v>66</v>
      </c>
      <c r="D513" s="179" t="s">
        <v>66</v>
      </c>
      <c r="E513" s="180" t="s">
        <v>30</v>
      </c>
      <c r="F513" s="21">
        <f>F514+F554</f>
        <v>42275.799999999996</v>
      </c>
      <c r="G513" s="21">
        <f>G514+G554</f>
        <v>39394.2</v>
      </c>
      <c r="H513" s="21">
        <f>H514+H554</f>
        <v>39394.2</v>
      </c>
    </row>
    <row r="514" spans="1:8" ht="12.75">
      <c r="A514" s="179" t="s">
        <v>19</v>
      </c>
      <c r="B514" s="179" t="s">
        <v>86</v>
      </c>
      <c r="C514" s="179" t="s">
        <v>66</v>
      </c>
      <c r="D514" s="179" t="s">
        <v>66</v>
      </c>
      <c r="E514" s="180" t="s">
        <v>62</v>
      </c>
      <c r="F514" s="21">
        <f>F515+F540</f>
        <v>18232.1</v>
      </c>
      <c r="G514" s="21">
        <f>G515+G540</f>
        <v>17219.499999999996</v>
      </c>
      <c r="H514" s="21">
        <f>H515+H540</f>
        <v>17219.499999999996</v>
      </c>
    </row>
    <row r="515" spans="1:8" ht="47.25">
      <c r="A515" s="179" t="s">
        <v>19</v>
      </c>
      <c r="B515" s="179" t="s">
        <v>86</v>
      </c>
      <c r="C515" s="176">
        <v>2200000000</v>
      </c>
      <c r="D515" s="179"/>
      <c r="E515" s="180" t="s">
        <v>317</v>
      </c>
      <c r="F515" s="21">
        <f>F516</f>
        <v>18035</v>
      </c>
      <c r="G515" s="21">
        <f>G516</f>
        <v>17022.399999999998</v>
      </c>
      <c r="H515" s="21">
        <f>H516</f>
        <v>17022.399999999998</v>
      </c>
    </row>
    <row r="516" spans="1:8" ht="12.75">
      <c r="A516" s="179" t="s">
        <v>19</v>
      </c>
      <c r="B516" s="179" t="s">
        <v>86</v>
      </c>
      <c r="C516" s="179">
        <v>2230000000</v>
      </c>
      <c r="D516" s="179"/>
      <c r="E516" s="180" t="s">
        <v>191</v>
      </c>
      <c r="F516" s="21">
        <f>F517+F521+F525</f>
        <v>18035</v>
      </c>
      <c r="G516" s="21">
        <f>G517+G521+G525</f>
        <v>17022.399999999998</v>
      </c>
      <c r="H516" s="21">
        <f>H517+H521+H525</f>
        <v>17022.399999999998</v>
      </c>
    </row>
    <row r="517" spans="1:8" ht="47.25">
      <c r="A517" s="179" t="s">
        <v>19</v>
      </c>
      <c r="B517" s="179" t="s">
        <v>86</v>
      </c>
      <c r="C517" s="179">
        <v>2230100000</v>
      </c>
      <c r="D517" s="179"/>
      <c r="E517" s="180" t="s">
        <v>192</v>
      </c>
      <c r="F517" s="21">
        <f aca="true" t="shared" si="130" ref="F517:H519">F518</f>
        <v>15583</v>
      </c>
      <c r="G517" s="21">
        <f t="shared" si="130"/>
        <v>15583</v>
      </c>
      <c r="H517" s="21">
        <f t="shared" si="130"/>
        <v>15583</v>
      </c>
    </row>
    <row r="518" spans="1:8" ht="31.5">
      <c r="A518" s="179" t="s">
        <v>19</v>
      </c>
      <c r="B518" s="2" t="s">
        <v>86</v>
      </c>
      <c r="C518" s="179">
        <v>2230120010</v>
      </c>
      <c r="D518" s="179"/>
      <c r="E518" s="180" t="s">
        <v>123</v>
      </c>
      <c r="F518" s="21">
        <f t="shared" si="130"/>
        <v>15583</v>
      </c>
      <c r="G518" s="21">
        <f t="shared" si="130"/>
        <v>15583</v>
      </c>
      <c r="H518" s="21">
        <f t="shared" si="130"/>
        <v>15583</v>
      </c>
    </row>
    <row r="519" spans="1:8" ht="31.5">
      <c r="A519" s="179" t="s">
        <v>19</v>
      </c>
      <c r="B519" s="2" t="s">
        <v>86</v>
      </c>
      <c r="C519" s="179">
        <v>2230120010</v>
      </c>
      <c r="D519" s="176" t="s">
        <v>97</v>
      </c>
      <c r="E519" s="180" t="s">
        <v>98</v>
      </c>
      <c r="F519" s="21">
        <f t="shared" si="130"/>
        <v>15583</v>
      </c>
      <c r="G519" s="21">
        <f t="shared" si="130"/>
        <v>15583</v>
      </c>
      <c r="H519" s="21">
        <f t="shared" si="130"/>
        <v>15583</v>
      </c>
    </row>
    <row r="520" spans="1:8" ht="12.75">
      <c r="A520" s="179" t="s">
        <v>19</v>
      </c>
      <c r="B520" s="179" t="s">
        <v>86</v>
      </c>
      <c r="C520" s="179">
        <v>2230120010</v>
      </c>
      <c r="D520" s="179">
        <v>610</v>
      </c>
      <c r="E520" s="180" t="s">
        <v>104</v>
      </c>
      <c r="F520" s="21">
        <v>15583</v>
      </c>
      <c r="G520" s="21">
        <v>15583</v>
      </c>
      <c r="H520" s="21">
        <v>15583</v>
      </c>
    </row>
    <row r="521" spans="1:8" ht="63">
      <c r="A521" s="179" t="s">
        <v>19</v>
      </c>
      <c r="B521" s="179" t="s">
        <v>86</v>
      </c>
      <c r="C521" s="179">
        <v>2230200000</v>
      </c>
      <c r="D521" s="179"/>
      <c r="E521" s="180" t="s">
        <v>193</v>
      </c>
      <c r="F521" s="21">
        <f>F522</f>
        <v>367.8</v>
      </c>
      <c r="G521" s="21">
        <f aca="true" t="shared" si="131" ref="G521:H523">G522</f>
        <v>367.8</v>
      </c>
      <c r="H521" s="21">
        <f t="shared" si="131"/>
        <v>367.8</v>
      </c>
    </row>
    <row r="522" spans="1:8" ht="12.75">
      <c r="A522" s="179" t="s">
        <v>19</v>
      </c>
      <c r="B522" s="179" t="s">
        <v>86</v>
      </c>
      <c r="C522" s="179">
        <v>2230220040</v>
      </c>
      <c r="D522" s="179"/>
      <c r="E522" s="180" t="s">
        <v>194</v>
      </c>
      <c r="F522" s="21">
        <f>F523</f>
        <v>367.8</v>
      </c>
      <c r="G522" s="21">
        <f t="shared" si="131"/>
        <v>367.8</v>
      </c>
      <c r="H522" s="21">
        <f t="shared" si="131"/>
        <v>367.8</v>
      </c>
    </row>
    <row r="523" spans="1:8" ht="31.5">
      <c r="A523" s="179" t="s">
        <v>19</v>
      </c>
      <c r="B523" s="179" t="s">
        <v>86</v>
      </c>
      <c r="C523" s="179">
        <v>2230220040</v>
      </c>
      <c r="D523" s="176" t="s">
        <v>97</v>
      </c>
      <c r="E523" s="180" t="s">
        <v>98</v>
      </c>
      <c r="F523" s="21">
        <f>F524</f>
        <v>367.8</v>
      </c>
      <c r="G523" s="21">
        <f t="shared" si="131"/>
        <v>367.8</v>
      </c>
      <c r="H523" s="21">
        <f t="shared" si="131"/>
        <v>367.8</v>
      </c>
    </row>
    <row r="524" spans="1:8" ht="12.75">
      <c r="A524" s="179" t="s">
        <v>19</v>
      </c>
      <c r="B524" s="179" t="s">
        <v>86</v>
      </c>
      <c r="C524" s="179">
        <v>2230220040</v>
      </c>
      <c r="D524" s="179">
        <v>610</v>
      </c>
      <c r="E524" s="180" t="s">
        <v>104</v>
      </c>
      <c r="F524" s="21">
        <v>367.8</v>
      </c>
      <c r="G524" s="21">
        <v>367.8</v>
      </c>
      <c r="H524" s="21">
        <v>367.8</v>
      </c>
    </row>
    <row r="525" spans="1:8" ht="31.5">
      <c r="A525" s="179" t="s">
        <v>19</v>
      </c>
      <c r="B525" s="179" t="s">
        <v>86</v>
      </c>
      <c r="C525" s="179">
        <v>2230300000</v>
      </c>
      <c r="D525" s="179"/>
      <c r="E525" s="180" t="s">
        <v>195</v>
      </c>
      <c r="F525" s="21">
        <f>F526+F533</f>
        <v>2084.2</v>
      </c>
      <c r="G525" s="21">
        <f>G526+G533</f>
        <v>1071.6</v>
      </c>
      <c r="H525" s="21">
        <f>H526+H533</f>
        <v>1071.6</v>
      </c>
    </row>
    <row r="526" spans="1:8" ht="31.5">
      <c r="A526" s="179" t="s">
        <v>19</v>
      </c>
      <c r="B526" s="179" t="s">
        <v>86</v>
      </c>
      <c r="C526" s="179">
        <v>2230320300</v>
      </c>
      <c r="D526" s="179"/>
      <c r="E526" s="180" t="s">
        <v>196</v>
      </c>
      <c r="F526" s="21">
        <f>F528+F530+F532</f>
        <v>1049</v>
      </c>
      <c r="G526" s="21">
        <f>G528+G530+G532</f>
        <v>416.9</v>
      </c>
      <c r="H526" s="21">
        <f>H528+H530+H532</f>
        <v>416.9</v>
      </c>
    </row>
    <row r="527" spans="1:8" ht="63">
      <c r="A527" s="179" t="s">
        <v>19</v>
      </c>
      <c r="B527" s="179" t="s">
        <v>86</v>
      </c>
      <c r="C527" s="179">
        <v>2230320300</v>
      </c>
      <c r="D527" s="176" t="s">
        <v>68</v>
      </c>
      <c r="E527" s="180" t="s">
        <v>1</v>
      </c>
      <c r="F527" s="21">
        <f>F528</f>
        <v>379.5</v>
      </c>
      <c r="G527" s="21">
        <f>G528</f>
        <v>68.7</v>
      </c>
      <c r="H527" s="21">
        <f>H528</f>
        <v>68.7</v>
      </c>
    </row>
    <row r="528" spans="1:8" ht="31.5">
      <c r="A528" s="179" t="s">
        <v>19</v>
      </c>
      <c r="B528" s="179" t="s">
        <v>86</v>
      </c>
      <c r="C528" s="179">
        <v>2230320300</v>
      </c>
      <c r="D528" s="179">
        <v>120</v>
      </c>
      <c r="E528" s="180" t="s">
        <v>224</v>
      </c>
      <c r="F528" s="21">
        <f>68.7+310.8</f>
        <v>379.5</v>
      </c>
      <c r="G528" s="21">
        <v>68.7</v>
      </c>
      <c r="H528" s="21">
        <v>68.7</v>
      </c>
    </row>
    <row r="529" spans="1:8" ht="31.5">
      <c r="A529" s="179" t="s">
        <v>19</v>
      </c>
      <c r="B529" s="179" t="s">
        <v>86</v>
      </c>
      <c r="C529" s="179">
        <v>2230320300</v>
      </c>
      <c r="D529" s="176" t="s">
        <v>69</v>
      </c>
      <c r="E529" s="180" t="s">
        <v>95</v>
      </c>
      <c r="F529" s="21">
        <f>F530</f>
        <v>490.1</v>
      </c>
      <c r="G529" s="21">
        <f>G530</f>
        <v>208</v>
      </c>
      <c r="H529" s="21">
        <f>H530</f>
        <v>208</v>
      </c>
    </row>
    <row r="530" spans="1:8" ht="31.5">
      <c r="A530" s="179" t="s">
        <v>19</v>
      </c>
      <c r="B530" s="179" t="s">
        <v>86</v>
      </c>
      <c r="C530" s="179">
        <v>2230320300</v>
      </c>
      <c r="D530" s="179">
        <v>240</v>
      </c>
      <c r="E530" s="180" t="s">
        <v>223</v>
      </c>
      <c r="F530" s="21">
        <f>208+282.1</f>
        <v>490.1</v>
      </c>
      <c r="G530" s="21">
        <v>208</v>
      </c>
      <c r="H530" s="21">
        <v>208</v>
      </c>
    </row>
    <row r="531" spans="1:8" ht="12.75">
      <c r="A531" s="179" t="s">
        <v>19</v>
      </c>
      <c r="B531" s="179" t="s">
        <v>86</v>
      </c>
      <c r="C531" s="179">
        <v>2230320300</v>
      </c>
      <c r="D531" s="179" t="s">
        <v>70</v>
      </c>
      <c r="E531" s="180" t="s">
        <v>71</v>
      </c>
      <c r="F531" s="21">
        <f>F532</f>
        <v>179.39999999999998</v>
      </c>
      <c r="G531" s="21">
        <f>G532</f>
        <v>140.2</v>
      </c>
      <c r="H531" s="21">
        <f>H532</f>
        <v>140.2</v>
      </c>
    </row>
    <row r="532" spans="1:8" ht="12.75">
      <c r="A532" s="179" t="s">
        <v>19</v>
      </c>
      <c r="B532" s="179" t="s">
        <v>86</v>
      </c>
      <c r="C532" s="179">
        <v>2230320300</v>
      </c>
      <c r="D532" s="179">
        <v>850</v>
      </c>
      <c r="E532" s="180" t="s">
        <v>100</v>
      </c>
      <c r="F532" s="21">
        <f>140.2+39.2</f>
        <v>179.39999999999998</v>
      </c>
      <c r="G532" s="21">
        <v>140.2</v>
      </c>
      <c r="H532" s="21">
        <v>140.2</v>
      </c>
    </row>
    <row r="533" spans="1:8" ht="12.75">
      <c r="A533" s="179" t="s">
        <v>19</v>
      </c>
      <c r="B533" s="179" t="s">
        <v>86</v>
      </c>
      <c r="C533" s="179">
        <v>2230320320</v>
      </c>
      <c r="D533" s="179"/>
      <c r="E533" s="180" t="s">
        <v>140</v>
      </c>
      <c r="F533" s="21">
        <f>F534+F536+F538</f>
        <v>1035.2</v>
      </c>
      <c r="G533" s="21">
        <f>G534+G536+G538</f>
        <v>654.7</v>
      </c>
      <c r="H533" s="21">
        <f>H534+H536+H538</f>
        <v>654.7</v>
      </c>
    </row>
    <row r="534" spans="1:8" ht="63">
      <c r="A534" s="179" t="s">
        <v>19</v>
      </c>
      <c r="B534" s="179" t="s">
        <v>86</v>
      </c>
      <c r="C534" s="179">
        <v>2230320320</v>
      </c>
      <c r="D534" s="176" t="s">
        <v>68</v>
      </c>
      <c r="E534" s="180" t="s">
        <v>1</v>
      </c>
      <c r="F534" s="21">
        <f>F535</f>
        <v>517.1</v>
      </c>
      <c r="G534" s="21">
        <f>G535</f>
        <v>270.6</v>
      </c>
      <c r="H534" s="21">
        <f>H535</f>
        <v>270.6</v>
      </c>
    </row>
    <row r="535" spans="1:8" ht="31.5">
      <c r="A535" s="179" t="s">
        <v>19</v>
      </c>
      <c r="B535" s="179" t="s">
        <v>86</v>
      </c>
      <c r="C535" s="179">
        <v>2230320320</v>
      </c>
      <c r="D535" s="179">
        <v>120</v>
      </c>
      <c r="E535" s="180" t="s">
        <v>224</v>
      </c>
      <c r="F535" s="21">
        <f>270.6+296.5-50</f>
        <v>517.1</v>
      </c>
      <c r="G535" s="21">
        <v>270.6</v>
      </c>
      <c r="H535" s="21">
        <v>270.6</v>
      </c>
    </row>
    <row r="536" spans="1:8" ht="31.5">
      <c r="A536" s="179" t="s">
        <v>19</v>
      </c>
      <c r="B536" s="179" t="s">
        <v>86</v>
      </c>
      <c r="C536" s="179">
        <v>2230320320</v>
      </c>
      <c r="D536" s="176" t="s">
        <v>69</v>
      </c>
      <c r="E536" s="180" t="s">
        <v>95</v>
      </c>
      <c r="F536" s="21">
        <f>F537</f>
        <v>332.2</v>
      </c>
      <c r="G536" s="21">
        <f>G537</f>
        <v>198.2</v>
      </c>
      <c r="H536" s="21">
        <f>H537</f>
        <v>198.2</v>
      </c>
    </row>
    <row r="537" spans="1:8" ht="31.5">
      <c r="A537" s="179" t="s">
        <v>19</v>
      </c>
      <c r="B537" s="179" t="s">
        <v>86</v>
      </c>
      <c r="C537" s="179">
        <v>2230320320</v>
      </c>
      <c r="D537" s="179">
        <v>240</v>
      </c>
      <c r="E537" s="180" t="s">
        <v>223</v>
      </c>
      <c r="F537" s="21">
        <f>198.2+134</f>
        <v>332.2</v>
      </c>
      <c r="G537" s="21">
        <v>198.2</v>
      </c>
      <c r="H537" s="21">
        <v>198.2</v>
      </c>
    </row>
    <row r="538" spans="1:8" ht="31.5">
      <c r="A538" s="179" t="s">
        <v>19</v>
      </c>
      <c r="B538" s="179" t="s">
        <v>86</v>
      </c>
      <c r="C538" s="179">
        <v>2230320320</v>
      </c>
      <c r="D538" s="176" t="s">
        <v>97</v>
      </c>
      <c r="E538" s="180" t="s">
        <v>98</v>
      </c>
      <c r="F538" s="21">
        <f>F539</f>
        <v>185.9</v>
      </c>
      <c r="G538" s="21">
        <f>G539</f>
        <v>185.9</v>
      </c>
      <c r="H538" s="21">
        <f>H539</f>
        <v>185.9</v>
      </c>
    </row>
    <row r="539" spans="1:8" ht="12.75">
      <c r="A539" s="179" t="s">
        <v>19</v>
      </c>
      <c r="B539" s="179" t="s">
        <v>86</v>
      </c>
      <c r="C539" s="179">
        <v>2230320320</v>
      </c>
      <c r="D539" s="179">
        <v>610</v>
      </c>
      <c r="E539" s="180" t="s">
        <v>104</v>
      </c>
      <c r="F539" s="21">
        <v>185.9</v>
      </c>
      <c r="G539" s="21">
        <v>185.9</v>
      </c>
      <c r="H539" s="21">
        <v>185.9</v>
      </c>
    </row>
    <row r="540" spans="1:8" ht="31.5">
      <c r="A540" s="179" t="s">
        <v>19</v>
      </c>
      <c r="B540" s="179" t="s">
        <v>86</v>
      </c>
      <c r="C540" s="176">
        <v>2500000000</v>
      </c>
      <c r="D540" s="179"/>
      <c r="E540" s="180" t="s">
        <v>318</v>
      </c>
      <c r="F540" s="21">
        <f>F541</f>
        <v>197.1</v>
      </c>
      <c r="G540" s="21">
        <f aca="true" t="shared" si="132" ref="G540:H544">G541</f>
        <v>197.1</v>
      </c>
      <c r="H540" s="21">
        <f t="shared" si="132"/>
        <v>197.1</v>
      </c>
    </row>
    <row r="541" spans="1:8" ht="31.5">
      <c r="A541" s="179" t="s">
        <v>19</v>
      </c>
      <c r="B541" s="179" t="s">
        <v>86</v>
      </c>
      <c r="C541" s="176">
        <v>2520000000</v>
      </c>
      <c r="D541" s="179"/>
      <c r="E541" s="180" t="s">
        <v>249</v>
      </c>
      <c r="F541" s="21">
        <f>F545+F549+F553</f>
        <v>197.1</v>
      </c>
      <c r="G541" s="21">
        <f>G545+G549+G553</f>
        <v>197.1</v>
      </c>
      <c r="H541" s="21">
        <f>H545+H549+H553</f>
        <v>197.1</v>
      </c>
    </row>
    <row r="542" spans="1:8" ht="31.5">
      <c r="A542" s="179" t="s">
        <v>19</v>
      </c>
      <c r="B542" s="179" t="s">
        <v>86</v>
      </c>
      <c r="C542" s="176">
        <v>2520400000</v>
      </c>
      <c r="D542" s="179"/>
      <c r="E542" s="55" t="s">
        <v>334</v>
      </c>
      <c r="F542" s="21">
        <f>F543</f>
        <v>48.1</v>
      </c>
      <c r="G542" s="21">
        <f t="shared" si="132"/>
        <v>48.1</v>
      </c>
      <c r="H542" s="21">
        <f t="shared" si="132"/>
        <v>48.1</v>
      </c>
    </row>
    <row r="543" spans="1:8" ht="12.75">
      <c r="A543" s="179" t="s">
        <v>19</v>
      </c>
      <c r="B543" s="179" t="s">
        <v>86</v>
      </c>
      <c r="C543" s="176">
        <v>2520420300</v>
      </c>
      <c r="D543" s="179"/>
      <c r="E543" s="55" t="s">
        <v>335</v>
      </c>
      <c r="F543" s="21">
        <f>F544</f>
        <v>48.1</v>
      </c>
      <c r="G543" s="21">
        <f t="shared" si="132"/>
        <v>48.1</v>
      </c>
      <c r="H543" s="21">
        <f t="shared" si="132"/>
        <v>48.1</v>
      </c>
    </row>
    <row r="544" spans="1:8" ht="31.5">
      <c r="A544" s="179" t="s">
        <v>19</v>
      </c>
      <c r="B544" s="179" t="s">
        <v>86</v>
      </c>
      <c r="C544" s="176">
        <v>2520420300</v>
      </c>
      <c r="D544" s="176" t="s">
        <v>97</v>
      </c>
      <c r="E544" s="55" t="s">
        <v>98</v>
      </c>
      <c r="F544" s="21">
        <f>F545</f>
        <v>48.1</v>
      </c>
      <c r="G544" s="21">
        <f t="shared" si="132"/>
        <v>48.1</v>
      </c>
      <c r="H544" s="21">
        <f t="shared" si="132"/>
        <v>48.1</v>
      </c>
    </row>
    <row r="545" spans="1:8" ht="12.75">
      <c r="A545" s="179" t="s">
        <v>19</v>
      </c>
      <c r="B545" s="179" t="s">
        <v>86</v>
      </c>
      <c r="C545" s="176">
        <v>2520420300</v>
      </c>
      <c r="D545" s="179">
        <v>610</v>
      </c>
      <c r="E545" s="55" t="s">
        <v>104</v>
      </c>
      <c r="F545" s="21">
        <v>48.1</v>
      </c>
      <c r="G545" s="21">
        <v>48.1</v>
      </c>
      <c r="H545" s="21">
        <v>48.1</v>
      </c>
    </row>
    <row r="546" spans="1:8" ht="31.5">
      <c r="A546" s="179" t="s">
        <v>19</v>
      </c>
      <c r="B546" s="179" t="s">
        <v>86</v>
      </c>
      <c r="C546" s="176">
        <v>2520500000</v>
      </c>
      <c r="D546" s="179"/>
      <c r="E546" s="180" t="s">
        <v>343</v>
      </c>
      <c r="F546" s="21">
        <f>F547</f>
        <v>104.5</v>
      </c>
      <c r="G546" s="21">
        <f aca="true" t="shared" si="133" ref="G546:H548">G547</f>
        <v>104.5</v>
      </c>
      <c r="H546" s="21">
        <f t="shared" si="133"/>
        <v>104.5</v>
      </c>
    </row>
    <row r="547" spans="1:8" ht="12.75">
      <c r="A547" s="179" t="s">
        <v>19</v>
      </c>
      <c r="B547" s="179" t="s">
        <v>86</v>
      </c>
      <c r="C547" s="176">
        <v>2520520300</v>
      </c>
      <c r="D547" s="179"/>
      <c r="E547" s="180" t="s">
        <v>344</v>
      </c>
      <c r="F547" s="21">
        <f>F548</f>
        <v>104.5</v>
      </c>
      <c r="G547" s="21">
        <f t="shared" si="133"/>
        <v>104.5</v>
      </c>
      <c r="H547" s="21">
        <f t="shared" si="133"/>
        <v>104.5</v>
      </c>
    </row>
    <row r="548" spans="1:8" ht="31.5">
      <c r="A548" s="179" t="s">
        <v>19</v>
      </c>
      <c r="B548" s="179" t="s">
        <v>86</v>
      </c>
      <c r="C548" s="176">
        <v>2520520300</v>
      </c>
      <c r="D548" s="176" t="s">
        <v>97</v>
      </c>
      <c r="E548" s="55" t="s">
        <v>98</v>
      </c>
      <c r="F548" s="21">
        <f>F549</f>
        <v>104.5</v>
      </c>
      <c r="G548" s="21">
        <f t="shared" si="133"/>
        <v>104.5</v>
      </c>
      <c r="H548" s="21">
        <f t="shared" si="133"/>
        <v>104.5</v>
      </c>
    </row>
    <row r="549" spans="1:8" ht="12.75">
      <c r="A549" s="179" t="s">
        <v>19</v>
      </c>
      <c r="B549" s="179" t="s">
        <v>86</v>
      </c>
      <c r="C549" s="176">
        <v>2520520300</v>
      </c>
      <c r="D549" s="179">
        <v>610</v>
      </c>
      <c r="E549" s="55" t="s">
        <v>104</v>
      </c>
      <c r="F549" s="21">
        <v>104.5</v>
      </c>
      <c r="G549" s="21">
        <v>104.5</v>
      </c>
      <c r="H549" s="21">
        <v>104.5</v>
      </c>
    </row>
    <row r="550" spans="1:8" ht="31.5">
      <c r="A550" s="179" t="s">
        <v>19</v>
      </c>
      <c r="B550" s="179" t="s">
        <v>86</v>
      </c>
      <c r="C550" s="176">
        <v>2520600000</v>
      </c>
      <c r="D550" s="179"/>
      <c r="E550" s="180" t="s">
        <v>342</v>
      </c>
      <c r="F550" s="21">
        <f>F551</f>
        <v>44.5</v>
      </c>
      <c r="G550" s="21">
        <f aca="true" t="shared" si="134" ref="G550:H552">G551</f>
        <v>44.5</v>
      </c>
      <c r="H550" s="21">
        <f t="shared" si="134"/>
        <v>44.5</v>
      </c>
    </row>
    <row r="551" spans="1:8" ht="12.75">
      <c r="A551" s="179" t="s">
        <v>19</v>
      </c>
      <c r="B551" s="179" t="s">
        <v>86</v>
      </c>
      <c r="C551" s="176">
        <v>2520620200</v>
      </c>
      <c r="D551" s="179"/>
      <c r="E551" s="180" t="s">
        <v>282</v>
      </c>
      <c r="F551" s="21">
        <f>F552</f>
        <v>44.5</v>
      </c>
      <c r="G551" s="21">
        <f t="shared" si="134"/>
        <v>44.5</v>
      </c>
      <c r="H551" s="21">
        <f t="shared" si="134"/>
        <v>44.5</v>
      </c>
    </row>
    <row r="552" spans="1:8" ht="31.5">
      <c r="A552" s="179" t="s">
        <v>19</v>
      </c>
      <c r="B552" s="179" t="s">
        <v>86</v>
      </c>
      <c r="C552" s="176">
        <v>2520620200</v>
      </c>
      <c r="D552" s="176" t="s">
        <v>97</v>
      </c>
      <c r="E552" s="55" t="s">
        <v>98</v>
      </c>
      <c r="F552" s="21">
        <f>F553</f>
        <v>44.5</v>
      </c>
      <c r="G552" s="21">
        <f t="shared" si="134"/>
        <v>44.5</v>
      </c>
      <c r="H552" s="21">
        <f t="shared" si="134"/>
        <v>44.5</v>
      </c>
    </row>
    <row r="553" spans="1:8" ht="12.75">
      <c r="A553" s="179" t="s">
        <v>19</v>
      </c>
      <c r="B553" s="179" t="s">
        <v>86</v>
      </c>
      <c r="C553" s="176">
        <v>2520620200</v>
      </c>
      <c r="D553" s="179">
        <v>610</v>
      </c>
      <c r="E553" s="55" t="s">
        <v>104</v>
      </c>
      <c r="F553" s="21">
        <v>44.5</v>
      </c>
      <c r="G553" s="21">
        <v>44.5</v>
      </c>
      <c r="H553" s="21">
        <v>44.5</v>
      </c>
    </row>
    <row r="554" spans="1:8" ht="12.75">
      <c r="A554" s="179" t="s">
        <v>19</v>
      </c>
      <c r="B554" s="179">
        <v>1103</v>
      </c>
      <c r="C554" s="179" t="s">
        <v>66</v>
      </c>
      <c r="D554" s="179" t="s">
        <v>66</v>
      </c>
      <c r="E554" s="180" t="s">
        <v>253</v>
      </c>
      <c r="F554" s="21">
        <f>F555+F572</f>
        <v>24043.699999999997</v>
      </c>
      <c r="G554" s="21">
        <f>G555+G572</f>
        <v>22174.699999999997</v>
      </c>
      <c r="H554" s="21">
        <f>H555+H572</f>
        <v>22174.699999999997</v>
      </c>
    </row>
    <row r="555" spans="1:8" ht="47.25">
      <c r="A555" s="179" t="s">
        <v>19</v>
      </c>
      <c r="B555" s="179">
        <v>1103</v>
      </c>
      <c r="C555" s="176">
        <v>2200000000</v>
      </c>
      <c r="D555" s="179"/>
      <c r="E555" s="180" t="s">
        <v>317</v>
      </c>
      <c r="F555" s="21">
        <f aca="true" t="shared" si="135" ref="F555:H555">F556</f>
        <v>22236.699999999997</v>
      </c>
      <c r="G555" s="21">
        <f t="shared" si="135"/>
        <v>20777.6</v>
      </c>
      <c r="H555" s="21">
        <f t="shared" si="135"/>
        <v>20777.6</v>
      </c>
    </row>
    <row r="556" spans="1:8" ht="31.5">
      <c r="A556" s="179" t="s">
        <v>19</v>
      </c>
      <c r="B556" s="179">
        <v>1103</v>
      </c>
      <c r="C556" s="179">
        <v>2250000000</v>
      </c>
      <c r="D556" s="179"/>
      <c r="E556" s="180" t="s">
        <v>254</v>
      </c>
      <c r="F556" s="21">
        <f>F557+F568+F561</f>
        <v>22236.699999999997</v>
      </c>
      <c r="G556" s="21">
        <f aca="true" t="shared" si="136" ref="G556:H556">G557+G568+G561</f>
        <v>20777.6</v>
      </c>
      <c r="H556" s="21">
        <f t="shared" si="136"/>
        <v>20777.6</v>
      </c>
    </row>
    <row r="557" spans="1:8" ht="47.25">
      <c r="A557" s="179" t="s">
        <v>19</v>
      </c>
      <c r="B557" s="179">
        <v>1103</v>
      </c>
      <c r="C557" s="179">
        <v>2250100000</v>
      </c>
      <c r="D557" s="179"/>
      <c r="E557" s="180" t="s">
        <v>255</v>
      </c>
      <c r="F557" s="21">
        <f>F558</f>
        <v>20777.6</v>
      </c>
      <c r="G557" s="21">
        <f aca="true" t="shared" si="137" ref="G557:H559">G558</f>
        <v>20777.6</v>
      </c>
      <c r="H557" s="21">
        <f t="shared" si="137"/>
        <v>20777.6</v>
      </c>
    </row>
    <row r="558" spans="1:8" ht="31.5">
      <c r="A558" s="179" t="s">
        <v>19</v>
      </c>
      <c r="B558" s="179">
        <v>1103</v>
      </c>
      <c r="C558" s="179">
        <v>2250120010</v>
      </c>
      <c r="D558" s="179"/>
      <c r="E558" s="180" t="s">
        <v>123</v>
      </c>
      <c r="F558" s="21">
        <f>F559</f>
        <v>20777.6</v>
      </c>
      <c r="G558" s="21">
        <f t="shared" si="137"/>
        <v>20777.6</v>
      </c>
      <c r="H558" s="21">
        <f t="shared" si="137"/>
        <v>20777.6</v>
      </c>
    </row>
    <row r="559" spans="1:8" ht="31.5">
      <c r="A559" s="179" t="s">
        <v>19</v>
      </c>
      <c r="B559" s="179">
        <v>1103</v>
      </c>
      <c r="C559" s="179">
        <v>2250120010</v>
      </c>
      <c r="D559" s="176" t="s">
        <v>97</v>
      </c>
      <c r="E559" s="180" t="s">
        <v>98</v>
      </c>
      <c r="F559" s="21">
        <f>F560</f>
        <v>20777.6</v>
      </c>
      <c r="G559" s="21">
        <f t="shared" si="137"/>
        <v>20777.6</v>
      </c>
      <c r="H559" s="21">
        <f t="shared" si="137"/>
        <v>20777.6</v>
      </c>
    </row>
    <row r="560" spans="1:8" ht="12.75">
      <c r="A560" s="179" t="s">
        <v>19</v>
      </c>
      <c r="B560" s="179">
        <v>1103</v>
      </c>
      <c r="C560" s="179">
        <v>2250120010</v>
      </c>
      <c r="D560" s="179">
        <v>610</v>
      </c>
      <c r="E560" s="180" t="s">
        <v>104</v>
      </c>
      <c r="F560" s="21">
        <v>20777.6</v>
      </c>
      <c r="G560" s="21">
        <v>20777.6</v>
      </c>
      <c r="H560" s="21">
        <v>20777.6</v>
      </c>
    </row>
    <row r="561" spans="1:8" ht="47.25">
      <c r="A561" s="184" t="s">
        <v>19</v>
      </c>
      <c r="B561" s="184">
        <v>1103</v>
      </c>
      <c r="C561" s="184">
        <v>2250200000</v>
      </c>
      <c r="D561" s="184"/>
      <c r="E561" s="185" t="s">
        <v>741</v>
      </c>
      <c r="F561" s="21">
        <f>F562+F565</f>
        <v>500</v>
      </c>
      <c r="G561" s="21">
        <f aca="true" t="shared" si="138" ref="G561:H561">G562+G565</f>
        <v>0</v>
      </c>
      <c r="H561" s="21">
        <f t="shared" si="138"/>
        <v>0</v>
      </c>
    </row>
    <row r="562" spans="1:8" ht="94.5">
      <c r="A562" s="184" t="s">
        <v>19</v>
      </c>
      <c r="B562" s="184">
        <v>1103</v>
      </c>
      <c r="C562" s="101">
        <v>2250210480</v>
      </c>
      <c r="D562" s="184"/>
      <c r="E562" s="244" t="s">
        <v>742</v>
      </c>
      <c r="F562" s="21">
        <f>F563</f>
        <v>450</v>
      </c>
      <c r="G562" s="21">
        <f aca="true" t="shared" si="139" ref="G562:H563">G563</f>
        <v>0</v>
      </c>
      <c r="H562" s="21">
        <f t="shared" si="139"/>
        <v>0</v>
      </c>
    </row>
    <row r="563" spans="1:8" ht="31.5">
      <c r="A563" s="184" t="s">
        <v>19</v>
      </c>
      <c r="B563" s="184">
        <v>1103</v>
      </c>
      <c r="C563" s="101">
        <v>2250210480</v>
      </c>
      <c r="D563" s="183" t="s">
        <v>97</v>
      </c>
      <c r="E563" s="185" t="s">
        <v>98</v>
      </c>
      <c r="F563" s="21">
        <f>F564</f>
        <v>450</v>
      </c>
      <c r="G563" s="21">
        <f t="shared" si="139"/>
        <v>0</v>
      </c>
      <c r="H563" s="21">
        <f t="shared" si="139"/>
        <v>0</v>
      </c>
    </row>
    <row r="564" spans="1:8" ht="12.75">
      <c r="A564" s="184" t="s">
        <v>19</v>
      </c>
      <c r="B564" s="184">
        <v>1103</v>
      </c>
      <c r="C564" s="101">
        <v>2250210480</v>
      </c>
      <c r="D564" s="184">
        <v>610</v>
      </c>
      <c r="E564" s="185" t="s">
        <v>104</v>
      </c>
      <c r="F564" s="21">
        <v>450</v>
      </c>
      <c r="G564" s="21">
        <v>0</v>
      </c>
      <c r="H564" s="21">
        <v>0</v>
      </c>
    </row>
    <row r="565" spans="1:8" ht="78.75">
      <c r="A565" s="184" t="s">
        <v>19</v>
      </c>
      <c r="B565" s="184">
        <v>1103</v>
      </c>
      <c r="C565" s="101" t="s">
        <v>743</v>
      </c>
      <c r="D565" s="184"/>
      <c r="E565" s="244" t="s">
        <v>744</v>
      </c>
      <c r="F565" s="21">
        <f>F566</f>
        <v>50</v>
      </c>
      <c r="G565" s="21">
        <f aca="true" t="shared" si="140" ref="G565:H566">G566</f>
        <v>0</v>
      </c>
      <c r="H565" s="21">
        <f t="shared" si="140"/>
        <v>0</v>
      </c>
    </row>
    <row r="566" spans="1:8" ht="31.5">
      <c r="A566" s="184" t="s">
        <v>19</v>
      </c>
      <c r="B566" s="184">
        <v>1103</v>
      </c>
      <c r="C566" s="101" t="s">
        <v>743</v>
      </c>
      <c r="D566" s="183" t="s">
        <v>97</v>
      </c>
      <c r="E566" s="185" t="s">
        <v>98</v>
      </c>
      <c r="F566" s="21">
        <f>F567</f>
        <v>50</v>
      </c>
      <c r="G566" s="21">
        <f t="shared" si="140"/>
        <v>0</v>
      </c>
      <c r="H566" s="21">
        <f t="shared" si="140"/>
        <v>0</v>
      </c>
    </row>
    <row r="567" spans="1:8" ht="12.75">
      <c r="A567" s="184" t="s">
        <v>19</v>
      </c>
      <c r="B567" s="184">
        <v>1103</v>
      </c>
      <c r="C567" s="101" t="s">
        <v>743</v>
      </c>
      <c r="D567" s="184">
        <v>610</v>
      </c>
      <c r="E567" s="185" t="s">
        <v>104</v>
      </c>
      <c r="F567" s="21">
        <v>50</v>
      </c>
      <c r="G567" s="21">
        <v>0</v>
      </c>
      <c r="H567" s="21">
        <v>0</v>
      </c>
    </row>
    <row r="568" spans="1:8" ht="63">
      <c r="A568" s="179" t="s">
        <v>19</v>
      </c>
      <c r="B568" s="179">
        <v>1103</v>
      </c>
      <c r="C568" s="11">
        <v>2250300000</v>
      </c>
      <c r="D568" s="179"/>
      <c r="E568" s="8" t="s">
        <v>681</v>
      </c>
      <c r="F568" s="21">
        <f>F569</f>
        <v>959.1</v>
      </c>
      <c r="G568" s="21">
        <f aca="true" t="shared" si="141" ref="G568:H570">G569</f>
        <v>0</v>
      </c>
      <c r="H568" s="21">
        <f t="shared" si="141"/>
        <v>0</v>
      </c>
    </row>
    <row r="569" spans="1:8" ht="31.5">
      <c r="A569" s="179" t="s">
        <v>19</v>
      </c>
      <c r="B569" s="179">
        <v>1103</v>
      </c>
      <c r="C569" s="11">
        <v>2250320020</v>
      </c>
      <c r="D569" s="179"/>
      <c r="E569" s="8" t="s">
        <v>347</v>
      </c>
      <c r="F569" s="21">
        <f>F570</f>
        <v>959.1</v>
      </c>
      <c r="G569" s="21">
        <f t="shared" si="141"/>
        <v>0</v>
      </c>
      <c r="H569" s="21">
        <f t="shared" si="141"/>
        <v>0</v>
      </c>
    </row>
    <row r="570" spans="1:8" ht="31.5">
      <c r="A570" s="179" t="s">
        <v>19</v>
      </c>
      <c r="B570" s="179">
        <v>1103</v>
      </c>
      <c r="C570" s="11">
        <v>2250320020</v>
      </c>
      <c r="D570" s="176" t="s">
        <v>97</v>
      </c>
      <c r="E570" s="180" t="s">
        <v>98</v>
      </c>
      <c r="F570" s="21">
        <f>F571</f>
        <v>959.1</v>
      </c>
      <c r="G570" s="21">
        <f t="shared" si="141"/>
        <v>0</v>
      </c>
      <c r="H570" s="21">
        <f t="shared" si="141"/>
        <v>0</v>
      </c>
    </row>
    <row r="571" spans="1:8" ht="12.75">
      <c r="A571" s="179" t="s">
        <v>19</v>
      </c>
      <c r="B571" s="179">
        <v>1103</v>
      </c>
      <c r="C571" s="11">
        <v>2250320020</v>
      </c>
      <c r="D571" s="179">
        <v>610</v>
      </c>
      <c r="E571" s="180" t="s">
        <v>104</v>
      </c>
      <c r="F571" s="21">
        <v>959.1</v>
      </c>
      <c r="G571" s="21">
        <v>0</v>
      </c>
      <c r="H571" s="21">
        <v>0</v>
      </c>
    </row>
    <row r="572" spans="1:8" ht="31.5">
      <c r="A572" s="179" t="s">
        <v>19</v>
      </c>
      <c r="B572" s="179">
        <v>1103</v>
      </c>
      <c r="C572" s="176">
        <v>2500000000</v>
      </c>
      <c r="D572" s="179"/>
      <c r="E572" s="180" t="s">
        <v>318</v>
      </c>
      <c r="F572" s="21">
        <f>F573</f>
        <v>1807</v>
      </c>
      <c r="G572" s="21">
        <f>G573</f>
        <v>1397.1</v>
      </c>
      <c r="H572" s="21">
        <f>H573</f>
        <v>1397.1</v>
      </c>
    </row>
    <row r="573" spans="1:8" ht="31.5">
      <c r="A573" s="179" t="s">
        <v>19</v>
      </c>
      <c r="B573" s="179">
        <v>1103</v>
      </c>
      <c r="C573" s="176">
        <v>2520000000</v>
      </c>
      <c r="D573" s="179"/>
      <c r="E573" s="180" t="s">
        <v>249</v>
      </c>
      <c r="F573" s="21">
        <f>F574+F578+F582</f>
        <v>1807</v>
      </c>
      <c r="G573" s="21">
        <f>G574+G578+G582</f>
        <v>1397.1</v>
      </c>
      <c r="H573" s="21">
        <f>H574+H578+H582</f>
        <v>1397.1</v>
      </c>
    </row>
    <row r="574" spans="1:8" ht="31.5">
      <c r="A574" s="179" t="s">
        <v>19</v>
      </c>
      <c r="B574" s="179">
        <v>1103</v>
      </c>
      <c r="C574" s="176">
        <v>2520400000</v>
      </c>
      <c r="D574" s="179"/>
      <c r="E574" s="55" t="s">
        <v>334</v>
      </c>
      <c r="F574" s="21">
        <f>F575</f>
        <v>66.4</v>
      </c>
      <c r="G574" s="21">
        <f aca="true" t="shared" si="142" ref="G574:H576">G575</f>
        <v>66.4</v>
      </c>
      <c r="H574" s="21">
        <f t="shared" si="142"/>
        <v>66.4</v>
      </c>
    </row>
    <row r="575" spans="1:8" ht="12.75">
      <c r="A575" s="179" t="s">
        <v>19</v>
      </c>
      <c r="B575" s="179">
        <v>1103</v>
      </c>
      <c r="C575" s="176">
        <v>2520420300</v>
      </c>
      <c r="D575" s="179"/>
      <c r="E575" s="55" t="s">
        <v>335</v>
      </c>
      <c r="F575" s="21">
        <f>F576</f>
        <v>66.4</v>
      </c>
      <c r="G575" s="21">
        <f t="shared" si="142"/>
        <v>66.4</v>
      </c>
      <c r="H575" s="21">
        <f t="shared" si="142"/>
        <v>66.4</v>
      </c>
    </row>
    <row r="576" spans="1:8" ht="31.5">
      <c r="A576" s="179" t="s">
        <v>19</v>
      </c>
      <c r="B576" s="179">
        <v>1103</v>
      </c>
      <c r="C576" s="176">
        <v>2520420300</v>
      </c>
      <c r="D576" s="176" t="s">
        <v>97</v>
      </c>
      <c r="E576" s="55" t="s">
        <v>98</v>
      </c>
      <c r="F576" s="21">
        <f>F577</f>
        <v>66.4</v>
      </c>
      <c r="G576" s="21">
        <f t="shared" si="142"/>
        <v>66.4</v>
      </c>
      <c r="H576" s="21">
        <f t="shared" si="142"/>
        <v>66.4</v>
      </c>
    </row>
    <row r="577" spans="1:8" ht="12.75">
      <c r="A577" s="179" t="s">
        <v>19</v>
      </c>
      <c r="B577" s="179">
        <v>1103</v>
      </c>
      <c r="C577" s="176">
        <v>2520420300</v>
      </c>
      <c r="D577" s="179">
        <v>610</v>
      </c>
      <c r="E577" s="55" t="s">
        <v>104</v>
      </c>
      <c r="F577" s="21">
        <v>66.4</v>
      </c>
      <c r="G577" s="21">
        <v>66.4</v>
      </c>
      <c r="H577" s="21">
        <v>66.4</v>
      </c>
    </row>
    <row r="578" spans="1:8" ht="31.5">
      <c r="A578" s="179" t="s">
        <v>19</v>
      </c>
      <c r="B578" s="179">
        <v>1103</v>
      </c>
      <c r="C578" s="176">
        <v>2520500000</v>
      </c>
      <c r="D578" s="179"/>
      <c r="E578" s="180" t="s">
        <v>343</v>
      </c>
      <c r="F578" s="21">
        <f>F579</f>
        <v>63.7</v>
      </c>
      <c r="G578" s="21">
        <f aca="true" t="shared" si="143" ref="G578:H580">G579</f>
        <v>63.7</v>
      </c>
      <c r="H578" s="21">
        <f t="shared" si="143"/>
        <v>63.7</v>
      </c>
    </row>
    <row r="579" spans="1:8" ht="12.75">
      <c r="A579" s="179" t="s">
        <v>19</v>
      </c>
      <c r="B579" s="179">
        <v>1103</v>
      </c>
      <c r="C579" s="176">
        <v>2520520300</v>
      </c>
      <c r="D579" s="179"/>
      <c r="E579" s="180" t="s">
        <v>344</v>
      </c>
      <c r="F579" s="21">
        <f>F580</f>
        <v>63.7</v>
      </c>
      <c r="G579" s="21">
        <f t="shared" si="143"/>
        <v>63.7</v>
      </c>
      <c r="H579" s="21">
        <f t="shared" si="143"/>
        <v>63.7</v>
      </c>
    </row>
    <row r="580" spans="1:8" ht="31.5">
      <c r="A580" s="179" t="s">
        <v>19</v>
      </c>
      <c r="B580" s="179">
        <v>1103</v>
      </c>
      <c r="C580" s="176">
        <v>2520520300</v>
      </c>
      <c r="D580" s="176" t="s">
        <v>97</v>
      </c>
      <c r="E580" s="55" t="s">
        <v>98</v>
      </c>
      <c r="F580" s="21">
        <f>F581</f>
        <v>63.7</v>
      </c>
      <c r="G580" s="21">
        <f t="shared" si="143"/>
        <v>63.7</v>
      </c>
      <c r="H580" s="21">
        <f t="shared" si="143"/>
        <v>63.7</v>
      </c>
    </row>
    <row r="581" spans="1:8" ht="12.75">
      <c r="A581" s="179" t="s">
        <v>19</v>
      </c>
      <c r="B581" s="179">
        <v>1103</v>
      </c>
      <c r="C581" s="176">
        <v>2520520300</v>
      </c>
      <c r="D581" s="179">
        <v>610</v>
      </c>
      <c r="E581" s="55" t="s">
        <v>104</v>
      </c>
      <c r="F581" s="21">
        <v>63.7</v>
      </c>
      <c r="G581" s="21">
        <v>63.7</v>
      </c>
      <c r="H581" s="21">
        <v>63.7</v>
      </c>
    </row>
    <row r="582" spans="1:8" ht="31.5">
      <c r="A582" s="179" t="s">
        <v>19</v>
      </c>
      <c r="B582" s="179">
        <v>1103</v>
      </c>
      <c r="C582" s="176">
        <v>2520600000</v>
      </c>
      <c r="D582" s="179"/>
      <c r="E582" s="180" t="s">
        <v>342</v>
      </c>
      <c r="F582" s="21">
        <f>F583</f>
        <v>1676.9</v>
      </c>
      <c r="G582" s="21">
        <f aca="true" t="shared" si="144" ref="G582:H584">G583</f>
        <v>1267</v>
      </c>
      <c r="H582" s="21">
        <f t="shared" si="144"/>
        <v>1267</v>
      </c>
    </row>
    <row r="583" spans="1:8" ht="12.75">
      <c r="A583" s="179" t="s">
        <v>19</v>
      </c>
      <c r="B583" s="179">
        <v>1103</v>
      </c>
      <c r="C583" s="176">
        <v>2520620200</v>
      </c>
      <c r="D583" s="179"/>
      <c r="E583" s="180" t="s">
        <v>282</v>
      </c>
      <c r="F583" s="21">
        <f>F584</f>
        <v>1676.9</v>
      </c>
      <c r="G583" s="21">
        <f t="shared" si="144"/>
        <v>1267</v>
      </c>
      <c r="H583" s="21">
        <f t="shared" si="144"/>
        <v>1267</v>
      </c>
    </row>
    <row r="584" spans="1:8" ht="31.5">
      <c r="A584" s="179" t="s">
        <v>19</v>
      </c>
      <c r="B584" s="179">
        <v>1103</v>
      </c>
      <c r="C584" s="176">
        <v>2520620200</v>
      </c>
      <c r="D584" s="176" t="s">
        <v>97</v>
      </c>
      <c r="E584" s="55" t="s">
        <v>98</v>
      </c>
      <c r="F584" s="21">
        <f>F585</f>
        <v>1676.9</v>
      </c>
      <c r="G584" s="21">
        <f t="shared" si="144"/>
        <v>1267</v>
      </c>
      <c r="H584" s="21">
        <f t="shared" si="144"/>
        <v>1267</v>
      </c>
    </row>
    <row r="585" spans="1:8" ht="12.75">
      <c r="A585" s="179" t="s">
        <v>19</v>
      </c>
      <c r="B585" s="179">
        <v>1103</v>
      </c>
      <c r="C585" s="176">
        <v>2520620200</v>
      </c>
      <c r="D585" s="179">
        <v>610</v>
      </c>
      <c r="E585" s="55" t="s">
        <v>104</v>
      </c>
      <c r="F585" s="21">
        <f>1267+409.9</f>
        <v>1676.9</v>
      </c>
      <c r="G585" s="21">
        <v>1267</v>
      </c>
      <c r="H585" s="21">
        <v>1267</v>
      </c>
    </row>
    <row r="586" spans="1:8" ht="12.75">
      <c r="A586" s="179" t="s">
        <v>19</v>
      </c>
      <c r="B586" s="179" t="s">
        <v>92</v>
      </c>
      <c r="C586" s="179" t="s">
        <v>66</v>
      </c>
      <c r="D586" s="179" t="s">
        <v>66</v>
      </c>
      <c r="E586" s="42" t="s">
        <v>63</v>
      </c>
      <c r="F586" s="21">
        <f>F587</f>
        <v>1842.7</v>
      </c>
      <c r="G586" s="21">
        <f aca="true" t="shared" si="145" ref="G586:H589">G587</f>
        <v>1570.8</v>
      </c>
      <c r="H586" s="21">
        <f t="shared" si="145"/>
        <v>1570.7</v>
      </c>
    </row>
    <row r="587" spans="1:8" ht="12.75">
      <c r="A587" s="179" t="s">
        <v>19</v>
      </c>
      <c r="B587" s="179" t="s">
        <v>64</v>
      </c>
      <c r="C587" s="179" t="s">
        <v>66</v>
      </c>
      <c r="D587" s="179" t="s">
        <v>66</v>
      </c>
      <c r="E587" s="180" t="s">
        <v>65</v>
      </c>
      <c r="F587" s="21">
        <f>F588</f>
        <v>1842.7</v>
      </c>
      <c r="G587" s="21">
        <f t="shared" si="145"/>
        <v>1570.8</v>
      </c>
      <c r="H587" s="21">
        <f t="shared" si="145"/>
        <v>1570.7</v>
      </c>
    </row>
    <row r="588" spans="1:8" ht="47.25">
      <c r="A588" s="179" t="s">
        <v>19</v>
      </c>
      <c r="B588" s="179" t="s">
        <v>64</v>
      </c>
      <c r="C588" s="176">
        <v>2200000000</v>
      </c>
      <c r="D588" s="179"/>
      <c r="E588" s="180" t="s">
        <v>317</v>
      </c>
      <c r="F588" s="21">
        <f>F589</f>
        <v>1842.7</v>
      </c>
      <c r="G588" s="21">
        <f t="shared" si="145"/>
        <v>1570.8</v>
      </c>
      <c r="H588" s="21">
        <f t="shared" si="145"/>
        <v>1570.7</v>
      </c>
    </row>
    <row r="589" spans="1:8" ht="31.5">
      <c r="A589" s="179" t="s">
        <v>19</v>
      </c>
      <c r="B589" s="179" t="s">
        <v>64</v>
      </c>
      <c r="C589" s="176">
        <v>2240000000</v>
      </c>
      <c r="D589" s="179"/>
      <c r="E589" s="180" t="s">
        <v>132</v>
      </c>
      <c r="F589" s="21">
        <f>F590</f>
        <v>1842.7</v>
      </c>
      <c r="G589" s="21">
        <f t="shared" si="145"/>
        <v>1570.8</v>
      </c>
      <c r="H589" s="21">
        <f t="shared" si="145"/>
        <v>1570.7</v>
      </c>
    </row>
    <row r="590" spans="1:8" ht="31.5">
      <c r="A590" s="179" t="s">
        <v>19</v>
      </c>
      <c r="B590" s="179" t="s">
        <v>64</v>
      </c>
      <c r="C590" s="179">
        <v>2240300000</v>
      </c>
      <c r="D590" s="179"/>
      <c r="E590" s="180" t="s">
        <v>190</v>
      </c>
      <c r="F590" s="21">
        <f>F597+F594+F591</f>
        <v>1842.7</v>
      </c>
      <c r="G590" s="21">
        <f>G597+G594+G591</f>
        <v>1570.8</v>
      </c>
      <c r="H590" s="21">
        <f>H597+H594+H591</f>
        <v>1570.7</v>
      </c>
    </row>
    <row r="591" spans="1:8" ht="47.25">
      <c r="A591" s="179" t="s">
        <v>19</v>
      </c>
      <c r="B591" s="179" t="s">
        <v>64</v>
      </c>
      <c r="C591" s="179">
        <v>2240310320</v>
      </c>
      <c r="D591" s="179"/>
      <c r="E591" s="55" t="s">
        <v>245</v>
      </c>
      <c r="F591" s="21">
        <f aca="true" t="shared" si="146" ref="F591:H592">F592</f>
        <v>491.7</v>
      </c>
      <c r="G591" s="21">
        <f t="shared" si="146"/>
        <v>491.7</v>
      </c>
      <c r="H591" s="21">
        <f t="shared" si="146"/>
        <v>491.7</v>
      </c>
    </row>
    <row r="592" spans="1:8" ht="31.5">
      <c r="A592" s="179" t="s">
        <v>19</v>
      </c>
      <c r="B592" s="179" t="s">
        <v>64</v>
      </c>
      <c r="C592" s="179">
        <v>2240310320</v>
      </c>
      <c r="D592" s="176" t="s">
        <v>97</v>
      </c>
      <c r="E592" s="180" t="s">
        <v>98</v>
      </c>
      <c r="F592" s="21">
        <f t="shared" si="146"/>
        <v>491.7</v>
      </c>
      <c r="G592" s="21">
        <f t="shared" si="146"/>
        <v>491.7</v>
      </c>
      <c r="H592" s="21">
        <f t="shared" si="146"/>
        <v>491.7</v>
      </c>
    </row>
    <row r="593" spans="1:8" ht="31.5">
      <c r="A593" s="179" t="s">
        <v>19</v>
      </c>
      <c r="B593" s="179" t="s">
        <v>64</v>
      </c>
      <c r="C593" s="179">
        <v>2240310320</v>
      </c>
      <c r="D593" s="179">
        <v>630</v>
      </c>
      <c r="E593" s="180" t="s">
        <v>144</v>
      </c>
      <c r="F593" s="17">
        <f>492.2-0.5</f>
        <v>491.7</v>
      </c>
      <c r="G593" s="17">
        <f>492.2-0.5</f>
        <v>491.7</v>
      </c>
      <c r="H593" s="17">
        <f>492.2-0.5</f>
        <v>491.7</v>
      </c>
    </row>
    <row r="594" spans="1:8" ht="47.25">
      <c r="A594" s="179" t="s">
        <v>19</v>
      </c>
      <c r="B594" s="179" t="s">
        <v>64</v>
      </c>
      <c r="C594" s="179">
        <v>2240320400</v>
      </c>
      <c r="D594" s="179"/>
      <c r="E594" s="180" t="s">
        <v>246</v>
      </c>
      <c r="F594" s="21">
        <f aca="true" t="shared" si="147" ref="F594:H595">F595</f>
        <v>396</v>
      </c>
      <c r="G594" s="21">
        <f t="shared" si="147"/>
        <v>124.1</v>
      </c>
      <c r="H594" s="21">
        <f t="shared" si="147"/>
        <v>124</v>
      </c>
    </row>
    <row r="595" spans="1:8" ht="31.5">
      <c r="A595" s="179" t="s">
        <v>19</v>
      </c>
      <c r="B595" s="179" t="s">
        <v>64</v>
      </c>
      <c r="C595" s="179">
        <v>2240320400</v>
      </c>
      <c r="D595" s="176" t="s">
        <v>69</v>
      </c>
      <c r="E595" s="180" t="s">
        <v>95</v>
      </c>
      <c r="F595" s="21">
        <f t="shared" si="147"/>
        <v>396</v>
      </c>
      <c r="G595" s="21">
        <f t="shared" si="147"/>
        <v>124.1</v>
      </c>
      <c r="H595" s="21">
        <f t="shared" si="147"/>
        <v>124</v>
      </c>
    </row>
    <row r="596" spans="1:8" ht="31.5">
      <c r="A596" s="179" t="s">
        <v>19</v>
      </c>
      <c r="B596" s="179" t="s">
        <v>64</v>
      </c>
      <c r="C596" s="179">
        <v>2240320400</v>
      </c>
      <c r="D596" s="179">
        <v>240</v>
      </c>
      <c r="E596" s="180" t="s">
        <v>223</v>
      </c>
      <c r="F596" s="21">
        <v>396</v>
      </c>
      <c r="G596" s="21">
        <v>124.1</v>
      </c>
      <c r="H596" s="21">
        <v>124</v>
      </c>
    </row>
    <row r="597" spans="1:8" ht="47.25">
      <c r="A597" s="179" t="s">
        <v>19</v>
      </c>
      <c r="B597" s="179" t="s">
        <v>64</v>
      </c>
      <c r="C597" s="179" t="s">
        <v>311</v>
      </c>
      <c r="D597" s="179"/>
      <c r="E597" s="180" t="s">
        <v>146</v>
      </c>
      <c r="F597" s="21">
        <f aca="true" t="shared" si="148" ref="F597:H598">F598</f>
        <v>955</v>
      </c>
      <c r="G597" s="21">
        <f t="shared" si="148"/>
        <v>955</v>
      </c>
      <c r="H597" s="21">
        <f t="shared" si="148"/>
        <v>955</v>
      </c>
    </row>
    <row r="598" spans="1:8" ht="31.5">
      <c r="A598" s="179" t="s">
        <v>19</v>
      </c>
      <c r="B598" s="179" t="s">
        <v>64</v>
      </c>
      <c r="C598" s="179" t="s">
        <v>311</v>
      </c>
      <c r="D598" s="176" t="s">
        <v>97</v>
      </c>
      <c r="E598" s="180" t="s">
        <v>98</v>
      </c>
      <c r="F598" s="21">
        <f t="shared" si="148"/>
        <v>955</v>
      </c>
      <c r="G598" s="21">
        <f t="shared" si="148"/>
        <v>955</v>
      </c>
      <c r="H598" s="21">
        <f t="shared" si="148"/>
        <v>955</v>
      </c>
    </row>
    <row r="599" spans="1:8" ht="31.5">
      <c r="A599" s="179" t="s">
        <v>19</v>
      </c>
      <c r="B599" s="179" t="s">
        <v>64</v>
      </c>
      <c r="C599" s="179" t="s">
        <v>311</v>
      </c>
      <c r="D599" s="179">
        <v>630</v>
      </c>
      <c r="E599" s="180" t="s">
        <v>144</v>
      </c>
      <c r="F599" s="21">
        <v>955</v>
      </c>
      <c r="G599" s="21">
        <v>955</v>
      </c>
      <c r="H599" s="21">
        <v>955</v>
      </c>
    </row>
    <row r="600" spans="1:8" ht="12.75">
      <c r="A600" s="16" t="s">
        <v>35</v>
      </c>
      <c r="B600" s="24" t="s">
        <v>66</v>
      </c>
      <c r="C600" s="24" t="s">
        <v>66</v>
      </c>
      <c r="D600" s="24" t="s">
        <v>66</v>
      </c>
      <c r="E600" s="40" t="s">
        <v>277</v>
      </c>
      <c r="F600" s="26">
        <f>F601+F617</f>
        <v>36611.399999999994</v>
      </c>
      <c r="G600" s="26">
        <f>G601+G617</f>
        <v>30806.699999999997</v>
      </c>
      <c r="H600" s="26">
        <f>H601+H617</f>
        <v>24806.699999999997</v>
      </c>
    </row>
    <row r="601" spans="1:8" ht="12.75">
      <c r="A601" s="179" t="s">
        <v>35</v>
      </c>
      <c r="B601" s="179" t="s">
        <v>54</v>
      </c>
      <c r="C601" s="179" t="s">
        <v>66</v>
      </c>
      <c r="D601" s="179" t="s">
        <v>66</v>
      </c>
      <c r="E601" s="46" t="s">
        <v>20</v>
      </c>
      <c r="F601" s="21">
        <f>F602+F611</f>
        <v>12611.399999999998</v>
      </c>
      <c r="G601" s="21">
        <f>G602+G611</f>
        <v>10806.699999999999</v>
      </c>
      <c r="H601" s="21">
        <f>H602+H611</f>
        <v>10806.699999999999</v>
      </c>
    </row>
    <row r="602" spans="1:8" ht="47.25">
      <c r="A602" s="179" t="s">
        <v>35</v>
      </c>
      <c r="B602" s="179" t="s">
        <v>46</v>
      </c>
      <c r="C602" s="179" t="s">
        <v>66</v>
      </c>
      <c r="D602" s="179" t="s">
        <v>66</v>
      </c>
      <c r="E602" s="180" t="s">
        <v>7</v>
      </c>
      <c r="F602" s="21">
        <f>F603</f>
        <v>9806.699999999999</v>
      </c>
      <c r="G602" s="21">
        <f aca="true" t="shared" si="149" ref="G602:H605">G603</f>
        <v>9806.699999999999</v>
      </c>
      <c r="H602" s="21">
        <f t="shared" si="149"/>
        <v>9806.699999999999</v>
      </c>
    </row>
    <row r="603" spans="1:8" ht="12.75">
      <c r="A603" s="179" t="s">
        <v>35</v>
      </c>
      <c r="B603" s="179" t="s">
        <v>46</v>
      </c>
      <c r="C603" s="179">
        <v>9900000000</v>
      </c>
      <c r="D603" s="179"/>
      <c r="E603" s="180" t="s">
        <v>105</v>
      </c>
      <c r="F603" s="21">
        <f>F604</f>
        <v>9806.699999999999</v>
      </c>
      <c r="G603" s="21">
        <f t="shared" si="149"/>
        <v>9806.699999999999</v>
      </c>
      <c r="H603" s="21">
        <f t="shared" si="149"/>
        <v>9806.699999999999</v>
      </c>
    </row>
    <row r="604" spans="1:8" ht="31.5">
      <c r="A604" s="179" t="s">
        <v>35</v>
      </c>
      <c r="B604" s="179" t="s">
        <v>46</v>
      </c>
      <c r="C604" s="179">
        <v>9990000000</v>
      </c>
      <c r="D604" s="179"/>
      <c r="E604" s="180" t="s">
        <v>147</v>
      </c>
      <c r="F604" s="21">
        <f>F605</f>
        <v>9806.699999999999</v>
      </c>
      <c r="G604" s="21">
        <f t="shared" si="149"/>
        <v>9806.699999999999</v>
      </c>
      <c r="H604" s="21">
        <f t="shared" si="149"/>
        <v>9806.699999999999</v>
      </c>
    </row>
    <row r="605" spans="1:8" ht="31.5">
      <c r="A605" s="179" t="s">
        <v>35</v>
      </c>
      <c r="B605" s="179" t="s">
        <v>46</v>
      </c>
      <c r="C605" s="179">
        <v>9990200000</v>
      </c>
      <c r="D605" s="24"/>
      <c r="E605" s="180" t="s">
        <v>117</v>
      </c>
      <c r="F605" s="21">
        <f>F606</f>
        <v>9806.699999999999</v>
      </c>
      <c r="G605" s="21">
        <f t="shared" si="149"/>
        <v>9806.699999999999</v>
      </c>
      <c r="H605" s="21">
        <f>H606</f>
        <v>9806.699999999999</v>
      </c>
    </row>
    <row r="606" spans="1:8" ht="47.25">
      <c r="A606" s="179" t="s">
        <v>35</v>
      </c>
      <c r="B606" s="179" t="s">
        <v>46</v>
      </c>
      <c r="C606" s="179">
        <v>9990225000</v>
      </c>
      <c r="D606" s="179"/>
      <c r="E606" s="180" t="s">
        <v>118</v>
      </c>
      <c r="F606" s="21">
        <f>F607+F609</f>
        <v>9806.699999999999</v>
      </c>
      <c r="G606" s="21">
        <f>G607+G609</f>
        <v>9806.699999999999</v>
      </c>
      <c r="H606" s="21">
        <f>H607+H609</f>
        <v>9806.699999999999</v>
      </c>
    </row>
    <row r="607" spans="1:8" ht="63">
      <c r="A607" s="179" t="s">
        <v>35</v>
      </c>
      <c r="B607" s="179" t="s">
        <v>46</v>
      </c>
      <c r="C607" s="179">
        <v>9990225000</v>
      </c>
      <c r="D607" s="179" t="s">
        <v>68</v>
      </c>
      <c r="E607" s="180" t="s">
        <v>1</v>
      </c>
      <c r="F607" s="21">
        <f>F608</f>
        <v>9720.4</v>
      </c>
      <c r="G607" s="21">
        <f>G608</f>
        <v>9720.4</v>
      </c>
      <c r="H607" s="21">
        <f>H608</f>
        <v>9720.4</v>
      </c>
    </row>
    <row r="608" spans="1:8" ht="31.5">
      <c r="A608" s="179" t="s">
        <v>35</v>
      </c>
      <c r="B608" s="179" t="s">
        <v>46</v>
      </c>
      <c r="C608" s="179">
        <v>9990225000</v>
      </c>
      <c r="D608" s="179">
        <v>120</v>
      </c>
      <c r="E608" s="180" t="s">
        <v>224</v>
      </c>
      <c r="F608" s="21">
        <f>9257.4+463</f>
        <v>9720.4</v>
      </c>
      <c r="G608" s="21">
        <f>9257.4+463</f>
        <v>9720.4</v>
      </c>
      <c r="H608" s="21">
        <f>9257.4+463</f>
        <v>9720.4</v>
      </c>
    </row>
    <row r="609" spans="1:8" ht="12.75">
      <c r="A609" s="179" t="s">
        <v>35</v>
      </c>
      <c r="B609" s="179" t="s">
        <v>46</v>
      </c>
      <c r="C609" s="179">
        <v>9990225000</v>
      </c>
      <c r="D609" s="179" t="s">
        <v>70</v>
      </c>
      <c r="E609" s="180" t="s">
        <v>71</v>
      </c>
      <c r="F609" s="21">
        <f>F610</f>
        <v>86.3</v>
      </c>
      <c r="G609" s="21">
        <f>G610</f>
        <v>86.3</v>
      </c>
      <c r="H609" s="21">
        <f>H610</f>
        <v>86.3</v>
      </c>
    </row>
    <row r="610" spans="1:8" ht="12.75">
      <c r="A610" s="179" t="s">
        <v>35</v>
      </c>
      <c r="B610" s="179" t="s">
        <v>46</v>
      </c>
      <c r="C610" s="179">
        <v>9990225000</v>
      </c>
      <c r="D610" s="179">
        <v>850</v>
      </c>
      <c r="E610" s="180" t="s">
        <v>100</v>
      </c>
      <c r="F610" s="21">
        <v>86.3</v>
      </c>
      <c r="G610" s="21">
        <v>86.3</v>
      </c>
      <c r="H610" s="21">
        <v>86.3</v>
      </c>
    </row>
    <row r="611" spans="1:8" ht="12.75">
      <c r="A611" s="179" t="s">
        <v>35</v>
      </c>
      <c r="B611" s="179" t="s">
        <v>47</v>
      </c>
      <c r="C611" s="179"/>
      <c r="D611" s="179"/>
      <c r="E611" s="180" t="s">
        <v>8</v>
      </c>
      <c r="F611" s="21">
        <f>F612</f>
        <v>2804.7</v>
      </c>
      <c r="G611" s="21">
        <f aca="true" t="shared" si="150" ref="G611:H615">G612</f>
        <v>1000</v>
      </c>
      <c r="H611" s="21">
        <f t="shared" si="150"/>
        <v>1000</v>
      </c>
    </row>
    <row r="612" spans="1:8" ht="12.75">
      <c r="A612" s="179" t="s">
        <v>35</v>
      </c>
      <c r="B612" s="179" t="s">
        <v>47</v>
      </c>
      <c r="C612" s="179">
        <v>9900000000</v>
      </c>
      <c r="D612" s="179"/>
      <c r="E612" s="180" t="s">
        <v>105</v>
      </c>
      <c r="F612" s="21">
        <f>F613</f>
        <v>2804.7</v>
      </c>
      <c r="G612" s="21">
        <f>G613</f>
        <v>1000</v>
      </c>
      <c r="H612" s="21">
        <f>H613</f>
        <v>1000</v>
      </c>
    </row>
    <row r="613" spans="1:8" ht="12.75">
      <c r="A613" s="179" t="s">
        <v>35</v>
      </c>
      <c r="B613" s="179" t="s">
        <v>47</v>
      </c>
      <c r="C613" s="179">
        <v>9910000000</v>
      </c>
      <c r="D613" s="179"/>
      <c r="E613" s="180" t="s">
        <v>8</v>
      </c>
      <c r="F613" s="21">
        <f>F614</f>
        <v>2804.7</v>
      </c>
      <c r="G613" s="21">
        <f t="shared" si="150"/>
        <v>1000</v>
      </c>
      <c r="H613" s="21">
        <f t="shared" si="150"/>
        <v>1000</v>
      </c>
    </row>
    <row r="614" spans="1:8" ht="12.75">
      <c r="A614" s="179" t="s">
        <v>35</v>
      </c>
      <c r="B614" s="179" t="s">
        <v>47</v>
      </c>
      <c r="C614" s="179">
        <v>9910020000</v>
      </c>
      <c r="D614" s="179"/>
      <c r="E614" s="180" t="s">
        <v>283</v>
      </c>
      <c r="F614" s="21">
        <f>F615</f>
        <v>2804.7</v>
      </c>
      <c r="G614" s="21">
        <f t="shared" si="150"/>
        <v>1000</v>
      </c>
      <c r="H614" s="21">
        <f t="shared" si="150"/>
        <v>1000</v>
      </c>
    </row>
    <row r="615" spans="1:8" ht="12.75">
      <c r="A615" s="179" t="s">
        <v>35</v>
      </c>
      <c r="B615" s="179" t="s">
        <v>47</v>
      </c>
      <c r="C615" s="179">
        <v>9910020000</v>
      </c>
      <c r="D615" s="176" t="s">
        <v>70</v>
      </c>
      <c r="E615" s="180" t="s">
        <v>71</v>
      </c>
      <c r="F615" s="21">
        <f>F616</f>
        <v>2804.7</v>
      </c>
      <c r="G615" s="21">
        <f t="shared" si="150"/>
        <v>1000</v>
      </c>
      <c r="H615" s="21">
        <f t="shared" si="150"/>
        <v>1000</v>
      </c>
    </row>
    <row r="616" spans="1:8" ht="12.75">
      <c r="A616" s="179" t="s">
        <v>35</v>
      </c>
      <c r="B616" s="179" t="s">
        <v>47</v>
      </c>
      <c r="C616" s="179">
        <v>9910020000</v>
      </c>
      <c r="D616" s="2" t="s">
        <v>162</v>
      </c>
      <c r="E616" s="47" t="s">
        <v>163</v>
      </c>
      <c r="F616" s="21">
        <f>3000-195.3</f>
        <v>2804.7</v>
      </c>
      <c r="G616" s="21">
        <v>1000</v>
      </c>
      <c r="H616" s="21">
        <v>1000</v>
      </c>
    </row>
    <row r="617" spans="1:8" ht="12.75">
      <c r="A617" s="179" t="s">
        <v>35</v>
      </c>
      <c r="B617" s="179" t="s">
        <v>57</v>
      </c>
      <c r="C617" s="179" t="s">
        <v>66</v>
      </c>
      <c r="D617" s="179" t="s">
        <v>66</v>
      </c>
      <c r="E617" s="42" t="s">
        <v>27</v>
      </c>
      <c r="F617" s="21">
        <f aca="true" t="shared" si="151" ref="F617:F622">F618</f>
        <v>24000</v>
      </c>
      <c r="G617" s="21">
        <f aca="true" t="shared" si="152" ref="G617:H622">G618</f>
        <v>20000</v>
      </c>
      <c r="H617" s="21">
        <f t="shared" si="152"/>
        <v>14000</v>
      </c>
    </row>
    <row r="618" spans="1:8" ht="12.75">
      <c r="A618" s="179" t="s">
        <v>35</v>
      </c>
      <c r="B618" s="22" t="s">
        <v>236</v>
      </c>
      <c r="C618" s="179"/>
      <c r="D618" s="179"/>
      <c r="E618" s="182" t="s">
        <v>237</v>
      </c>
      <c r="F618" s="21">
        <f t="shared" si="151"/>
        <v>24000</v>
      </c>
      <c r="G618" s="21">
        <f t="shared" si="152"/>
        <v>20000</v>
      </c>
      <c r="H618" s="21">
        <f t="shared" si="152"/>
        <v>14000</v>
      </c>
    </row>
    <row r="619" spans="1:8" ht="12.75">
      <c r="A619" s="179" t="s">
        <v>35</v>
      </c>
      <c r="B619" s="22" t="s">
        <v>236</v>
      </c>
      <c r="C619" s="179">
        <v>9900000000</v>
      </c>
      <c r="D619" s="179"/>
      <c r="E619" s="180" t="s">
        <v>105</v>
      </c>
      <c r="F619" s="21">
        <f t="shared" si="151"/>
        <v>24000</v>
      </c>
      <c r="G619" s="21">
        <f t="shared" si="152"/>
        <v>20000</v>
      </c>
      <c r="H619" s="21">
        <f t="shared" si="152"/>
        <v>14000</v>
      </c>
    </row>
    <row r="620" spans="1:8" ht="31.5">
      <c r="A620" s="179" t="s">
        <v>35</v>
      </c>
      <c r="B620" s="22" t="s">
        <v>236</v>
      </c>
      <c r="C620" s="179">
        <v>9930000000</v>
      </c>
      <c r="D620" s="179"/>
      <c r="E620" s="55" t="s">
        <v>157</v>
      </c>
      <c r="F620" s="21">
        <f t="shared" si="151"/>
        <v>24000</v>
      </c>
      <c r="G620" s="21">
        <f t="shared" si="152"/>
        <v>20000</v>
      </c>
      <c r="H620" s="21">
        <f t="shared" si="152"/>
        <v>14000</v>
      </c>
    </row>
    <row r="621" spans="1:8" ht="47.25">
      <c r="A621" s="179" t="s">
        <v>35</v>
      </c>
      <c r="B621" s="22" t="s">
        <v>236</v>
      </c>
      <c r="C621" s="179">
        <v>9930020600</v>
      </c>
      <c r="D621" s="2"/>
      <c r="E621" s="129" t="s">
        <v>388</v>
      </c>
      <c r="F621" s="21">
        <f t="shared" si="151"/>
        <v>24000</v>
      </c>
      <c r="G621" s="21">
        <f t="shared" si="152"/>
        <v>20000</v>
      </c>
      <c r="H621" s="21">
        <f t="shared" si="152"/>
        <v>14000</v>
      </c>
    </row>
    <row r="622" spans="1:8" ht="12.75">
      <c r="A622" s="179" t="s">
        <v>35</v>
      </c>
      <c r="B622" s="22" t="s">
        <v>236</v>
      </c>
      <c r="C622" s="179">
        <v>9930020600</v>
      </c>
      <c r="D622" s="176" t="s">
        <v>70</v>
      </c>
      <c r="E622" s="180" t="s">
        <v>71</v>
      </c>
      <c r="F622" s="21">
        <f t="shared" si="151"/>
        <v>24000</v>
      </c>
      <c r="G622" s="21">
        <f t="shared" si="152"/>
        <v>20000</v>
      </c>
      <c r="H622" s="21">
        <f t="shared" si="152"/>
        <v>14000</v>
      </c>
    </row>
    <row r="623" spans="1:8" ht="12.75">
      <c r="A623" s="179" t="s">
        <v>35</v>
      </c>
      <c r="B623" s="22" t="s">
        <v>236</v>
      </c>
      <c r="C623" s="179">
        <v>9930020600</v>
      </c>
      <c r="D623" s="2" t="s">
        <v>162</v>
      </c>
      <c r="E623" s="47" t="s">
        <v>163</v>
      </c>
      <c r="F623" s="21">
        <v>24000</v>
      </c>
      <c r="G623" s="21">
        <v>20000</v>
      </c>
      <c r="H623" s="21">
        <v>14000</v>
      </c>
    </row>
    <row r="624" spans="1:8" ht="12.75">
      <c r="A624" s="152" t="s">
        <v>701</v>
      </c>
      <c r="B624" s="24"/>
      <c r="C624" s="24"/>
      <c r="D624" s="24"/>
      <c r="E624" s="40" t="s">
        <v>664</v>
      </c>
      <c r="F624" s="26">
        <f aca="true" t="shared" si="153" ref="F624:F630">F625</f>
        <v>1936.3</v>
      </c>
      <c r="G624" s="26">
        <f aca="true" t="shared" si="154" ref="G624:H630">G625</f>
        <v>1936.3</v>
      </c>
      <c r="H624" s="26">
        <f t="shared" si="154"/>
        <v>1936.3</v>
      </c>
    </row>
    <row r="625" spans="1:8" ht="12.75">
      <c r="A625" s="22" t="s">
        <v>701</v>
      </c>
      <c r="B625" s="179" t="s">
        <v>54</v>
      </c>
      <c r="C625" s="179" t="s">
        <v>66</v>
      </c>
      <c r="D625" s="179" t="s">
        <v>66</v>
      </c>
      <c r="E625" s="46" t="s">
        <v>20</v>
      </c>
      <c r="F625" s="21">
        <f t="shared" si="153"/>
        <v>1936.3</v>
      </c>
      <c r="G625" s="21">
        <f t="shared" si="154"/>
        <v>1936.3</v>
      </c>
      <c r="H625" s="21">
        <f t="shared" si="154"/>
        <v>1936.3</v>
      </c>
    </row>
    <row r="626" spans="1:8" ht="47.25">
      <c r="A626" s="22" t="s">
        <v>701</v>
      </c>
      <c r="B626" s="179" t="s">
        <v>46</v>
      </c>
      <c r="C626" s="179" t="s">
        <v>66</v>
      </c>
      <c r="D626" s="179" t="s">
        <v>66</v>
      </c>
      <c r="E626" s="180" t="s">
        <v>7</v>
      </c>
      <c r="F626" s="21">
        <f t="shared" si="153"/>
        <v>1936.3</v>
      </c>
      <c r="G626" s="21">
        <f t="shared" si="154"/>
        <v>1936.3</v>
      </c>
      <c r="H626" s="21">
        <f t="shared" si="154"/>
        <v>1936.3</v>
      </c>
    </row>
    <row r="627" spans="1:8" ht="12.75">
      <c r="A627" s="22" t="s">
        <v>701</v>
      </c>
      <c r="B627" s="179" t="s">
        <v>46</v>
      </c>
      <c r="C627" s="179">
        <v>9900000000</v>
      </c>
      <c r="D627" s="179"/>
      <c r="E627" s="180" t="s">
        <v>105</v>
      </c>
      <c r="F627" s="21">
        <f t="shared" si="153"/>
        <v>1936.3</v>
      </c>
      <c r="G627" s="21">
        <f t="shared" si="154"/>
        <v>1936.3</v>
      </c>
      <c r="H627" s="21">
        <f t="shared" si="154"/>
        <v>1936.3</v>
      </c>
    </row>
    <row r="628" spans="1:8" ht="31.5">
      <c r="A628" s="22" t="s">
        <v>701</v>
      </c>
      <c r="B628" s="179" t="s">
        <v>46</v>
      </c>
      <c r="C628" s="179">
        <v>9990000000</v>
      </c>
      <c r="D628" s="179"/>
      <c r="E628" s="180" t="s">
        <v>147</v>
      </c>
      <c r="F628" s="21">
        <f t="shared" si="153"/>
        <v>1936.3</v>
      </c>
      <c r="G628" s="21">
        <f t="shared" si="154"/>
        <v>1936.3</v>
      </c>
      <c r="H628" s="21">
        <f t="shared" si="154"/>
        <v>1936.3</v>
      </c>
    </row>
    <row r="629" spans="1:8" ht="31.5">
      <c r="A629" s="22" t="s">
        <v>701</v>
      </c>
      <c r="B629" s="179" t="s">
        <v>46</v>
      </c>
      <c r="C629" s="179">
        <v>9990400000</v>
      </c>
      <c r="D629" s="179"/>
      <c r="E629" s="61" t="s">
        <v>665</v>
      </c>
      <c r="F629" s="21">
        <f t="shared" si="153"/>
        <v>1936.3</v>
      </c>
      <c r="G629" s="21">
        <f t="shared" si="154"/>
        <v>1936.3</v>
      </c>
      <c r="H629" s="21">
        <f t="shared" si="154"/>
        <v>1936.3</v>
      </c>
    </row>
    <row r="630" spans="1:8" ht="63">
      <c r="A630" s="22" t="s">
        <v>701</v>
      </c>
      <c r="B630" s="179" t="s">
        <v>46</v>
      </c>
      <c r="C630" s="179">
        <v>9990400000</v>
      </c>
      <c r="D630" s="179" t="s">
        <v>68</v>
      </c>
      <c r="E630" s="180" t="s">
        <v>1</v>
      </c>
      <c r="F630" s="21">
        <f t="shared" si="153"/>
        <v>1936.3</v>
      </c>
      <c r="G630" s="21">
        <f t="shared" si="154"/>
        <v>1936.3</v>
      </c>
      <c r="H630" s="21">
        <f t="shared" si="154"/>
        <v>1936.3</v>
      </c>
    </row>
    <row r="631" spans="1:8" ht="31.5">
      <c r="A631" s="22" t="s">
        <v>701</v>
      </c>
      <c r="B631" s="179" t="s">
        <v>46</v>
      </c>
      <c r="C631" s="179">
        <v>9990400000</v>
      </c>
      <c r="D631" s="179">
        <v>120</v>
      </c>
      <c r="E631" s="180" t="s">
        <v>224</v>
      </c>
      <c r="F631" s="21">
        <f>1844.3+92</f>
        <v>1936.3</v>
      </c>
      <c r="G631" s="21">
        <f>1844.3+92</f>
        <v>1936.3</v>
      </c>
      <c r="H631" s="21">
        <f>1844.3+92</f>
        <v>1936.3</v>
      </c>
    </row>
    <row r="632" spans="1:8" ht="47.25">
      <c r="A632" s="16" t="s">
        <v>33</v>
      </c>
      <c r="B632" s="24" t="s">
        <v>66</v>
      </c>
      <c r="C632" s="24" t="s">
        <v>66</v>
      </c>
      <c r="D632" s="24" t="s">
        <v>66</v>
      </c>
      <c r="E632" s="151" t="s">
        <v>281</v>
      </c>
      <c r="F632" s="26">
        <f>F633+F650+F658+F666</f>
        <v>16024.54</v>
      </c>
      <c r="G632" s="26">
        <f>G633+G650+G658+G666</f>
        <v>14094.339999999998</v>
      </c>
      <c r="H632" s="26">
        <f>H633+H650+H658+H666</f>
        <v>17475.84</v>
      </c>
    </row>
    <row r="633" spans="1:8" ht="12.75">
      <c r="A633" s="176" t="s">
        <v>33</v>
      </c>
      <c r="B633" s="176" t="s">
        <v>54</v>
      </c>
      <c r="C633" s="176" t="s">
        <v>66</v>
      </c>
      <c r="D633" s="176" t="s">
        <v>66</v>
      </c>
      <c r="E633" s="46" t="s">
        <v>20</v>
      </c>
      <c r="F633" s="21">
        <f>F634</f>
        <v>12703.84</v>
      </c>
      <c r="G633" s="21">
        <f>G634</f>
        <v>10113.64</v>
      </c>
      <c r="H633" s="21">
        <f>H634</f>
        <v>10184.14</v>
      </c>
    </row>
    <row r="634" spans="1:8" ht="12.75">
      <c r="A634" s="176" t="s">
        <v>33</v>
      </c>
      <c r="B634" s="176" t="s">
        <v>60</v>
      </c>
      <c r="C634" s="176" t="s">
        <v>66</v>
      </c>
      <c r="D634" s="176" t="s">
        <v>66</v>
      </c>
      <c r="E634" s="180" t="s">
        <v>23</v>
      </c>
      <c r="F634" s="21">
        <f>F635+F644</f>
        <v>12703.84</v>
      </c>
      <c r="G634" s="21">
        <f>G635+G644</f>
        <v>10113.64</v>
      </c>
      <c r="H634" s="21">
        <f>H635+H644</f>
        <v>10184.14</v>
      </c>
    </row>
    <row r="635" spans="1:8" ht="47.25">
      <c r="A635" s="176" t="s">
        <v>33</v>
      </c>
      <c r="B635" s="176" t="s">
        <v>60</v>
      </c>
      <c r="C635" s="176">
        <v>2600000000</v>
      </c>
      <c r="D635" s="176"/>
      <c r="E635" s="180" t="s">
        <v>323</v>
      </c>
      <c r="F635" s="21">
        <f aca="true" t="shared" si="155" ref="F635:H636">F636</f>
        <v>5267.3</v>
      </c>
      <c r="G635" s="21">
        <f t="shared" si="155"/>
        <v>2677.1</v>
      </c>
      <c r="H635" s="21">
        <f t="shared" si="155"/>
        <v>2747.6</v>
      </c>
    </row>
    <row r="636" spans="1:8" ht="31.5">
      <c r="A636" s="176" t="s">
        <v>33</v>
      </c>
      <c r="B636" s="176" t="s">
        <v>60</v>
      </c>
      <c r="C636" s="176">
        <v>2610000000</v>
      </c>
      <c r="D636" s="176"/>
      <c r="E636" s="180" t="s">
        <v>107</v>
      </c>
      <c r="F636" s="21">
        <f>F637</f>
        <v>5267.3</v>
      </c>
      <c r="G636" s="21">
        <f t="shared" si="155"/>
        <v>2677.1</v>
      </c>
      <c r="H636" s="21">
        <f t="shared" si="155"/>
        <v>2747.6</v>
      </c>
    </row>
    <row r="637" spans="1:8" ht="12.75">
      <c r="A637" s="176" t="s">
        <v>33</v>
      </c>
      <c r="B637" s="176" t="s">
        <v>60</v>
      </c>
      <c r="C637" s="176">
        <v>2610100000</v>
      </c>
      <c r="D637" s="176"/>
      <c r="E637" s="180" t="s">
        <v>108</v>
      </c>
      <c r="F637" s="21">
        <f>F638+F641</f>
        <v>5267.3</v>
      </c>
      <c r="G637" s="21">
        <f>G638+G641</f>
        <v>2677.1</v>
      </c>
      <c r="H637" s="21">
        <f>H638+H641</f>
        <v>2747.6</v>
      </c>
    </row>
    <row r="638" spans="1:8" ht="12.75">
      <c r="A638" s="176" t="s">
        <v>33</v>
      </c>
      <c r="B638" s="176" t="s">
        <v>60</v>
      </c>
      <c r="C638" s="176">
        <v>2610120210</v>
      </c>
      <c r="D638" s="18"/>
      <c r="E638" s="180" t="s">
        <v>109</v>
      </c>
      <c r="F638" s="21">
        <f aca="true" t="shared" si="156" ref="F638:H639">F639</f>
        <v>5117.3</v>
      </c>
      <c r="G638" s="21">
        <f t="shared" si="156"/>
        <v>2527.1</v>
      </c>
      <c r="H638" s="21">
        <f t="shared" si="156"/>
        <v>2597.6</v>
      </c>
    </row>
    <row r="639" spans="1:8" ht="31.5">
      <c r="A639" s="176" t="s">
        <v>33</v>
      </c>
      <c r="B639" s="176" t="s">
        <v>60</v>
      </c>
      <c r="C639" s="176">
        <v>2610120210</v>
      </c>
      <c r="D639" s="176" t="s">
        <v>69</v>
      </c>
      <c r="E639" s="180" t="s">
        <v>95</v>
      </c>
      <c r="F639" s="21">
        <f t="shared" si="156"/>
        <v>5117.3</v>
      </c>
      <c r="G639" s="21">
        <f t="shared" si="156"/>
        <v>2527.1</v>
      </c>
      <c r="H639" s="21">
        <f t="shared" si="156"/>
        <v>2597.6</v>
      </c>
    </row>
    <row r="640" spans="1:8" ht="31.5">
      <c r="A640" s="176" t="s">
        <v>33</v>
      </c>
      <c r="B640" s="176" t="s">
        <v>60</v>
      </c>
      <c r="C640" s="176">
        <v>2610120210</v>
      </c>
      <c r="D640" s="179">
        <v>240</v>
      </c>
      <c r="E640" s="180" t="s">
        <v>223</v>
      </c>
      <c r="F640" s="21">
        <v>5117.3</v>
      </c>
      <c r="G640" s="21">
        <v>2527.1</v>
      </c>
      <c r="H640" s="21">
        <v>2597.6</v>
      </c>
    </row>
    <row r="641" spans="1:8" ht="31.5">
      <c r="A641" s="176" t="s">
        <v>33</v>
      </c>
      <c r="B641" s="176" t="s">
        <v>60</v>
      </c>
      <c r="C641" s="176">
        <v>2610120220</v>
      </c>
      <c r="D641" s="179"/>
      <c r="E641" s="180" t="s">
        <v>106</v>
      </c>
      <c r="F641" s="21">
        <f aca="true" t="shared" si="157" ref="F641:H642">F642</f>
        <v>150</v>
      </c>
      <c r="G641" s="21">
        <f t="shared" si="157"/>
        <v>150</v>
      </c>
      <c r="H641" s="21">
        <f t="shared" si="157"/>
        <v>150</v>
      </c>
    </row>
    <row r="642" spans="1:8" ht="31.5">
      <c r="A642" s="176" t="s">
        <v>33</v>
      </c>
      <c r="B642" s="176" t="s">
        <v>60</v>
      </c>
      <c r="C642" s="176">
        <v>2610120220</v>
      </c>
      <c r="D642" s="176" t="s">
        <v>69</v>
      </c>
      <c r="E642" s="180" t="s">
        <v>95</v>
      </c>
      <c r="F642" s="21">
        <f t="shared" si="157"/>
        <v>150</v>
      </c>
      <c r="G642" s="21">
        <f t="shared" si="157"/>
        <v>150</v>
      </c>
      <c r="H642" s="21">
        <f t="shared" si="157"/>
        <v>150</v>
      </c>
    </row>
    <row r="643" spans="1:8" ht="31.5">
      <c r="A643" s="176" t="s">
        <v>33</v>
      </c>
      <c r="B643" s="176" t="s">
        <v>60</v>
      </c>
      <c r="C643" s="176">
        <v>2610120220</v>
      </c>
      <c r="D643" s="179">
        <v>240</v>
      </c>
      <c r="E643" s="180" t="s">
        <v>223</v>
      </c>
      <c r="F643" s="21">
        <v>150</v>
      </c>
      <c r="G643" s="21">
        <v>150</v>
      </c>
      <c r="H643" s="21">
        <v>150</v>
      </c>
    </row>
    <row r="644" spans="1:8" ht="12.75">
      <c r="A644" s="176" t="s">
        <v>33</v>
      </c>
      <c r="B644" s="176" t="s">
        <v>60</v>
      </c>
      <c r="C644" s="176" t="s">
        <v>110</v>
      </c>
      <c r="D644" s="176" t="s">
        <v>66</v>
      </c>
      <c r="E644" s="180" t="s">
        <v>105</v>
      </c>
      <c r="F644" s="21">
        <f>F645</f>
        <v>7436.54</v>
      </c>
      <c r="G644" s="21">
        <f>G645</f>
        <v>7436.54</v>
      </c>
      <c r="H644" s="21">
        <f>H645</f>
        <v>7436.54</v>
      </c>
    </row>
    <row r="645" spans="1:8" ht="31.5">
      <c r="A645" s="176" t="s">
        <v>33</v>
      </c>
      <c r="B645" s="176" t="s">
        <v>60</v>
      </c>
      <c r="C645" s="179">
        <v>9990000000</v>
      </c>
      <c r="D645" s="179"/>
      <c r="E645" s="180" t="s">
        <v>147</v>
      </c>
      <c r="F645" s="21">
        <f>F646</f>
        <v>7436.54</v>
      </c>
      <c r="G645" s="21">
        <f aca="true" t="shared" si="158" ref="G645:H647">G646</f>
        <v>7436.54</v>
      </c>
      <c r="H645" s="21">
        <f t="shared" si="158"/>
        <v>7436.54</v>
      </c>
    </row>
    <row r="646" spans="1:8" ht="31.5">
      <c r="A646" s="176" t="s">
        <v>33</v>
      </c>
      <c r="B646" s="176" t="s">
        <v>60</v>
      </c>
      <c r="C646" s="179">
        <v>9990200000</v>
      </c>
      <c r="D646" s="24"/>
      <c r="E646" s="180" t="s">
        <v>117</v>
      </c>
      <c r="F646" s="21">
        <f>F647</f>
        <v>7436.54</v>
      </c>
      <c r="G646" s="21">
        <f t="shared" si="158"/>
        <v>7436.54</v>
      </c>
      <c r="H646" s="21">
        <f t="shared" si="158"/>
        <v>7436.54</v>
      </c>
    </row>
    <row r="647" spans="1:8" ht="47.25">
      <c r="A647" s="176" t="s">
        <v>33</v>
      </c>
      <c r="B647" s="176" t="s">
        <v>60</v>
      </c>
      <c r="C647" s="179">
        <v>9990225000</v>
      </c>
      <c r="D647" s="179"/>
      <c r="E647" s="180" t="s">
        <v>118</v>
      </c>
      <c r="F647" s="21">
        <f>F648</f>
        <v>7436.54</v>
      </c>
      <c r="G647" s="21">
        <f t="shared" si="158"/>
        <v>7436.54</v>
      </c>
      <c r="H647" s="21">
        <f t="shared" si="158"/>
        <v>7436.54</v>
      </c>
    </row>
    <row r="648" spans="1:8" ht="63">
      <c r="A648" s="176" t="s">
        <v>33</v>
      </c>
      <c r="B648" s="176" t="s">
        <v>60</v>
      </c>
      <c r="C648" s="179">
        <v>9990225000</v>
      </c>
      <c r="D648" s="176" t="s">
        <v>68</v>
      </c>
      <c r="E648" s="180" t="s">
        <v>1</v>
      </c>
      <c r="F648" s="21">
        <f>F649</f>
        <v>7436.54</v>
      </c>
      <c r="G648" s="21">
        <f>G649</f>
        <v>7436.54</v>
      </c>
      <c r="H648" s="21">
        <f>H649</f>
        <v>7436.54</v>
      </c>
    </row>
    <row r="649" spans="1:8" ht="31.5">
      <c r="A649" s="176" t="s">
        <v>33</v>
      </c>
      <c r="B649" s="176" t="s">
        <v>60</v>
      </c>
      <c r="C649" s="179">
        <v>9990225000</v>
      </c>
      <c r="D649" s="179">
        <v>120</v>
      </c>
      <c r="E649" s="180" t="s">
        <v>224</v>
      </c>
      <c r="F649" s="21">
        <f>7165.54+271</f>
        <v>7436.54</v>
      </c>
      <c r="G649" s="21">
        <f>7165.54+271</f>
        <v>7436.54</v>
      </c>
      <c r="H649" s="21">
        <f>7165.54+271</f>
        <v>7436.54</v>
      </c>
    </row>
    <row r="650" spans="1:8" ht="12.75">
      <c r="A650" s="176" t="s">
        <v>33</v>
      </c>
      <c r="B650" s="176" t="s">
        <v>56</v>
      </c>
      <c r="C650" s="176" t="s">
        <v>66</v>
      </c>
      <c r="D650" s="176" t="s">
        <v>66</v>
      </c>
      <c r="E650" s="180" t="s">
        <v>25</v>
      </c>
      <c r="F650" s="21">
        <f aca="true" t="shared" si="159" ref="F650:H656">F651</f>
        <v>350</v>
      </c>
      <c r="G650" s="21">
        <f t="shared" si="159"/>
        <v>350</v>
      </c>
      <c r="H650" s="21">
        <f t="shared" si="159"/>
        <v>350</v>
      </c>
    </row>
    <row r="651" spans="1:8" ht="12.75">
      <c r="A651" s="176" t="s">
        <v>33</v>
      </c>
      <c r="B651" s="176" t="s">
        <v>48</v>
      </c>
      <c r="C651" s="176" t="s">
        <v>66</v>
      </c>
      <c r="D651" s="176" t="s">
        <v>66</v>
      </c>
      <c r="E651" s="180" t="s">
        <v>26</v>
      </c>
      <c r="F651" s="21">
        <f t="shared" si="159"/>
        <v>350</v>
      </c>
      <c r="G651" s="21">
        <f t="shared" si="159"/>
        <v>350</v>
      </c>
      <c r="H651" s="21">
        <f t="shared" si="159"/>
        <v>350</v>
      </c>
    </row>
    <row r="652" spans="1:8" ht="47.25">
      <c r="A652" s="176" t="s">
        <v>33</v>
      </c>
      <c r="B652" s="176" t="s">
        <v>48</v>
      </c>
      <c r="C652" s="176">
        <v>2600000000</v>
      </c>
      <c r="D652" s="176"/>
      <c r="E652" s="180" t="s">
        <v>323</v>
      </c>
      <c r="F652" s="21">
        <f t="shared" si="159"/>
        <v>350</v>
      </c>
      <c r="G652" s="21">
        <f t="shared" si="159"/>
        <v>350</v>
      </c>
      <c r="H652" s="21">
        <f t="shared" si="159"/>
        <v>350</v>
      </c>
    </row>
    <row r="653" spans="1:8" ht="31.5">
      <c r="A653" s="176" t="s">
        <v>33</v>
      </c>
      <c r="B653" s="176" t="s">
        <v>48</v>
      </c>
      <c r="C653" s="176">
        <v>2610000000</v>
      </c>
      <c r="D653" s="176"/>
      <c r="E653" s="180" t="s">
        <v>107</v>
      </c>
      <c r="F653" s="21">
        <f t="shared" si="159"/>
        <v>350</v>
      </c>
      <c r="G653" s="21">
        <f t="shared" si="159"/>
        <v>350</v>
      </c>
      <c r="H653" s="21">
        <f t="shared" si="159"/>
        <v>350</v>
      </c>
    </row>
    <row r="654" spans="1:8" ht="12.75">
      <c r="A654" s="176" t="s">
        <v>33</v>
      </c>
      <c r="B654" s="176" t="s">
        <v>48</v>
      </c>
      <c r="C654" s="176">
        <v>2610100000</v>
      </c>
      <c r="D654" s="176"/>
      <c r="E654" s="180" t="s">
        <v>108</v>
      </c>
      <c r="F654" s="21">
        <f t="shared" si="159"/>
        <v>350</v>
      </c>
      <c r="G654" s="21">
        <f t="shared" si="159"/>
        <v>350</v>
      </c>
      <c r="H654" s="21">
        <f t="shared" si="159"/>
        <v>350</v>
      </c>
    </row>
    <row r="655" spans="1:8" ht="31.5">
      <c r="A655" s="176" t="s">
        <v>33</v>
      </c>
      <c r="B655" s="176" t="s">
        <v>48</v>
      </c>
      <c r="C655" s="176">
        <v>2610120240</v>
      </c>
      <c r="D655" s="176"/>
      <c r="E655" s="180" t="s">
        <v>111</v>
      </c>
      <c r="F655" s="21">
        <f t="shared" si="159"/>
        <v>350</v>
      </c>
      <c r="G655" s="21">
        <f t="shared" si="159"/>
        <v>350</v>
      </c>
      <c r="H655" s="21">
        <f t="shared" si="159"/>
        <v>350</v>
      </c>
    </row>
    <row r="656" spans="1:8" ht="31.5">
      <c r="A656" s="176" t="s">
        <v>33</v>
      </c>
      <c r="B656" s="176" t="s">
        <v>48</v>
      </c>
      <c r="C656" s="176">
        <v>2610120240</v>
      </c>
      <c r="D656" s="176" t="s">
        <v>69</v>
      </c>
      <c r="E656" s="180" t="s">
        <v>95</v>
      </c>
      <c r="F656" s="21">
        <f t="shared" si="159"/>
        <v>350</v>
      </c>
      <c r="G656" s="21">
        <f t="shared" si="159"/>
        <v>350</v>
      </c>
      <c r="H656" s="21">
        <f t="shared" si="159"/>
        <v>350</v>
      </c>
    </row>
    <row r="657" spans="1:8" ht="31.5">
      <c r="A657" s="176" t="s">
        <v>33</v>
      </c>
      <c r="B657" s="176" t="s">
        <v>48</v>
      </c>
      <c r="C657" s="176">
        <v>2610120240</v>
      </c>
      <c r="D657" s="179">
        <v>240</v>
      </c>
      <c r="E657" s="180" t="s">
        <v>223</v>
      </c>
      <c r="F657" s="21">
        <v>350</v>
      </c>
      <c r="G657" s="21">
        <v>350</v>
      </c>
      <c r="H657" s="21">
        <v>350</v>
      </c>
    </row>
    <row r="658" spans="1:8" ht="12.75">
      <c r="A658" s="176" t="s">
        <v>33</v>
      </c>
      <c r="B658" s="176" t="s">
        <v>57</v>
      </c>
      <c r="C658" s="176" t="s">
        <v>66</v>
      </c>
      <c r="D658" s="176" t="s">
        <v>66</v>
      </c>
      <c r="E658" s="180" t="s">
        <v>27</v>
      </c>
      <c r="F658" s="21">
        <f aca="true" t="shared" si="160" ref="F658:H664">F659</f>
        <v>2970.7</v>
      </c>
      <c r="G658" s="21">
        <f t="shared" si="160"/>
        <v>1939.9</v>
      </c>
      <c r="H658" s="21">
        <f t="shared" si="160"/>
        <v>1869.4</v>
      </c>
    </row>
    <row r="659" spans="1:8" ht="12.75">
      <c r="A659" s="176" t="s">
        <v>33</v>
      </c>
      <c r="B659" s="176" t="s">
        <v>4</v>
      </c>
      <c r="C659" s="176" t="s">
        <v>66</v>
      </c>
      <c r="D659" s="176" t="s">
        <v>66</v>
      </c>
      <c r="E659" s="180" t="s">
        <v>5</v>
      </c>
      <c r="F659" s="21">
        <f t="shared" si="160"/>
        <v>2970.7</v>
      </c>
      <c r="G659" s="21">
        <f t="shared" si="160"/>
        <v>1939.9</v>
      </c>
      <c r="H659" s="21">
        <f t="shared" si="160"/>
        <v>1869.4</v>
      </c>
    </row>
    <row r="660" spans="1:8" ht="47.25">
      <c r="A660" s="176" t="s">
        <v>33</v>
      </c>
      <c r="B660" s="176" t="s">
        <v>4</v>
      </c>
      <c r="C660" s="176">
        <v>2600000000</v>
      </c>
      <c r="D660" s="176"/>
      <c r="E660" s="180" t="s">
        <v>323</v>
      </c>
      <c r="F660" s="21">
        <f t="shared" si="160"/>
        <v>2970.7</v>
      </c>
      <c r="G660" s="21">
        <f t="shared" si="160"/>
        <v>1939.9</v>
      </c>
      <c r="H660" s="21">
        <f t="shared" si="160"/>
        <v>1869.4</v>
      </c>
    </row>
    <row r="661" spans="1:8" ht="31.5">
      <c r="A661" s="176" t="s">
        <v>33</v>
      </c>
      <c r="B661" s="176" t="s">
        <v>4</v>
      </c>
      <c r="C661" s="176">
        <v>2610000000</v>
      </c>
      <c r="D661" s="176"/>
      <c r="E661" s="180" t="s">
        <v>107</v>
      </c>
      <c r="F661" s="21">
        <f t="shared" si="160"/>
        <v>2970.7</v>
      </c>
      <c r="G661" s="21">
        <f t="shared" si="160"/>
        <v>1939.9</v>
      </c>
      <c r="H661" s="21">
        <f t="shared" si="160"/>
        <v>1869.4</v>
      </c>
    </row>
    <row r="662" spans="1:8" ht="12.75">
      <c r="A662" s="176" t="s">
        <v>33</v>
      </c>
      <c r="B662" s="176" t="s">
        <v>4</v>
      </c>
      <c r="C662" s="176">
        <v>2610100000</v>
      </c>
      <c r="D662" s="176"/>
      <c r="E662" s="180" t="s">
        <v>108</v>
      </c>
      <c r="F662" s="21">
        <f t="shared" si="160"/>
        <v>2970.7</v>
      </c>
      <c r="G662" s="21">
        <f t="shared" si="160"/>
        <v>1939.9</v>
      </c>
      <c r="H662" s="21">
        <f t="shared" si="160"/>
        <v>1869.4</v>
      </c>
    </row>
    <row r="663" spans="1:8" ht="47.25">
      <c r="A663" s="176" t="s">
        <v>33</v>
      </c>
      <c r="B663" s="176" t="s">
        <v>4</v>
      </c>
      <c r="C663" s="176">
        <v>2610120230</v>
      </c>
      <c r="D663" s="176"/>
      <c r="E663" s="180" t="s">
        <v>113</v>
      </c>
      <c r="F663" s="21">
        <f t="shared" si="160"/>
        <v>2970.7</v>
      </c>
      <c r="G663" s="21">
        <f t="shared" si="160"/>
        <v>1939.9</v>
      </c>
      <c r="H663" s="21">
        <f t="shared" si="160"/>
        <v>1869.4</v>
      </c>
    </row>
    <row r="664" spans="1:8" ht="31.5">
      <c r="A664" s="176" t="s">
        <v>33</v>
      </c>
      <c r="B664" s="176" t="s">
        <v>4</v>
      </c>
      <c r="C664" s="176">
        <v>2610120230</v>
      </c>
      <c r="D664" s="176" t="s">
        <v>69</v>
      </c>
      <c r="E664" s="180" t="s">
        <v>95</v>
      </c>
      <c r="F664" s="21">
        <f t="shared" si="160"/>
        <v>2970.7</v>
      </c>
      <c r="G664" s="21">
        <f t="shared" si="160"/>
        <v>1939.9</v>
      </c>
      <c r="H664" s="21">
        <f t="shared" si="160"/>
        <v>1869.4</v>
      </c>
    </row>
    <row r="665" spans="1:8" ht="31.5">
      <c r="A665" s="176" t="s">
        <v>33</v>
      </c>
      <c r="B665" s="176" t="s">
        <v>4</v>
      </c>
      <c r="C665" s="176">
        <v>2610120230</v>
      </c>
      <c r="D665" s="179">
        <v>240</v>
      </c>
      <c r="E665" s="180" t="s">
        <v>223</v>
      </c>
      <c r="F665" s="21">
        <v>2970.7</v>
      </c>
      <c r="G665" s="21">
        <v>1939.9</v>
      </c>
      <c r="H665" s="21">
        <v>1869.4</v>
      </c>
    </row>
    <row r="666" spans="1:8" ht="12.75">
      <c r="A666" s="176" t="s">
        <v>33</v>
      </c>
      <c r="B666" s="176" t="s">
        <v>39</v>
      </c>
      <c r="C666" s="176" t="s">
        <v>66</v>
      </c>
      <c r="D666" s="176" t="s">
        <v>66</v>
      </c>
      <c r="E666" s="180" t="s">
        <v>31</v>
      </c>
      <c r="F666" s="21">
        <f>F667</f>
        <v>0</v>
      </c>
      <c r="G666" s="21">
        <f>G667</f>
        <v>1690.8</v>
      </c>
      <c r="H666" s="21">
        <f>H667</f>
        <v>5072.3</v>
      </c>
    </row>
    <row r="667" spans="1:8" ht="12.75">
      <c r="A667" s="176" t="s">
        <v>33</v>
      </c>
      <c r="B667" s="176" t="s">
        <v>84</v>
      </c>
      <c r="C667" s="176" t="s">
        <v>66</v>
      </c>
      <c r="D667" s="176" t="s">
        <v>66</v>
      </c>
      <c r="E667" s="180" t="s">
        <v>85</v>
      </c>
      <c r="F667" s="21">
        <f aca="true" t="shared" si="161" ref="F667:H669">F668</f>
        <v>0</v>
      </c>
      <c r="G667" s="21">
        <f t="shared" si="161"/>
        <v>1690.8</v>
      </c>
      <c r="H667" s="21">
        <f t="shared" si="161"/>
        <v>5072.3</v>
      </c>
    </row>
    <row r="668" spans="1:8" ht="47.25">
      <c r="A668" s="176" t="s">
        <v>33</v>
      </c>
      <c r="B668" s="176" t="s">
        <v>84</v>
      </c>
      <c r="C668" s="176">
        <v>2600000000</v>
      </c>
      <c r="D668" s="176"/>
      <c r="E668" s="180" t="s">
        <v>323</v>
      </c>
      <c r="F668" s="21">
        <f t="shared" si="161"/>
        <v>0</v>
      </c>
      <c r="G668" s="21">
        <f t="shared" si="161"/>
        <v>1690.8</v>
      </c>
      <c r="H668" s="21">
        <f t="shared" si="161"/>
        <v>5072.3</v>
      </c>
    </row>
    <row r="669" spans="1:8" ht="31.5">
      <c r="A669" s="176" t="s">
        <v>33</v>
      </c>
      <c r="B669" s="176" t="s">
        <v>84</v>
      </c>
      <c r="C669" s="176">
        <v>2610000000</v>
      </c>
      <c r="D669" s="176"/>
      <c r="E669" s="180" t="s">
        <v>107</v>
      </c>
      <c r="F669" s="21">
        <f t="shared" si="161"/>
        <v>0</v>
      </c>
      <c r="G669" s="21">
        <f t="shared" si="161"/>
        <v>1690.8</v>
      </c>
      <c r="H669" s="21">
        <f t="shared" si="161"/>
        <v>5072.3</v>
      </c>
    </row>
    <row r="670" spans="1:8" ht="31.5">
      <c r="A670" s="176" t="s">
        <v>33</v>
      </c>
      <c r="B670" s="176" t="s">
        <v>84</v>
      </c>
      <c r="C670" s="176">
        <v>2610200000</v>
      </c>
      <c r="D670" s="176"/>
      <c r="E670" s="180" t="s">
        <v>112</v>
      </c>
      <c r="F670" s="21">
        <f>F671+F674</f>
        <v>0</v>
      </c>
      <c r="G670" s="21">
        <f>G671+G674</f>
        <v>1690.8</v>
      </c>
      <c r="H670" s="21">
        <f>H671+H674</f>
        <v>5072.3</v>
      </c>
    </row>
    <row r="671" spans="1:8" ht="63">
      <c r="A671" s="176" t="s">
        <v>33</v>
      </c>
      <c r="B671" s="176" t="s">
        <v>84</v>
      </c>
      <c r="C671" s="176">
        <v>2610210820</v>
      </c>
      <c r="D671" s="176"/>
      <c r="E671" s="180" t="s">
        <v>220</v>
      </c>
      <c r="F671" s="21">
        <f aca="true" t="shared" si="162" ref="F671:H672">F672</f>
        <v>0</v>
      </c>
      <c r="G671" s="21">
        <f t="shared" si="162"/>
        <v>1690.8</v>
      </c>
      <c r="H671" s="21">
        <f t="shared" si="162"/>
        <v>3381.5</v>
      </c>
    </row>
    <row r="672" spans="1:8" ht="31.5">
      <c r="A672" s="176" t="s">
        <v>33</v>
      </c>
      <c r="B672" s="176" t="s">
        <v>84</v>
      </c>
      <c r="C672" s="176">
        <v>2610210820</v>
      </c>
      <c r="D672" s="176" t="s">
        <v>72</v>
      </c>
      <c r="E672" s="180" t="s">
        <v>96</v>
      </c>
      <c r="F672" s="21">
        <f t="shared" si="162"/>
        <v>0</v>
      </c>
      <c r="G672" s="21">
        <f t="shared" si="162"/>
        <v>1690.8</v>
      </c>
      <c r="H672" s="21">
        <f t="shared" si="162"/>
        <v>3381.5</v>
      </c>
    </row>
    <row r="673" spans="1:8" ht="12.75">
      <c r="A673" s="176" t="s">
        <v>33</v>
      </c>
      <c r="B673" s="176" t="s">
        <v>84</v>
      </c>
      <c r="C673" s="176">
        <v>2610210820</v>
      </c>
      <c r="D673" s="176" t="s">
        <v>119</v>
      </c>
      <c r="E673" s="180" t="s">
        <v>120</v>
      </c>
      <c r="F673" s="21">
        <v>0</v>
      </c>
      <c r="G673" s="21">
        <v>1690.8</v>
      </c>
      <c r="H673" s="21">
        <v>3381.5</v>
      </c>
    </row>
    <row r="674" spans="1:8" ht="63">
      <c r="A674" s="176" t="s">
        <v>33</v>
      </c>
      <c r="B674" s="176" t="s">
        <v>84</v>
      </c>
      <c r="C674" s="176" t="s">
        <v>328</v>
      </c>
      <c r="D674" s="176"/>
      <c r="E674" s="55" t="s">
        <v>230</v>
      </c>
      <c r="F674" s="21">
        <f aca="true" t="shared" si="163" ref="F674:H675">F675</f>
        <v>0</v>
      </c>
      <c r="G674" s="21">
        <f t="shared" si="163"/>
        <v>0</v>
      </c>
      <c r="H674" s="21">
        <f t="shared" si="163"/>
        <v>1690.8</v>
      </c>
    </row>
    <row r="675" spans="1:8" ht="31.5">
      <c r="A675" s="176" t="s">
        <v>33</v>
      </c>
      <c r="B675" s="176" t="s">
        <v>84</v>
      </c>
      <c r="C675" s="176" t="s">
        <v>328</v>
      </c>
      <c r="D675" s="176" t="s">
        <v>72</v>
      </c>
      <c r="E675" s="55" t="s">
        <v>96</v>
      </c>
      <c r="F675" s="21">
        <f t="shared" si="163"/>
        <v>0</v>
      </c>
      <c r="G675" s="21">
        <f t="shared" si="163"/>
        <v>0</v>
      </c>
      <c r="H675" s="21">
        <f t="shared" si="163"/>
        <v>1690.8</v>
      </c>
    </row>
    <row r="676" spans="1:8" ht="12.75">
      <c r="A676" s="176" t="s">
        <v>33</v>
      </c>
      <c r="B676" s="176" t="s">
        <v>84</v>
      </c>
      <c r="C676" s="176" t="s">
        <v>328</v>
      </c>
      <c r="D676" s="176" t="s">
        <v>119</v>
      </c>
      <c r="E676" s="55" t="s">
        <v>120</v>
      </c>
      <c r="F676" s="21">
        <v>0</v>
      </c>
      <c r="G676" s="21">
        <v>0</v>
      </c>
      <c r="H676" s="21">
        <v>1690.8</v>
      </c>
    </row>
    <row r="677" spans="1:8" ht="12.75">
      <c r="A677" s="16" t="s">
        <v>14</v>
      </c>
      <c r="B677" s="24" t="s">
        <v>66</v>
      </c>
      <c r="C677" s="24" t="s">
        <v>66</v>
      </c>
      <c r="D677" s="24" t="s">
        <v>66</v>
      </c>
      <c r="E677" s="45" t="s">
        <v>2</v>
      </c>
      <c r="F677" s="26">
        <f aca="true" t="shared" si="164" ref="F677:F682">F678</f>
        <v>2275.5</v>
      </c>
      <c r="G677" s="26">
        <f aca="true" t="shared" si="165" ref="G677:H682">G678</f>
        <v>2215.5</v>
      </c>
      <c r="H677" s="26">
        <f t="shared" si="165"/>
        <v>2215.5</v>
      </c>
    </row>
    <row r="678" spans="1:8" ht="12.75">
      <c r="A678" s="179" t="s">
        <v>14</v>
      </c>
      <c r="B678" s="179" t="s">
        <v>54</v>
      </c>
      <c r="C678" s="179" t="s">
        <v>66</v>
      </c>
      <c r="D678" s="179" t="s">
        <v>66</v>
      </c>
      <c r="E678" s="46" t="s">
        <v>20</v>
      </c>
      <c r="F678" s="21">
        <f t="shared" si="164"/>
        <v>2275.5</v>
      </c>
      <c r="G678" s="21">
        <f t="shared" si="165"/>
        <v>2215.5</v>
      </c>
      <c r="H678" s="21">
        <f t="shared" si="165"/>
        <v>2215.5</v>
      </c>
    </row>
    <row r="679" spans="1:8" ht="47.25">
      <c r="A679" s="179" t="s">
        <v>14</v>
      </c>
      <c r="B679" s="179" t="s">
        <v>44</v>
      </c>
      <c r="C679" s="179" t="s">
        <v>66</v>
      </c>
      <c r="D679" s="179" t="s">
        <v>66</v>
      </c>
      <c r="E679" s="180" t="s">
        <v>21</v>
      </c>
      <c r="F679" s="21">
        <f t="shared" si="164"/>
        <v>2275.5</v>
      </c>
      <c r="G679" s="21">
        <f t="shared" si="165"/>
        <v>2215.5</v>
      </c>
      <c r="H679" s="21">
        <f t="shared" si="165"/>
        <v>2215.5</v>
      </c>
    </row>
    <row r="680" spans="1:8" ht="12.75">
      <c r="A680" s="179" t="s">
        <v>14</v>
      </c>
      <c r="B680" s="179" t="s">
        <v>44</v>
      </c>
      <c r="C680" s="176" t="s">
        <v>110</v>
      </c>
      <c r="D680" s="176" t="s">
        <v>66</v>
      </c>
      <c r="E680" s="180" t="s">
        <v>105</v>
      </c>
      <c r="F680" s="21">
        <f t="shared" si="164"/>
        <v>2275.5</v>
      </c>
      <c r="G680" s="21">
        <f t="shared" si="165"/>
        <v>2215.5</v>
      </c>
      <c r="H680" s="21">
        <f t="shared" si="165"/>
        <v>2215.5</v>
      </c>
    </row>
    <row r="681" spans="1:8" ht="31.5">
      <c r="A681" s="179" t="s">
        <v>14</v>
      </c>
      <c r="B681" s="179" t="s">
        <v>44</v>
      </c>
      <c r="C681" s="179">
        <v>9990000000</v>
      </c>
      <c r="D681" s="179"/>
      <c r="E681" s="180" t="s">
        <v>147</v>
      </c>
      <c r="F681" s="21">
        <f t="shared" si="164"/>
        <v>2275.5</v>
      </c>
      <c r="G681" s="21">
        <f t="shared" si="165"/>
        <v>2215.5</v>
      </c>
      <c r="H681" s="21">
        <f t="shared" si="165"/>
        <v>2215.5</v>
      </c>
    </row>
    <row r="682" spans="1:8" ht="31.5">
      <c r="A682" s="179" t="s">
        <v>14</v>
      </c>
      <c r="B682" s="179" t="s">
        <v>44</v>
      </c>
      <c r="C682" s="179">
        <v>9990100000</v>
      </c>
      <c r="D682" s="179"/>
      <c r="E682" s="180" t="s">
        <v>164</v>
      </c>
      <c r="F682" s="21">
        <f t="shared" si="164"/>
        <v>2275.5</v>
      </c>
      <c r="G682" s="21">
        <f t="shared" si="165"/>
        <v>2215.5</v>
      </c>
      <c r="H682" s="21">
        <f t="shared" si="165"/>
        <v>2215.5</v>
      </c>
    </row>
    <row r="683" spans="1:8" ht="31.5">
      <c r="A683" s="179" t="s">
        <v>14</v>
      </c>
      <c r="B683" s="179" t="s">
        <v>44</v>
      </c>
      <c r="C683" s="179">
        <v>9990123000</v>
      </c>
      <c r="D683" s="179"/>
      <c r="E683" s="180" t="s">
        <v>165</v>
      </c>
      <c r="F683" s="21">
        <f>F684+F686</f>
        <v>2275.5</v>
      </c>
      <c r="G683" s="21">
        <f>G684+G686</f>
        <v>2215.5</v>
      </c>
      <c r="H683" s="21">
        <f>H684+H686</f>
        <v>2215.5</v>
      </c>
    </row>
    <row r="684" spans="1:8" ht="63">
      <c r="A684" s="179" t="s">
        <v>14</v>
      </c>
      <c r="B684" s="179" t="s">
        <v>44</v>
      </c>
      <c r="C684" s="179">
        <v>9990123000</v>
      </c>
      <c r="D684" s="179" t="s">
        <v>68</v>
      </c>
      <c r="E684" s="180" t="s">
        <v>1</v>
      </c>
      <c r="F684" s="21">
        <f>F685</f>
        <v>1642.6000000000001</v>
      </c>
      <c r="G684" s="21">
        <f>G685</f>
        <v>1642.6000000000001</v>
      </c>
      <c r="H684" s="21">
        <f>H685</f>
        <v>1642.6000000000001</v>
      </c>
    </row>
    <row r="685" spans="1:8" ht="31.5">
      <c r="A685" s="179" t="s">
        <v>14</v>
      </c>
      <c r="B685" s="179" t="s">
        <v>44</v>
      </c>
      <c r="C685" s="179">
        <v>9990123000</v>
      </c>
      <c r="D685" s="179">
        <v>120</v>
      </c>
      <c r="E685" s="180" t="s">
        <v>224</v>
      </c>
      <c r="F685" s="21">
        <f>3438.9-1844.3+48</f>
        <v>1642.6000000000001</v>
      </c>
      <c r="G685" s="21">
        <f>3438.9-1844.3+48</f>
        <v>1642.6000000000001</v>
      </c>
      <c r="H685" s="21">
        <f>3438.9-1844.3+48</f>
        <v>1642.6000000000001</v>
      </c>
    </row>
    <row r="686" spans="1:8" ht="31.5">
      <c r="A686" s="179" t="s">
        <v>14</v>
      </c>
      <c r="B686" s="179" t="s">
        <v>44</v>
      </c>
      <c r="C686" s="179">
        <v>9990123000</v>
      </c>
      <c r="D686" s="176" t="s">
        <v>69</v>
      </c>
      <c r="E686" s="180" t="s">
        <v>95</v>
      </c>
      <c r="F686" s="21">
        <f>F687</f>
        <v>632.9</v>
      </c>
      <c r="G686" s="21">
        <f>G687</f>
        <v>572.9</v>
      </c>
      <c r="H686" s="21">
        <f>H687</f>
        <v>572.9</v>
      </c>
    </row>
    <row r="687" spans="1:8" ht="31.5">
      <c r="A687" s="179" t="s">
        <v>14</v>
      </c>
      <c r="B687" s="179" t="s">
        <v>44</v>
      </c>
      <c r="C687" s="179">
        <v>9990123000</v>
      </c>
      <c r="D687" s="179">
        <v>240</v>
      </c>
      <c r="E687" s="180" t="s">
        <v>223</v>
      </c>
      <c r="F687" s="21">
        <f>572.9+60</f>
        <v>632.9</v>
      </c>
      <c r="G687" s="21">
        <v>572.9</v>
      </c>
      <c r="H687" s="21">
        <v>572.9</v>
      </c>
    </row>
    <row r="688" spans="1:8" ht="12.75">
      <c r="A688" s="16" t="s">
        <v>9</v>
      </c>
      <c r="B688" s="24" t="s">
        <v>66</v>
      </c>
      <c r="C688" s="24" t="s">
        <v>66</v>
      </c>
      <c r="D688" s="24" t="s">
        <v>66</v>
      </c>
      <c r="E688" s="40" t="s">
        <v>278</v>
      </c>
      <c r="F688" s="26">
        <f>F689+F875</f>
        <v>708290.9999999998</v>
      </c>
      <c r="G688" s="26">
        <f>G689+G875</f>
        <v>694214.2999999999</v>
      </c>
      <c r="H688" s="26">
        <f>H689+H875</f>
        <v>681568.4</v>
      </c>
    </row>
    <row r="689" spans="1:8" ht="12.75">
      <c r="A689" s="179" t="s">
        <v>9</v>
      </c>
      <c r="B689" s="179" t="s">
        <v>37</v>
      </c>
      <c r="C689" s="179" t="s">
        <v>66</v>
      </c>
      <c r="D689" s="179" t="s">
        <v>66</v>
      </c>
      <c r="E689" s="180" t="s">
        <v>29</v>
      </c>
      <c r="F689" s="21">
        <f>F690+F732+F812+F846</f>
        <v>697014.3999999998</v>
      </c>
      <c r="G689" s="21">
        <f>G690+G732+G812+G846</f>
        <v>682937.7</v>
      </c>
      <c r="H689" s="21">
        <f>H690+H732+H812+H846</f>
        <v>670291.8</v>
      </c>
    </row>
    <row r="690" spans="1:8" ht="12.75">
      <c r="A690" s="179" t="s">
        <v>9</v>
      </c>
      <c r="B690" s="179" t="s">
        <v>50</v>
      </c>
      <c r="C690" s="179" t="s">
        <v>66</v>
      </c>
      <c r="D690" s="179" t="s">
        <v>66</v>
      </c>
      <c r="E690" s="180" t="s">
        <v>10</v>
      </c>
      <c r="F690" s="21">
        <f>F691+F710</f>
        <v>290283.99999999994</v>
      </c>
      <c r="G690" s="21">
        <f>G691+G710</f>
        <v>279806.8</v>
      </c>
      <c r="H690" s="21">
        <f>H691+H710</f>
        <v>279806.8</v>
      </c>
    </row>
    <row r="691" spans="1:8" ht="47.25">
      <c r="A691" s="179" t="s">
        <v>9</v>
      </c>
      <c r="B691" s="179" t="s">
        <v>50</v>
      </c>
      <c r="C691" s="176">
        <v>2100000000</v>
      </c>
      <c r="D691" s="179"/>
      <c r="E691" s="180" t="s">
        <v>319</v>
      </c>
      <c r="F691" s="21">
        <f>F692</f>
        <v>285920.69999999995</v>
      </c>
      <c r="G691" s="21">
        <f>G692</f>
        <v>276854.2</v>
      </c>
      <c r="H691" s="21">
        <f>H692</f>
        <v>276854.2</v>
      </c>
    </row>
    <row r="692" spans="1:8" ht="12.75">
      <c r="A692" s="179" t="s">
        <v>9</v>
      </c>
      <c r="B692" s="179" t="s">
        <v>50</v>
      </c>
      <c r="C692" s="179">
        <v>2110000000</v>
      </c>
      <c r="D692" s="179"/>
      <c r="E692" s="180" t="s">
        <v>166</v>
      </c>
      <c r="F692" s="21">
        <f>F693+F700</f>
        <v>285920.69999999995</v>
      </c>
      <c r="G692" s="21">
        <f aca="true" t="shared" si="166" ref="G692:H692">G693+G700</f>
        <v>276854.2</v>
      </c>
      <c r="H692" s="21">
        <f t="shared" si="166"/>
        <v>276854.2</v>
      </c>
    </row>
    <row r="693" spans="1:8" ht="47.25">
      <c r="A693" s="179" t="s">
        <v>9</v>
      </c>
      <c r="B693" s="179" t="s">
        <v>50</v>
      </c>
      <c r="C693" s="179">
        <v>2110100000</v>
      </c>
      <c r="D693" s="24"/>
      <c r="E693" s="180" t="s">
        <v>167</v>
      </c>
      <c r="F693" s="21">
        <f>F697+F694</f>
        <v>276847.6</v>
      </c>
      <c r="G693" s="21">
        <f>G697+G694</f>
        <v>276854.2</v>
      </c>
      <c r="H693" s="21">
        <f>H697+H694</f>
        <v>276854.2</v>
      </c>
    </row>
    <row r="694" spans="1:8" ht="63">
      <c r="A694" s="2" t="s">
        <v>9</v>
      </c>
      <c r="B694" s="2" t="s">
        <v>50</v>
      </c>
      <c r="C694" s="10" t="s">
        <v>312</v>
      </c>
      <c r="D694" s="11"/>
      <c r="E694" s="42" t="s">
        <v>103</v>
      </c>
      <c r="F694" s="21">
        <f aca="true" t="shared" si="167" ref="F694:H695">F695</f>
        <v>148343</v>
      </c>
      <c r="G694" s="21">
        <f t="shared" si="167"/>
        <v>148349.6</v>
      </c>
      <c r="H694" s="21">
        <f t="shared" si="167"/>
        <v>148349.6</v>
      </c>
    </row>
    <row r="695" spans="1:8" ht="31.5">
      <c r="A695" s="2" t="s">
        <v>9</v>
      </c>
      <c r="B695" s="2" t="s">
        <v>50</v>
      </c>
      <c r="C695" s="10" t="s">
        <v>312</v>
      </c>
      <c r="D695" s="176" t="s">
        <v>97</v>
      </c>
      <c r="E695" s="180" t="s">
        <v>98</v>
      </c>
      <c r="F695" s="21">
        <f t="shared" si="167"/>
        <v>148343</v>
      </c>
      <c r="G695" s="21">
        <f t="shared" si="167"/>
        <v>148349.6</v>
      </c>
      <c r="H695" s="21">
        <f t="shared" si="167"/>
        <v>148349.6</v>
      </c>
    </row>
    <row r="696" spans="1:8" ht="12.75">
      <c r="A696" s="179" t="s">
        <v>9</v>
      </c>
      <c r="B696" s="2" t="s">
        <v>50</v>
      </c>
      <c r="C696" s="10" t="s">
        <v>312</v>
      </c>
      <c r="D696" s="179">
        <v>610</v>
      </c>
      <c r="E696" s="180" t="s">
        <v>104</v>
      </c>
      <c r="F696" s="21">
        <v>148343</v>
      </c>
      <c r="G696" s="21">
        <v>148349.6</v>
      </c>
      <c r="H696" s="21">
        <v>148349.6</v>
      </c>
    </row>
    <row r="697" spans="1:8" ht="31.5">
      <c r="A697" s="2" t="s">
        <v>9</v>
      </c>
      <c r="B697" s="2" t="s">
        <v>50</v>
      </c>
      <c r="C697" s="10" t="s">
        <v>313</v>
      </c>
      <c r="D697" s="10"/>
      <c r="E697" s="42" t="s">
        <v>123</v>
      </c>
      <c r="F697" s="21">
        <f aca="true" t="shared" si="168" ref="F697:H698">F698</f>
        <v>128504.6</v>
      </c>
      <c r="G697" s="21">
        <f t="shared" si="168"/>
        <v>128504.6</v>
      </c>
      <c r="H697" s="21">
        <f t="shared" si="168"/>
        <v>128504.6</v>
      </c>
    </row>
    <row r="698" spans="1:8" ht="31.5">
      <c r="A698" s="2" t="s">
        <v>9</v>
      </c>
      <c r="B698" s="2" t="s">
        <v>50</v>
      </c>
      <c r="C698" s="10" t="s">
        <v>313</v>
      </c>
      <c r="D698" s="176" t="s">
        <v>97</v>
      </c>
      <c r="E698" s="180" t="s">
        <v>98</v>
      </c>
      <c r="F698" s="21">
        <f t="shared" si="168"/>
        <v>128504.6</v>
      </c>
      <c r="G698" s="21">
        <f t="shared" si="168"/>
        <v>128504.6</v>
      </c>
      <c r="H698" s="21">
        <f t="shared" si="168"/>
        <v>128504.6</v>
      </c>
    </row>
    <row r="699" spans="1:8" ht="12.75">
      <c r="A699" s="179" t="s">
        <v>9</v>
      </c>
      <c r="B699" s="2" t="s">
        <v>50</v>
      </c>
      <c r="C699" s="10" t="s">
        <v>313</v>
      </c>
      <c r="D699" s="179">
        <v>610</v>
      </c>
      <c r="E699" s="180" t="s">
        <v>104</v>
      </c>
      <c r="F699" s="21">
        <v>128504.6</v>
      </c>
      <c r="G699" s="21">
        <v>128504.6</v>
      </c>
      <c r="H699" s="21">
        <v>128504.6</v>
      </c>
    </row>
    <row r="700" spans="1:8" ht="78.75">
      <c r="A700" s="179" t="s">
        <v>9</v>
      </c>
      <c r="B700" s="22" t="s">
        <v>50</v>
      </c>
      <c r="C700" s="179">
        <v>2110500000</v>
      </c>
      <c r="D700" s="179"/>
      <c r="E700" s="180" t="s">
        <v>250</v>
      </c>
      <c r="F700" s="113">
        <f>F704+F701+F707</f>
        <v>9073.099999999999</v>
      </c>
      <c r="G700" s="113">
        <f aca="true" t="shared" si="169" ref="G700:H700">G704</f>
        <v>0</v>
      </c>
      <c r="H700" s="113">
        <f t="shared" si="169"/>
        <v>0</v>
      </c>
    </row>
    <row r="701" spans="1:8" ht="47.25">
      <c r="A701" s="2" t="s">
        <v>9</v>
      </c>
      <c r="B701" s="97" t="s">
        <v>50</v>
      </c>
      <c r="C701" s="176">
        <v>2110511040</v>
      </c>
      <c r="D701" s="179"/>
      <c r="E701" s="93" t="s">
        <v>358</v>
      </c>
      <c r="F701" s="21">
        <f>F702</f>
        <v>2181.3</v>
      </c>
      <c r="G701" s="21">
        <f aca="true" t="shared" si="170" ref="G701:H702">G702</f>
        <v>0</v>
      </c>
      <c r="H701" s="21">
        <f t="shared" si="170"/>
        <v>0</v>
      </c>
    </row>
    <row r="702" spans="1:8" ht="31.5">
      <c r="A702" s="179" t="s">
        <v>9</v>
      </c>
      <c r="B702" s="97" t="s">
        <v>50</v>
      </c>
      <c r="C702" s="176">
        <v>2110511040</v>
      </c>
      <c r="D702" s="176" t="s">
        <v>97</v>
      </c>
      <c r="E702" s="180" t="s">
        <v>98</v>
      </c>
      <c r="F702" s="21">
        <f>F703</f>
        <v>2181.3</v>
      </c>
      <c r="G702" s="21">
        <f t="shared" si="170"/>
        <v>0</v>
      </c>
      <c r="H702" s="21">
        <f t="shared" si="170"/>
        <v>0</v>
      </c>
    </row>
    <row r="703" spans="1:8" ht="12.75">
      <c r="A703" s="179" t="s">
        <v>9</v>
      </c>
      <c r="B703" s="97" t="s">
        <v>50</v>
      </c>
      <c r="C703" s="176">
        <v>2110511040</v>
      </c>
      <c r="D703" s="179">
        <v>610</v>
      </c>
      <c r="E703" s="180" t="s">
        <v>104</v>
      </c>
      <c r="F703" s="21">
        <v>2181.3</v>
      </c>
      <c r="G703" s="21">
        <v>0</v>
      </c>
      <c r="H703" s="21">
        <v>0</v>
      </c>
    </row>
    <row r="704" spans="1:8" ht="31.5">
      <c r="A704" s="2" t="s">
        <v>9</v>
      </c>
      <c r="B704" s="97" t="s">
        <v>50</v>
      </c>
      <c r="C704" s="10" t="s">
        <v>346</v>
      </c>
      <c r="D704" s="179"/>
      <c r="E704" s="55" t="s">
        <v>347</v>
      </c>
      <c r="F704" s="113">
        <f>F705</f>
        <v>6346.5</v>
      </c>
      <c r="G704" s="113">
        <v>0</v>
      </c>
      <c r="H704" s="113">
        <v>0</v>
      </c>
    </row>
    <row r="705" spans="1:8" ht="31.5">
      <c r="A705" s="179" t="s">
        <v>9</v>
      </c>
      <c r="B705" s="97" t="s">
        <v>50</v>
      </c>
      <c r="C705" s="10" t="s">
        <v>346</v>
      </c>
      <c r="D705" s="176" t="s">
        <v>97</v>
      </c>
      <c r="E705" s="180" t="s">
        <v>98</v>
      </c>
      <c r="F705" s="113">
        <f>F706</f>
        <v>6346.5</v>
      </c>
      <c r="G705" s="113">
        <v>0</v>
      </c>
      <c r="H705" s="113">
        <v>0</v>
      </c>
    </row>
    <row r="706" spans="1:8" ht="12.75">
      <c r="A706" s="179" t="s">
        <v>9</v>
      </c>
      <c r="B706" s="97" t="s">
        <v>50</v>
      </c>
      <c r="C706" s="10" t="s">
        <v>346</v>
      </c>
      <c r="D706" s="179">
        <v>610</v>
      </c>
      <c r="E706" s="180" t="s">
        <v>104</v>
      </c>
      <c r="F706" s="113">
        <f>6076.5+270</f>
        <v>6346.5</v>
      </c>
      <c r="G706" s="113">
        <v>0</v>
      </c>
      <c r="H706" s="113">
        <v>0</v>
      </c>
    </row>
    <row r="707" spans="1:8" ht="47.25">
      <c r="A707" s="2" t="s">
        <v>9</v>
      </c>
      <c r="B707" s="97" t="s">
        <v>50</v>
      </c>
      <c r="C707" s="176" t="s">
        <v>357</v>
      </c>
      <c r="D707" s="179"/>
      <c r="E707" s="93" t="s">
        <v>256</v>
      </c>
      <c r="F707" s="21">
        <f>F708</f>
        <v>545.3</v>
      </c>
      <c r="G707" s="21">
        <f aca="true" t="shared" si="171" ref="G707:H708">G708</f>
        <v>0</v>
      </c>
      <c r="H707" s="21">
        <f t="shared" si="171"/>
        <v>0</v>
      </c>
    </row>
    <row r="708" spans="1:8" ht="31.5">
      <c r="A708" s="179" t="s">
        <v>9</v>
      </c>
      <c r="B708" s="97" t="s">
        <v>50</v>
      </c>
      <c r="C708" s="176" t="s">
        <v>357</v>
      </c>
      <c r="D708" s="176" t="s">
        <v>97</v>
      </c>
      <c r="E708" s="180" t="s">
        <v>98</v>
      </c>
      <c r="F708" s="21">
        <f>F709</f>
        <v>545.3</v>
      </c>
      <c r="G708" s="21">
        <f t="shared" si="171"/>
        <v>0</v>
      </c>
      <c r="H708" s="21">
        <f t="shared" si="171"/>
        <v>0</v>
      </c>
    </row>
    <row r="709" spans="1:8" ht="12.75">
      <c r="A709" s="179" t="s">
        <v>9</v>
      </c>
      <c r="B709" s="97" t="s">
        <v>50</v>
      </c>
      <c r="C709" s="176" t="s">
        <v>357</v>
      </c>
      <c r="D709" s="179">
        <v>610</v>
      </c>
      <c r="E709" s="180" t="s">
        <v>104</v>
      </c>
      <c r="F709" s="21">
        <v>545.3</v>
      </c>
      <c r="G709" s="21">
        <v>0</v>
      </c>
      <c r="H709" s="21">
        <v>0</v>
      </c>
    </row>
    <row r="710" spans="1:8" ht="31.5">
      <c r="A710" s="2" t="s">
        <v>9</v>
      </c>
      <c r="B710" s="97" t="s">
        <v>50</v>
      </c>
      <c r="C710" s="176">
        <v>2500000000</v>
      </c>
      <c r="D710" s="179"/>
      <c r="E710" s="180" t="s">
        <v>318</v>
      </c>
      <c r="F710" s="99">
        <f>F711</f>
        <v>4363.3</v>
      </c>
      <c r="G710" s="99">
        <f>G711</f>
        <v>2952.6000000000004</v>
      </c>
      <c r="H710" s="99">
        <f>H711</f>
        <v>2952.6000000000004</v>
      </c>
    </row>
    <row r="711" spans="1:8" ht="31.5">
      <c r="A711" s="2" t="s">
        <v>9</v>
      </c>
      <c r="B711" s="97" t="s">
        <v>50</v>
      </c>
      <c r="C711" s="176">
        <v>2520000000</v>
      </c>
      <c r="D711" s="179"/>
      <c r="E711" s="180" t="s">
        <v>249</v>
      </c>
      <c r="F711" s="99">
        <f>F716+F720+F724+F728+F712</f>
        <v>4363.3</v>
      </c>
      <c r="G711" s="99">
        <f>G716+G720+G724+G728+G712</f>
        <v>2952.6000000000004</v>
      </c>
      <c r="H711" s="99">
        <f>H716+H720+H724+H728+H712</f>
        <v>2952.6000000000004</v>
      </c>
    </row>
    <row r="712" spans="1:8" ht="78.75">
      <c r="A712" s="179" t="s">
        <v>9</v>
      </c>
      <c r="B712" s="97" t="s">
        <v>50</v>
      </c>
      <c r="C712" s="179">
        <v>2520100000</v>
      </c>
      <c r="D712" s="179"/>
      <c r="E712" s="55" t="s">
        <v>349</v>
      </c>
      <c r="F712" s="99">
        <f>F713</f>
        <v>364.7</v>
      </c>
      <c r="G712" s="99">
        <f aca="true" t="shared" si="172" ref="G712:H714">G713</f>
        <v>0</v>
      </c>
      <c r="H712" s="99">
        <f t="shared" si="172"/>
        <v>0</v>
      </c>
    </row>
    <row r="713" spans="1:8" ht="31.5">
      <c r="A713" s="179" t="s">
        <v>9</v>
      </c>
      <c r="B713" s="97" t="s">
        <v>50</v>
      </c>
      <c r="C713" s="10" t="s">
        <v>350</v>
      </c>
      <c r="D713" s="179"/>
      <c r="E713" s="55" t="s">
        <v>351</v>
      </c>
      <c r="F713" s="99">
        <f>F714</f>
        <v>364.7</v>
      </c>
      <c r="G713" s="99">
        <f t="shared" si="172"/>
        <v>0</v>
      </c>
      <c r="H713" s="99">
        <f t="shared" si="172"/>
        <v>0</v>
      </c>
    </row>
    <row r="714" spans="1:8" ht="31.5">
      <c r="A714" s="2" t="s">
        <v>9</v>
      </c>
      <c r="B714" s="97" t="s">
        <v>50</v>
      </c>
      <c r="C714" s="10" t="s">
        <v>350</v>
      </c>
      <c r="D714" s="176" t="s">
        <v>97</v>
      </c>
      <c r="E714" s="55" t="s">
        <v>98</v>
      </c>
      <c r="F714" s="99">
        <f>F715</f>
        <v>364.7</v>
      </c>
      <c r="G714" s="99">
        <f t="shared" si="172"/>
        <v>0</v>
      </c>
      <c r="H714" s="99">
        <f t="shared" si="172"/>
        <v>0</v>
      </c>
    </row>
    <row r="715" spans="1:8" ht="12.75">
      <c r="A715" s="2" t="s">
        <v>9</v>
      </c>
      <c r="B715" s="97" t="s">
        <v>50</v>
      </c>
      <c r="C715" s="10" t="s">
        <v>350</v>
      </c>
      <c r="D715" s="179">
        <v>610</v>
      </c>
      <c r="E715" s="55" t="s">
        <v>104</v>
      </c>
      <c r="F715" s="99">
        <f>227.7+137</f>
        <v>364.7</v>
      </c>
      <c r="G715" s="99">
        <v>0</v>
      </c>
      <c r="H715" s="99">
        <v>0</v>
      </c>
    </row>
    <row r="716" spans="1:8" ht="47.25">
      <c r="A716" s="2" t="s">
        <v>9</v>
      </c>
      <c r="B716" s="97" t="s">
        <v>50</v>
      </c>
      <c r="C716" s="176">
        <v>2520200000</v>
      </c>
      <c r="D716" s="179"/>
      <c r="E716" s="180" t="s">
        <v>293</v>
      </c>
      <c r="F716" s="99">
        <f>F717</f>
        <v>1046</v>
      </c>
      <c r="G716" s="99">
        <f aca="true" t="shared" si="173" ref="G716:H716">G717</f>
        <v>0</v>
      </c>
      <c r="H716" s="99">
        <f t="shared" si="173"/>
        <v>0</v>
      </c>
    </row>
    <row r="717" spans="1:8" ht="12.75">
      <c r="A717" s="2" t="s">
        <v>9</v>
      </c>
      <c r="B717" s="2" t="s">
        <v>50</v>
      </c>
      <c r="C717" s="176">
        <v>2520220190</v>
      </c>
      <c r="D717" s="176"/>
      <c r="E717" s="180" t="s">
        <v>684</v>
      </c>
      <c r="F717" s="99">
        <f>F718</f>
        <v>1046</v>
      </c>
      <c r="G717" s="99">
        <f aca="true" t="shared" si="174" ref="G717:H718">G718</f>
        <v>0</v>
      </c>
      <c r="H717" s="99">
        <f t="shared" si="174"/>
        <v>0</v>
      </c>
    </row>
    <row r="718" spans="1:8" ht="31.5">
      <c r="A718" s="2" t="s">
        <v>9</v>
      </c>
      <c r="B718" s="2" t="s">
        <v>50</v>
      </c>
      <c r="C718" s="176">
        <v>2520220190</v>
      </c>
      <c r="D718" s="176" t="s">
        <v>97</v>
      </c>
      <c r="E718" s="180" t="s">
        <v>98</v>
      </c>
      <c r="F718" s="99">
        <f>F719</f>
        <v>1046</v>
      </c>
      <c r="G718" s="99">
        <f t="shared" si="174"/>
        <v>0</v>
      </c>
      <c r="H718" s="99">
        <f t="shared" si="174"/>
        <v>0</v>
      </c>
    </row>
    <row r="719" spans="1:8" ht="12.75">
      <c r="A719" s="2" t="s">
        <v>9</v>
      </c>
      <c r="B719" s="2" t="s">
        <v>50</v>
      </c>
      <c r="C719" s="176">
        <v>2520220190</v>
      </c>
      <c r="D719" s="176">
        <v>610</v>
      </c>
      <c r="E719" s="180" t="s">
        <v>104</v>
      </c>
      <c r="F719" s="99">
        <v>1046</v>
      </c>
      <c r="G719" s="99">
        <v>0</v>
      </c>
      <c r="H719" s="99">
        <v>0</v>
      </c>
    </row>
    <row r="720" spans="1:8" ht="31.5">
      <c r="A720" s="2" t="s">
        <v>9</v>
      </c>
      <c r="B720" s="97" t="s">
        <v>50</v>
      </c>
      <c r="C720" s="176">
        <v>2520400000</v>
      </c>
      <c r="D720" s="179"/>
      <c r="E720" s="55" t="s">
        <v>334</v>
      </c>
      <c r="F720" s="99">
        <f>F721</f>
        <v>1286.9</v>
      </c>
      <c r="G720" s="99">
        <f aca="true" t="shared" si="175" ref="G720:H722">G721</f>
        <v>1286.9</v>
      </c>
      <c r="H720" s="99">
        <f t="shared" si="175"/>
        <v>1286.9</v>
      </c>
    </row>
    <row r="721" spans="1:8" ht="12.75">
      <c r="A721" s="2" t="s">
        <v>9</v>
      </c>
      <c r="B721" s="97" t="s">
        <v>50</v>
      </c>
      <c r="C721" s="176">
        <v>2520420300</v>
      </c>
      <c r="D721" s="179"/>
      <c r="E721" s="55" t="s">
        <v>335</v>
      </c>
      <c r="F721" s="99">
        <f>F722</f>
        <v>1286.9</v>
      </c>
      <c r="G721" s="99">
        <f t="shared" si="175"/>
        <v>1286.9</v>
      </c>
      <c r="H721" s="99">
        <f t="shared" si="175"/>
        <v>1286.9</v>
      </c>
    </row>
    <row r="722" spans="1:8" ht="31.5">
      <c r="A722" s="2" t="s">
        <v>9</v>
      </c>
      <c r="B722" s="97" t="s">
        <v>50</v>
      </c>
      <c r="C722" s="176">
        <v>2520420300</v>
      </c>
      <c r="D722" s="176" t="s">
        <v>97</v>
      </c>
      <c r="E722" s="55" t="s">
        <v>98</v>
      </c>
      <c r="F722" s="99">
        <f>F723</f>
        <v>1286.9</v>
      </c>
      <c r="G722" s="99">
        <f t="shared" si="175"/>
        <v>1286.9</v>
      </c>
      <c r="H722" s="99">
        <f t="shared" si="175"/>
        <v>1286.9</v>
      </c>
    </row>
    <row r="723" spans="1:8" ht="12.75">
      <c r="A723" s="2" t="s">
        <v>9</v>
      </c>
      <c r="B723" s="97" t="s">
        <v>50</v>
      </c>
      <c r="C723" s="176">
        <v>2520420300</v>
      </c>
      <c r="D723" s="179">
        <v>610</v>
      </c>
      <c r="E723" s="55" t="s">
        <v>104</v>
      </c>
      <c r="F723" s="99">
        <v>1286.9</v>
      </c>
      <c r="G723" s="99">
        <v>1286.9</v>
      </c>
      <c r="H723" s="99">
        <v>1286.9</v>
      </c>
    </row>
    <row r="724" spans="1:8" ht="31.5">
      <c r="A724" s="2" t="s">
        <v>9</v>
      </c>
      <c r="B724" s="97" t="s">
        <v>50</v>
      </c>
      <c r="C724" s="176">
        <v>2520500000</v>
      </c>
      <c r="D724" s="179"/>
      <c r="E724" s="180" t="s">
        <v>343</v>
      </c>
      <c r="F724" s="99">
        <f>F725</f>
        <v>1079.2</v>
      </c>
      <c r="G724" s="99">
        <f aca="true" t="shared" si="176" ref="G724:H726">G725</f>
        <v>1079.2</v>
      </c>
      <c r="H724" s="99">
        <f t="shared" si="176"/>
        <v>1079.2</v>
      </c>
    </row>
    <row r="725" spans="1:8" ht="12.75">
      <c r="A725" s="2" t="s">
        <v>9</v>
      </c>
      <c r="B725" s="97" t="s">
        <v>50</v>
      </c>
      <c r="C725" s="176">
        <v>2520520300</v>
      </c>
      <c r="D725" s="179"/>
      <c r="E725" s="180" t="s">
        <v>344</v>
      </c>
      <c r="F725" s="99">
        <f>F726</f>
        <v>1079.2</v>
      </c>
      <c r="G725" s="99">
        <f t="shared" si="176"/>
        <v>1079.2</v>
      </c>
      <c r="H725" s="99">
        <f t="shared" si="176"/>
        <v>1079.2</v>
      </c>
    </row>
    <row r="726" spans="1:8" ht="31.5">
      <c r="A726" s="2" t="s">
        <v>9</v>
      </c>
      <c r="B726" s="97" t="s">
        <v>50</v>
      </c>
      <c r="C726" s="176">
        <v>2520520300</v>
      </c>
      <c r="D726" s="176" t="s">
        <v>97</v>
      </c>
      <c r="E726" s="55" t="s">
        <v>98</v>
      </c>
      <c r="F726" s="99">
        <f>F727</f>
        <v>1079.2</v>
      </c>
      <c r="G726" s="99">
        <f t="shared" si="176"/>
        <v>1079.2</v>
      </c>
      <c r="H726" s="99">
        <f t="shared" si="176"/>
        <v>1079.2</v>
      </c>
    </row>
    <row r="727" spans="1:8" ht="12.75">
      <c r="A727" s="2" t="s">
        <v>9</v>
      </c>
      <c r="B727" s="97" t="s">
        <v>50</v>
      </c>
      <c r="C727" s="176">
        <v>2520520300</v>
      </c>
      <c r="D727" s="179">
        <v>610</v>
      </c>
      <c r="E727" s="55" t="s">
        <v>104</v>
      </c>
      <c r="F727" s="99">
        <v>1079.2</v>
      </c>
      <c r="G727" s="99">
        <v>1079.2</v>
      </c>
      <c r="H727" s="99">
        <v>1079.2</v>
      </c>
    </row>
    <row r="728" spans="1:8" ht="31.5">
      <c r="A728" s="2" t="s">
        <v>9</v>
      </c>
      <c r="B728" s="97" t="s">
        <v>50</v>
      </c>
      <c r="C728" s="176">
        <v>2520600000</v>
      </c>
      <c r="D728" s="179"/>
      <c r="E728" s="180" t="s">
        <v>342</v>
      </c>
      <c r="F728" s="99">
        <f>F729</f>
        <v>586.5</v>
      </c>
      <c r="G728" s="99">
        <f aca="true" t="shared" si="177" ref="G728:H730">G729</f>
        <v>586.5</v>
      </c>
      <c r="H728" s="99">
        <f t="shared" si="177"/>
        <v>586.5</v>
      </c>
    </row>
    <row r="729" spans="1:8" ht="12.75">
      <c r="A729" s="2" t="s">
        <v>9</v>
      </c>
      <c r="B729" s="97" t="s">
        <v>50</v>
      </c>
      <c r="C729" s="176">
        <v>2520620200</v>
      </c>
      <c r="D729" s="179"/>
      <c r="E729" s="180" t="s">
        <v>282</v>
      </c>
      <c r="F729" s="99">
        <f>F730</f>
        <v>586.5</v>
      </c>
      <c r="G729" s="99">
        <f t="shared" si="177"/>
        <v>586.5</v>
      </c>
      <c r="H729" s="99">
        <f t="shared" si="177"/>
        <v>586.5</v>
      </c>
    </row>
    <row r="730" spans="1:8" ht="31.5">
      <c r="A730" s="2" t="s">
        <v>9</v>
      </c>
      <c r="B730" s="97" t="s">
        <v>50</v>
      </c>
      <c r="C730" s="176">
        <v>2520620200</v>
      </c>
      <c r="D730" s="176" t="s">
        <v>97</v>
      </c>
      <c r="E730" s="55" t="s">
        <v>98</v>
      </c>
      <c r="F730" s="99">
        <f>F731</f>
        <v>586.5</v>
      </c>
      <c r="G730" s="99">
        <f t="shared" si="177"/>
        <v>586.5</v>
      </c>
      <c r="H730" s="99">
        <f t="shared" si="177"/>
        <v>586.5</v>
      </c>
    </row>
    <row r="731" spans="1:8" ht="12.75">
      <c r="A731" s="2" t="s">
        <v>9</v>
      </c>
      <c r="B731" s="97" t="s">
        <v>50</v>
      </c>
      <c r="C731" s="176">
        <v>2520620200</v>
      </c>
      <c r="D731" s="179">
        <v>610</v>
      </c>
      <c r="E731" s="55" t="s">
        <v>104</v>
      </c>
      <c r="F731" s="99">
        <v>586.5</v>
      </c>
      <c r="G731" s="99">
        <v>586.5</v>
      </c>
      <c r="H731" s="99">
        <v>586.5</v>
      </c>
    </row>
    <row r="732" spans="1:8" ht="12.75">
      <c r="A732" s="179" t="s">
        <v>9</v>
      </c>
      <c r="B732" s="179" t="s">
        <v>51</v>
      </c>
      <c r="C732" s="179" t="s">
        <v>66</v>
      </c>
      <c r="D732" s="179" t="s">
        <v>66</v>
      </c>
      <c r="E732" s="180" t="s">
        <v>11</v>
      </c>
      <c r="F732" s="21">
        <f>F733+F790</f>
        <v>382915.79999999993</v>
      </c>
      <c r="G732" s="21">
        <f>G733+G790</f>
        <v>379364.7</v>
      </c>
      <c r="H732" s="21">
        <f>H733+H790</f>
        <v>366718.80000000005</v>
      </c>
    </row>
    <row r="733" spans="1:8" ht="47.25">
      <c r="A733" s="179" t="s">
        <v>9</v>
      </c>
      <c r="B733" s="179" t="s">
        <v>51</v>
      </c>
      <c r="C733" s="176">
        <v>2100000000</v>
      </c>
      <c r="D733" s="179"/>
      <c r="E733" s="180" t="s">
        <v>319</v>
      </c>
      <c r="F733" s="21">
        <f>F734+F778+F773</f>
        <v>377302.79999999993</v>
      </c>
      <c r="G733" s="21">
        <f>G734+G778+G773</f>
        <v>375039.5</v>
      </c>
      <c r="H733" s="21">
        <f>H734+H778+H773</f>
        <v>362393.60000000003</v>
      </c>
    </row>
    <row r="734" spans="1:8" ht="12.75">
      <c r="A734" s="179" t="s">
        <v>9</v>
      </c>
      <c r="B734" s="179" t="s">
        <v>51</v>
      </c>
      <c r="C734" s="179">
        <v>2110000000</v>
      </c>
      <c r="D734" s="179"/>
      <c r="E734" s="180" t="s">
        <v>219</v>
      </c>
      <c r="F734" s="21">
        <f>F735+F742+F753+F757+F746+F769+F765+F761</f>
        <v>370404.5999999999</v>
      </c>
      <c r="G734" s="21">
        <f>G735+G742+G753+G757+G746+G769+G765+G761</f>
        <v>368623.8</v>
      </c>
      <c r="H734" s="21">
        <f>H735+H742+H753+H757+H746+H769+H765+H761</f>
        <v>355977.9</v>
      </c>
    </row>
    <row r="735" spans="1:8" ht="47.25">
      <c r="A735" s="179" t="s">
        <v>9</v>
      </c>
      <c r="B735" s="179" t="s">
        <v>51</v>
      </c>
      <c r="C735" s="179">
        <v>2110100000</v>
      </c>
      <c r="D735" s="24"/>
      <c r="E735" s="180" t="s">
        <v>167</v>
      </c>
      <c r="F735" s="21">
        <f>F739+F736</f>
        <v>309958.6</v>
      </c>
      <c r="G735" s="21">
        <f>G739+G736</f>
        <v>310018.9</v>
      </c>
      <c r="H735" s="21">
        <f>H739+H736</f>
        <v>310018.9</v>
      </c>
    </row>
    <row r="736" spans="1:8" ht="94.5">
      <c r="A736" s="179" t="s">
        <v>9</v>
      </c>
      <c r="B736" s="179" t="s">
        <v>51</v>
      </c>
      <c r="C736" s="179">
        <v>2110110750</v>
      </c>
      <c r="D736" s="179"/>
      <c r="E736" s="180" t="s">
        <v>168</v>
      </c>
      <c r="F736" s="21">
        <f aca="true" t="shared" si="178" ref="F736:H737">F737</f>
        <v>258536.6</v>
      </c>
      <c r="G736" s="21">
        <f t="shared" si="178"/>
        <v>258596.9</v>
      </c>
      <c r="H736" s="21">
        <f t="shared" si="178"/>
        <v>258596.9</v>
      </c>
    </row>
    <row r="737" spans="1:8" ht="31.5">
      <c r="A737" s="179" t="s">
        <v>9</v>
      </c>
      <c r="B737" s="179" t="s">
        <v>51</v>
      </c>
      <c r="C737" s="179">
        <v>2110110750</v>
      </c>
      <c r="D737" s="176" t="s">
        <v>97</v>
      </c>
      <c r="E737" s="180" t="s">
        <v>98</v>
      </c>
      <c r="F737" s="21">
        <f t="shared" si="178"/>
        <v>258536.6</v>
      </c>
      <c r="G737" s="21">
        <f t="shared" si="178"/>
        <v>258596.9</v>
      </c>
      <c r="H737" s="21">
        <f t="shared" si="178"/>
        <v>258596.9</v>
      </c>
    </row>
    <row r="738" spans="1:8" ht="12.75">
      <c r="A738" s="179" t="s">
        <v>9</v>
      </c>
      <c r="B738" s="179" t="s">
        <v>51</v>
      </c>
      <c r="C738" s="179">
        <v>2110110750</v>
      </c>
      <c r="D738" s="179">
        <v>610</v>
      </c>
      <c r="E738" s="180" t="s">
        <v>104</v>
      </c>
      <c r="F738" s="21">
        <f>258537.6-1</f>
        <v>258536.6</v>
      </c>
      <c r="G738" s="21">
        <f>258597.8-0.9</f>
        <v>258596.9</v>
      </c>
      <c r="H738" s="21">
        <f>258597.8-0.9</f>
        <v>258596.9</v>
      </c>
    </row>
    <row r="739" spans="1:8" ht="31.5">
      <c r="A739" s="179" t="s">
        <v>9</v>
      </c>
      <c r="B739" s="179" t="s">
        <v>51</v>
      </c>
      <c r="C739" s="10" t="s">
        <v>313</v>
      </c>
      <c r="D739" s="10"/>
      <c r="E739" s="42" t="s">
        <v>123</v>
      </c>
      <c r="F739" s="21">
        <f aca="true" t="shared" si="179" ref="F739:H740">F740</f>
        <v>51422</v>
      </c>
      <c r="G739" s="21">
        <f t="shared" si="179"/>
        <v>51422</v>
      </c>
      <c r="H739" s="21">
        <f t="shared" si="179"/>
        <v>51422</v>
      </c>
    </row>
    <row r="740" spans="1:8" ht="31.5">
      <c r="A740" s="179" t="s">
        <v>9</v>
      </c>
      <c r="B740" s="179" t="s">
        <v>51</v>
      </c>
      <c r="C740" s="10" t="s">
        <v>313</v>
      </c>
      <c r="D740" s="176" t="s">
        <v>97</v>
      </c>
      <c r="E740" s="180" t="s">
        <v>98</v>
      </c>
      <c r="F740" s="21">
        <f t="shared" si="179"/>
        <v>51422</v>
      </c>
      <c r="G740" s="21">
        <f t="shared" si="179"/>
        <v>51422</v>
      </c>
      <c r="H740" s="21">
        <f t="shared" si="179"/>
        <v>51422</v>
      </c>
    </row>
    <row r="741" spans="1:8" ht="12.75">
      <c r="A741" s="179" t="s">
        <v>9</v>
      </c>
      <c r="B741" s="179" t="s">
        <v>51</v>
      </c>
      <c r="C741" s="10" t="s">
        <v>313</v>
      </c>
      <c r="D741" s="179">
        <v>610</v>
      </c>
      <c r="E741" s="180" t="s">
        <v>104</v>
      </c>
      <c r="F741" s="21">
        <v>51422</v>
      </c>
      <c r="G741" s="21">
        <v>51422</v>
      </c>
      <c r="H741" s="21">
        <v>51422</v>
      </c>
    </row>
    <row r="742" spans="1:8" ht="31.5">
      <c r="A742" s="179" t="s">
        <v>9</v>
      </c>
      <c r="B742" s="179" t="s">
        <v>51</v>
      </c>
      <c r="C742" s="179">
        <v>2110300000</v>
      </c>
      <c r="D742" s="179"/>
      <c r="E742" s="180" t="s">
        <v>169</v>
      </c>
      <c r="F742" s="21">
        <f aca="true" t="shared" si="180" ref="F742:H744">F743</f>
        <v>24698.3</v>
      </c>
      <c r="G742" s="21">
        <f t="shared" si="180"/>
        <v>24093.7</v>
      </c>
      <c r="H742" s="21">
        <f t="shared" si="180"/>
        <v>23605.699999999997</v>
      </c>
    </row>
    <row r="743" spans="1:8" ht="47.25">
      <c r="A743" s="179" t="s">
        <v>9</v>
      </c>
      <c r="B743" s="179" t="s">
        <v>51</v>
      </c>
      <c r="C743" s="179" t="s">
        <v>352</v>
      </c>
      <c r="D743" s="179"/>
      <c r="E743" s="180" t="s">
        <v>274</v>
      </c>
      <c r="F743" s="21">
        <f t="shared" si="180"/>
        <v>24698.3</v>
      </c>
      <c r="G743" s="21">
        <f t="shared" si="180"/>
        <v>24093.7</v>
      </c>
      <c r="H743" s="21">
        <f t="shared" si="180"/>
        <v>23605.699999999997</v>
      </c>
    </row>
    <row r="744" spans="1:8" ht="31.5">
      <c r="A744" s="179" t="s">
        <v>9</v>
      </c>
      <c r="B744" s="179" t="s">
        <v>51</v>
      </c>
      <c r="C744" s="179" t="s">
        <v>352</v>
      </c>
      <c r="D744" s="176" t="s">
        <v>97</v>
      </c>
      <c r="E744" s="180" t="s">
        <v>98</v>
      </c>
      <c r="F744" s="21">
        <f t="shared" si="180"/>
        <v>24698.3</v>
      </c>
      <c r="G744" s="21">
        <f t="shared" si="180"/>
        <v>24093.7</v>
      </c>
      <c r="H744" s="21">
        <f t="shared" si="180"/>
        <v>23605.699999999997</v>
      </c>
    </row>
    <row r="745" spans="1:8" ht="12.75">
      <c r="A745" s="179" t="s">
        <v>9</v>
      </c>
      <c r="B745" s="179" t="s">
        <v>51</v>
      </c>
      <c r="C745" s="179" t="s">
        <v>352</v>
      </c>
      <c r="D745" s="179">
        <v>610</v>
      </c>
      <c r="E745" s="180" t="s">
        <v>104</v>
      </c>
      <c r="F745" s="21">
        <f>2469.8+22228.5</f>
        <v>24698.3</v>
      </c>
      <c r="G745" s="21">
        <f>2409.4+21684.3</f>
        <v>24093.7</v>
      </c>
      <c r="H745" s="21">
        <f>2360.6+21245.1</f>
        <v>23605.699999999997</v>
      </c>
    </row>
    <row r="746" spans="1:8" ht="78.75">
      <c r="A746" s="179" t="s">
        <v>9</v>
      </c>
      <c r="B746" s="179" t="s">
        <v>51</v>
      </c>
      <c r="C746" s="179">
        <v>2110500000</v>
      </c>
      <c r="D746" s="179"/>
      <c r="E746" s="180" t="s">
        <v>250</v>
      </c>
      <c r="F746" s="21">
        <f>F750+F747</f>
        <v>13057.2</v>
      </c>
      <c r="G746" s="21">
        <f>G750+G747</f>
        <v>12778.8</v>
      </c>
      <c r="H746" s="21">
        <f>H750+H747</f>
        <v>0</v>
      </c>
    </row>
    <row r="747" spans="1:8" ht="63">
      <c r="A747" s="183" t="s">
        <v>9</v>
      </c>
      <c r="B747" s="184" t="s">
        <v>51</v>
      </c>
      <c r="C747" s="10" t="s">
        <v>747</v>
      </c>
      <c r="D747" s="184"/>
      <c r="E747" s="185" t="s">
        <v>748</v>
      </c>
      <c r="F747" s="21">
        <f>F748</f>
        <v>307</v>
      </c>
      <c r="G747" s="21">
        <f aca="true" t="shared" si="181" ref="G747:H748">G748</f>
        <v>0</v>
      </c>
      <c r="H747" s="21">
        <f t="shared" si="181"/>
        <v>0</v>
      </c>
    </row>
    <row r="748" spans="1:8" ht="31.5">
      <c r="A748" s="183" t="s">
        <v>9</v>
      </c>
      <c r="B748" s="184" t="s">
        <v>51</v>
      </c>
      <c r="C748" s="10" t="s">
        <v>747</v>
      </c>
      <c r="D748" s="183" t="s">
        <v>97</v>
      </c>
      <c r="E748" s="185" t="s">
        <v>98</v>
      </c>
      <c r="F748" s="21">
        <f>F749</f>
        <v>307</v>
      </c>
      <c r="G748" s="21">
        <f t="shared" si="181"/>
        <v>0</v>
      </c>
      <c r="H748" s="21">
        <f t="shared" si="181"/>
        <v>0</v>
      </c>
    </row>
    <row r="749" spans="1:8" ht="12.75">
      <c r="A749" s="183" t="s">
        <v>9</v>
      </c>
      <c r="B749" s="184" t="s">
        <v>51</v>
      </c>
      <c r="C749" s="10" t="s">
        <v>747</v>
      </c>
      <c r="D749" s="184">
        <v>610</v>
      </c>
      <c r="E749" s="185" t="s">
        <v>104</v>
      </c>
      <c r="F749" s="21">
        <v>307</v>
      </c>
      <c r="G749" s="21">
        <v>0</v>
      </c>
      <c r="H749" s="21">
        <v>0</v>
      </c>
    </row>
    <row r="750" spans="1:8" ht="31.5">
      <c r="A750" s="176" t="s">
        <v>9</v>
      </c>
      <c r="B750" s="179" t="s">
        <v>51</v>
      </c>
      <c r="C750" s="10" t="s">
        <v>346</v>
      </c>
      <c r="D750" s="179"/>
      <c r="E750" s="55" t="s">
        <v>347</v>
      </c>
      <c r="F750" s="21">
        <f aca="true" t="shared" si="182" ref="F750:H751">F751</f>
        <v>12750.2</v>
      </c>
      <c r="G750" s="21">
        <f t="shared" si="182"/>
        <v>12778.8</v>
      </c>
      <c r="H750" s="21">
        <f t="shared" si="182"/>
        <v>0</v>
      </c>
    </row>
    <row r="751" spans="1:8" ht="31.5">
      <c r="A751" s="176" t="s">
        <v>9</v>
      </c>
      <c r="B751" s="179" t="s">
        <v>51</v>
      </c>
      <c r="C751" s="10" t="s">
        <v>346</v>
      </c>
      <c r="D751" s="176" t="s">
        <v>97</v>
      </c>
      <c r="E751" s="180" t="s">
        <v>98</v>
      </c>
      <c r="F751" s="21">
        <f t="shared" si="182"/>
        <v>12750.2</v>
      </c>
      <c r="G751" s="21">
        <f t="shared" si="182"/>
        <v>12778.8</v>
      </c>
      <c r="H751" s="21">
        <f t="shared" si="182"/>
        <v>0</v>
      </c>
    </row>
    <row r="752" spans="1:8" ht="12.75">
      <c r="A752" s="176" t="s">
        <v>9</v>
      </c>
      <c r="B752" s="179" t="s">
        <v>51</v>
      </c>
      <c r="C752" s="10" t="s">
        <v>346</v>
      </c>
      <c r="D752" s="179">
        <v>610</v>
      </c>
      <c r="E752" s="180" t="s">
        <v>104</v>
      </c>
      <c r="F752" s="21">
        <f>5778.6+5654.2-1623.3+2940.7</f>
        <v>12750.2</v>
      </c>
      <c r="G752" s="21">
        <f>21040.5-8261.7</f>
        <v>12778.8</v>
      </c>
      <c r="H752" s="21">
        <v>0</v>
      </c>
    </row>
    <row r="753" spans="1:8" ht="63">
      <c r="A753" s="179" t="s">
        <v>9</v>
      </c>
      <c r="B753" s="179" t="s">
        <v>51</v>
      </c>
      <c r="C753" s="179">
        <v>2110600000</v>
      </c>
      <c r="D753" s="179"/>
      <c r="E753" s="180" t="s">
        <v>275</v>
      </c>
      <c r="F753" s="21">
        <f>F754</f>
        <v>14374.1</v>
      </c>
      <c r="G753" s="21">
        <f aca="true" t="shared" si="183" ref="G753:H755">G754</f>
        <v>14374.1</v>
      </c>
      <c r="H753" s="21">
        <f t="shared" si="183"/>
        <v>14374.1</v>
      </c>
    </row>
    <row r="754" spans="1:8" ht="47.25">
      <c r="A754" s="179" t="s">
        <v>9</v>
      </c>
      <c r="B754" s="179" t="s">
        <v>51</v>
      </c>
      <c r="C754" s="179">
        <v>2110653031</v>
      </c>
      <c r="D754" s="179"/>
      <c r="E754" s="61" t="s">
        <v>276</v>
      </c>
      <c r="F754" s="21">
        <f>F755</f>
        <v>14374.1</v>
      </c>
      <c r="G754" s="21">
        <f t="shared" si="183"/>
        <v>14374.1</v>
      </c>
      <c r="H754" s="21">
        <f t="shared" si="183"/>
        <v>14374.1</v>
      </c>
    </row>
    <row r="755" spans="1:8" ht="31.5">
      <c r="A755" s="179" t="s">
        <v>9</v>
      </c>
      <c r="B755" s="179" t="s">
        <v>51</v>
      </c>
      <c r="C755" s="179">
        <v>2110653031</v>
      </c>
      <c r="D755" s="176" t="s">
        <v>97</v>
      </c>
      <c r="E755" s="180" t="s">
        <v>98</v>
      </c>
      <c r="F755" s="21">
        <f>F756</f>
        <v>14374.1</v>
      </c>
      <c r="G755" s="21">
        <f t="shared" si="183"/>
        <v>14374.1</v>
      </c>
      <c r="H755" s="21">
        <f t="shared" si="183"/>
        <v>14374.1</v>
      </c>
    </row>
    <row r="756" spans="1:8" ht="12.75">
      <c r="A756" s="179" t="s">
        <v>9</v>
      </c>
      <c r="B756" s="179" t="s">
        <v>51</v>
      </c>
      <c r="C756" s="179">
        <v>2110653031</v>
      </c>
      <c r="D756" s="179">
        <v>610</v>
      </c>
      <c r="E756" s="180" t="s">
        <v>104</v>
      </c>
      <c r="F756" s="21">
        <v>14374.1</v>
      </c>
      <c r="G756" s="21">
        <v>14374.1</v>
      </c>
      <c r="H756" s="21">
        <v>14374.1</v>
      </c>
    </row>
    <row r="757" spans="1:8" ht="47.25">
      <c r="A757" s="179" t="s">
        <v>9</v>
      </c>
      <c r="B757" s="179" t="s">
        <v>51</v>
      </c>
      <c r="C757" s="179">
        <v>2110700000</v>
      </c>
      <c r="D757" s="179"/>
      <c r="E757" s="180" t="s">
        <v>284</v>
      </c>
      <c r="F757" s="21">
        <f>F758</f>
        <v>4384.7</v>
      </c>
      <c r="G757" s="21">
        <f aca="true" t="shared" si="184" ref="G757:H759">G758</f>
        <v>4384.7</v>
      </c>
      <c r="H757" s="21">
        <f t="shared" si="184"/>
        <v>4384.7</v>
      </c>
    </row>
    <row r="758" spans="1:8" ht="47.25">
      <c r="A758" s="179" t="s">
        <v>9</v>
      </c>
      <c r="B758" s="179" t="s">
        <v>51</v>
      </c>
      <c r="C758" s="179">
        <v>2110720020</v>
      </c>
      <c r="D758" s="179"/>
      <c r="E758" s="180" t="s">
        <v>291</v>
      </c>
      <c r="F758" s="21">
        <f>F759</f>
        <v>4384.7</v>
      </c>
      <c r="G758" s="21">
        <f t="shared" si="184"/>
        <v>4384.7</v>
      </c>
      <c r="H758" s="21">
        <f t="shared" si="184"/>
        <v>4384.7</v>
      </c>
    </row>
    <row r="759" spans="1:8" ht="31.5">
      <c r="A759" s="179" t="s">
        <v>9</v>
      </c>
      <c r="B759" s="179" t="s">
        <v>51</v>
      </c>
      <c r="C759" s="179">
        <v>2110720020</v>
      </c>
      <c r="D759" s="176" t="s">
        <v>97</v>
      </c>
      <c r="E759" s="180" t="s">
        <v>98</v>
      </c>
      <c r="F759" s="21">
        <f>F760</f>
        <v>4384.7</v>
      </c>
      <c r="G759" s="21">
        <f t="shared" si="184"/>
        <v>4384.7</v>
      </c>
      <c r="H759" s="21">
        <f t="shared" si="184"/>
        <v>4384.7</v>
      </c>
    </row>
    <row r="760" spans="1:8" ht="12.75">
      <c r="A760" s="179" t="s">
        <v>9</v>
      </c>
      <c r="B760" s="179" t="s">
        <v>51</v>
      </c>
      <c r="C760" s="179">
        <v>2110720020</v>
      </c>
      <c r="D760" s="179">
        <v>610</v>
      </c>
      <c r="E760" s="180" t="s">
        <v>104</v>
      </c>
      <c r="F760" s="21">
        <v>4384.7</v>
      </c>
      <c r="G760" s="21">
        <v>4384.7</v>
      </c>
      <c r="H760" s="21">
        <v>4384.7</v>
      </c>
    </row>
    <row r="761" spans="1:8" ht="63">
      <c r="A761" s="242" t="s">
        <v>9</v>
      </c>
      <c r="B761" s="242" t="s">
        <v>51</v>
      </c>
      <c r="C761" s="242">
        <v>2110800000</v>
      </c>
      <c r="D761" s="242"/>
      <c r="E761" s="61" t="s">
        <v>749</v>
      </c>
      <c r="F761" s="21">
        <f>F762</f>
        <v>193</v>
      </c>
      <c r="G761" s="21">
        <f aca="true" t="shared" si="185" ref="G761:H763">G762</f>
        <v>0</v>
      </c>
      <c r="H761" s="21">
        <f t="shared" si="185"/>
        <v>0</v>
      </c>
    </row>
    <row r="762" spans="1:8" ht="63">
      <c r="A762" s="242" t="s">
        <v>9</v>
      </c>
      <c r="B762" s="242" t="s">
        <v>51</v>
      </c>
      <c r="C762" s="242">
        <v>2110811460</v>
      </c>
      <c r="D762" s="242"/>
      <c r="E762" s="243" t="s">
        <v>748</v>
      </c>
      <c r="F762" s="21">
        <f>F763</f>
        <v>193</v>
      </c>
      <c r="G762" s="21">
        <f t="shared" si="185"/>
        <v>0</v>
      </c>
      <c r="H762" s="21">
        <f t="shared" si="185"/>
        <v>0</v>
      </c>
    </row>
    <row r="763" spans="1:8" ht="31.5">
      <c r="A763" s="242" t="s">
        <v>9</v>
      </c>
      <c r="B763" s="242" t="s">
        <v>51</v>
      </c>
      <c r="C763" s="242">
        <v>2110811460</v>
      </c>
      <c r="D763" s="241" t="s">
        <v>97</v>
      </c>
      <c r="E763" s="243" t="s">
        <v>98</v>
      </c>
      <c r="F763" s="21">
        <f>F764</f>
        <v>193</v>
      </c>
      <c r="G763" s="21">
        <f t="shared" si="185"/>
        <v>0</v>
      </c>
      <c r="H763" s="21">
        <f t="shared" si="185"/>
        <v>0</v>
      </c>
    </row>
    <row r="764" spans="1:8" ht="12.75">
      <c r="A764" s="242" t="s">
        <v>9</v>
      </c>
      <c r="B764" s="242" t="s">
        <v>51</v>
      </c>
      <c r="C764" s="242">
        <v>2110811460</v>
      </c>
      <c r="D764" s="242">
        <v>610</v>
      </c>
      <c r="E764" s="243" t="s">
        <v>104</v>
      </c>
      <c r="F764" s="21">
        <v>193</v>
      </c>
      <c r="G764" s="21">
        <v>0</v>
      </c>
      <c r="H764" s="21">
        <v>0</v>
      </c>
    </row>
    <row r="765" spans="1:8" ht="31.5">
      <c r="A765" s="2" t="s">
        <v>9</v>
      </c>
      <c r="B765" s="184" t="s">
        <v>51</v>
      </c>
      <c r="C765" s="184">
        <v>2110900000</v>
      </c>
      <c r="D765" s="184"/>
      <c r="E765" s="105" t="s">
        <v>746</v>
      </c>
      <c r="F765" s="21">
        <f>F766</f>
        <v>765.1</v>
      </c>
      <c r="G765" s="21">
        <f aca="true" t="shared" si="186" ref="G765:H767">G766</f>
        <v>0</v>
      </c>
      <c r="H765" s="21">
        <f t="shared" si="186"/>
        <v>0</v>
      </c>
    </row>
    <row r="766" spans="1:8" ht="31.5">
      <c r="A766" s="2" t="s">
        <v>9</v>
      </c>
      <c r="B766" s="184" t="s">
        <v>51</v>
      </c>
      <c r="C766" s="184">
        <v>2110918030</v>
      </c>
      <c r="D766" s="184"/>
      <c r="E766" s="102" t="s">
        <v>745</v>
      </c>
      <c r="F766" s="21">
        <f>F767</f>
        <v>765.1</v>
      </c>
      <c r="G766" s="21">
        <f t="shared" si="186"/>
        <v>0</v>
      </c>
      <c r="H766" s="21">
        <f t="shared" si="186"/>
        <v>0</v>
      </c>
    </row>
    <row r="767" spans="1:8" ht="31.5">
      <c r="A767" s="2" t="s">
        <v>9</v>
      </c>
      <c r="B767" s="184" t="s">
        <v>51</v>
      </c>
      <c r="C767" s="184">
        <v>2110918030</v>
      </c>
      <c r="D767" s="183" t="s">
        <v>97</v>
      </c>
      <c r="E767" s="185" t="s">
        <v>98</v>
      </c>
      <c r="F767" s="21">
        <f>F768</f>
        <v>765.1</v>
      </c>
      <c r="G767" s="21">
        <f t="shared" si="186"/>
        <v>0</v>
      </c>
      <c r="H767" s="21">
        <f t="shared" si="186"/>
        <v>0</v>
      </c>
    </row>
    <row r="768" spans="1:8" ht="12.75">
      <c r="A768" s="2" t="s">
        <v>9</v>
      </c>
      <c r="B768" s="184" t="s">
        <v>51</v>
      </c>
      <c r="C768" s="184">
        <v>2110918030</v>
      </c>
      <c r="D768" s="184">
        <v>610</v>
      </c>
      <c r="E768" s="185" t="s">
        <v>104</v>
      </c>
      <c r="F768" s="21">
        <v>765.1</v>
      </c>
      <c r="G768" s="21">
        <v>0</v>
      </c>
      <c r="H768" s="21">
        <v>0</v>
      </c>
    </row>
    <row r="769" spans="1:8" ht="47.25">
      <c r="A769" s="2" t="s">
        <v>9</v>
      </c>
      <c r="B769" s="179" t="s">
        <v>51</v>
      </c>
      <c r="C769" s="179" t="s">
        <v>354</v>
      </c>
      <c r="D769" s="179"/>
      <c r="E769" s="105" t="s">
        <v>355</v>
      </c>
      <c r="F769" s="21">
        <f>F770</f>
        <v>2973.6</v>
      </c>
      <c r="G769" s="21">
        <f aca="true" t="shared" si="187" ref="G769:H771">G770</f>
        <v>2973.6</v>
      </c>
      <c r="H769" s="21">
        <f t="shared" si="187"/>
        <v>3594.5</v>
      </c>
    </row>
    <row r="770" spans="1:8" ht="63">
      <c r="A770" s="2" t="s">
        <v>9</v>
      </c>
      <c r="B770" s="179" t="s">
        <v>51</v>
      </c>
      <c r="C770" s="114" t="s">
        <v>353</v>
      </c>
      <c r="D770" s="179"/>
      <c r="E770" s="8" t="s">
        <v>356</v>
      </c>
      <c r="F770" s="21">
        <f>F771</f>
        <v>2973.6</v>
      </c>
      <c r="G770" s="21">
        <f t="shared" si="187"/>
        <v>2973.6</v>
      </c>
      <c r="H770" s="21">
        <f t="shared" si="187"/>
        <v>3594.5</v>
      </c>
    </row>
    <row r="771" spans="1:8" ht="31.5">
      <c r="A771" s="2" t="s">
        <v>9</v>
      </c>
      <c r="B771" s="179" t="s">
        <v>51</v>
      </c>
      <c r="C771" s="114" t="s">
        <v>353</v>
      </c>
      <c r="D771" s="176" t="s">
        <v>97</v>
      </c>
      <c r="E771" s="180" t="s">
        <v>98</v>
      </c>
      <c r="F771" s="21">
        <f>F772</f>
        <v>2973.6</v>
      </c>
      <c r="G771" s="21">
        <f t="shared" si="187"/>
        <v>2973.6</v>
      </c>
      <c r="H771" s="21">
        <f t="shared" si="187"/>
        <v>3594.5</v>
      </c>
    </row>
    <row r="772" spans="1:8" ht="12.75">
      <c r="A772" s="2" t="s">
        <v>9</v>
      </c>
      <c r="B772" s="179" t="s">
        <v>51</v>
      </c>
      <c r="C772" s="114" t="s">
        <v>353</v>
      </c>
      <c r="D772" s="179">
        <v>610</v>
      </c>
      <c r="E772" s="180" t="s">
        <v>104</v>
      </c>
      <c r="F772" s="21">
        <f>2973+0.6</f>
        <v>2973.6</v>
      </c>
      <c r="G772" s="21">
        <f>2973+0.6</f>
        <v>2973.6</v>
      </c>
      <c r="H772" s="21">
        <f>2973+621.5</f>
        <v>3594.5</v>
      </c>
    </row>
    <row r="773" spans="1:8" ht="12.75">
      <c r="A773" s="176" t="s">
        <v>9</v>
      </c>
      <c r="B773" s="176" t="s">
        <v>51</v>
      </c>
      <c r="C773" s="176">
        <v>2120000000</v>
      </c>
      <c r="D773" s="176"/>
      <c r="E773" s="180" t="s">
        <v>121</v>
      </c>
      <c r="F773" s="21">
        <f>F774</f>
        <v>5699.2</v>
      </c>
      <c r="G773" s="21">
        <f aca="true" t="shared" si="188" ref="G773:H776">G774</f>
        <v>5699.2</v>
      </c>
      <c r="H773" s="21">
        <f t="shared" si="188"/>
        <v>5699.2</v>
      </c>
    </row>
    <row r="774" spans="1:8" ht="47.25">
      <c r="A774" s="176" t="s">
        <v>9</v>
      </c>
      <c r="B774" s="176" t="s">
        <v>51</v>
      </c>
      <c r="C774" s="176">
        <v>2120100000</v>
      </c>
      <c r="D774" s="176"/>
      <c r="E774" s="180" t="s">
        <v>122</v>
      </c>
      <c r="F774" s="21">
        <f>F775</f>
        <v>5699.2</v>
      </c>
      <c r="G774" s="21">
        <f t="shared" si="188"/>
        <v>5699.2</v>
      </c>
      <c r="H774" s="21">
        <f t="shared" si="188"/>
        <v>5699.2</v>
      </c>
    </row>
    <row r="775" spans="1:8" ht="31.5">
      <c r="A775" s="176" t="s">
        <v>9</v>
      </c>
      <c r="B775" s="176" t="s">
        <v>51</v>
      </c>
      <c r="C775" s="176">
        <v>2120120010</v>
      </c>
      <c r="D775" s="176"/>
      <c r="E775" s="180" t="s">
        <v>123</v>
      </c>
      <c r="F775" s="21">
        <f>F776</f>
        <v>5699.2</v>
      </c>
      <c r="G775" s="21">
        <f t="shared" si="188"/>
        <v>5699.2</v>
      </c>
      <c r="H775" s="21">
        <f t="shared" si="188"/>
        <v>5699.2</v>
      </c>
    </row>
    <row r="776" spans="1:8" ht="31.5">
      <c r="A776" s="176" t="s">
        <v>9</v>
      </c>
      <c r="B776" s="176" t="s">
        <v>51</v>
      </c>
      <c r="C776" s="176">
        <v>2120120010</v>
      </c>
      <c r="D776" s="176" t="s">
        <v>97</v>
      </c>
      <c r="E776" s="180" t="s">
        <v>98</v>
      </c>
      <c r="F776" s="21">
        <f>F777</f>
        <v>5699.2</v>
      </c>
      <c r="G776" s="21">
        <f t="shared" si="188"/>
        <v>5699.2</v>
      </c>
      <c r="H776" s="21">
        <f t="shared" si="188"/>
        <v>5699.2</v>
      </c>
    </row>
    <row r="777" spans="1:8" ht="12.75">
      <c r="A777" s="176" t="s">
        <v>9</v>
      </c>
      <c r="B777" s="176" t="s">
        <v>51</v>
      </c>
      <c r="C777" s="176">
        <v>2120120010</v>
      </c>
      <c r="D777" s="176">
        <v>610</v>
      </c>
      <c r="E777" s="180" t="s">
        <v>104</v>
      </c>
      <c r="F777" s="21">
        <v>5699.2</v>
      </c>
      <c r="G777" s="21">
        <v>5699.2</v>
      </c>
      <c r="H777" s="21">
        <v>5699.2</v>
      </c>
    </row>
    <row r="778" spans="1:8" ht="31.5">
      <c r="A778" s="179" t="s">
        <v>9</v>
      </c>
      <c r="B778" s="179" t="s">
        <v>51</v>
      </c>
      <c r="C778" s="179">
        <v>2130000000</v>
      </c>
      <c r="D778" s="179"/>
      <c r="E778" s="180" t="s">
        <v>114</v>
      </c>
      <c r="F778" s="21">
        <f>F779+F786</f>
        <v>1199</v>
      </c>
      <c r="G778" s="21">
        <f>G779+G786</f>
        <v>716.5</v>
      </c>
      <c r="H778" s="21">
        <f>H779+H786</f>
        <v>716.5</v>
      </c>
    </row>
    <row r="779" spans="1:8" ht="31.5">
      <c r="A779" s="179" t="s">
        <v>9</v>
      </c>
      <c r="B779" s="179" t="s">
        <v>51</v>
      </c>
      <c r="C779" s="179">
        <v>2130100000</v>
      </c>
      <c r="D779" s="179"/>
      <c r="E779" s="180" t="s">
        <v>209</v>
      </c>
      <c r="F779" s="21">
        <f>F780+F783</f>
        <v>359.9</v>
      </c>
      <c r="G779" s="21">
        <f>G780+G783</f>
        <v>359.9</v>
      </c>
      <c r="H779" s="21">
        <f>H780+H783</f>
        <v>359.9</v>
      </c>
    </row>
    <row r="780" spans="1:8" ht="47.25">
      <c r="A780" s="179" t="s">
        <v>9</v>
      </c>
      <c r="B780" s="179" t="s">
        <v>51</v>
      </c>
      <c r="C780" s="176">
        <v>2130111080</v>
      </c>
      <c r="D780" s="179"/>
      <c r="E780" s="180" t="s">
        <v>243</v>
      </c>
      <c r="F780" s="21">
        <f aca="true" t="shared" si="189" ref="F780:H781">F781</f>
        <v>178.5</v>
      </c>
      <c r="G780" s="21">
        <f t="shared" si="189"/>
        <v>178.5</v>
      </c>
      <c r="H780" s="21">
        <f t="shared" si="189"/>
        <v>178.5</v>
      </c>
    </row>
    <row r="781" spans="1:8" ht="31.5">
      <c r="A781" s="179" t="s">
        <v>9</v>
      </c>
      <c r="B781" s="179" t="s">
        <v>51</v>
      </c>
      <c r="C781" s="176">
        <v>2130111080</v>
      </c>
      <c r="D781" s="176" t="s">
        <v>97</v>
      </c>
      <c r="E781" s="180" t="s">
        <v>98</v>
      </c>
      <c r="F781" s="21">
        <f t="shared" si="189"/>
        <v>178.5</v>
      </c>
      <c r="G781" s="21">
        <f t="shared" si="189"/>
        <v>178.5</v>
      </c>
      <c r="H781" s="21">
        <f t="shared" si="189"/>
        <v>178.5</v>
      </c>
    </row>
    <row r="782" spans="1:8" ht="12.75">
      <c r="A782" s="179" t="s">
        <v>9</v>
      </c>
      <c r="B782" s="179" t="s">
        <v>51</v>
      </c>
      <c r="C782" s="176">
        <v>2130111080</v>
      </c>
      <c r="D782" s="179">
        <v>610</v>
      </c>
      <c r="E782" s="180" t="s">
        <v>104</v>
      </c>
      <c r="F782" s="21">
        <v>178.5</v>
      </c>
      <c r="G782" s="21">
        <v>178.5</v>
      </c>
      <c r="H782" s="21">
        <v>178.5</v>
      </c>
    </row>
    <row r="783" spans="1:8" ht="47.25">
      <c r="A783" s="179" t="s">
        <v>9</v>
      </c>
      <c r="B783" s="179" t="s">
        <v>51</v>
      </c>
      <c r="C783" s="176" t="s">
        <v>315</v>
      </c>
      <c r="D783" s="179"/>
      <c r="E783" s="180" t="s">
        <v>228</v>
      </c>
      <c r="F783" s="21">
        <f aca="true" t="shared" si="190" ref="F783:H784">F784</f>
        <v>181.4</v>
      </c>
      <c r="G783" s="21">
        <f t="shared" si="190"/>
        <v>181.4</v>
      </c>
      <c r="H783" s="21">
        <f t="shared" si="190"/>
        <v>181.4</v>
      </c>
    </row>
    <row r="784" spans="1:8" ht="31.5">
      <c r="A784" s="179" t="s">
        <v>9</v>
      </c>
      <c r="B784" s="179" t="s">
        <v>51</v>
      </c>
      <c r="C784" s="176" t="s">
        <v>315</v>
      </c>
      <c r="D784" s="176" t="s">
        <v>97</v>
      </c>
      <c r="E784" s="180" t="s">
        <v>98</v>
      </c>
      <c r="F784" s="21">
        <f t="shared" si="190"/>
        <v>181.4</v>
      </c>
      <c r="G784" s="21">
        <f t="shared" si="190"/>
        <v>181.4</v>
      </c>
      <c r="H784" s="21">
        <f t="shared" si="190"/>
        <v>181.4</v>
      </c>
    </row>
    <row r="785" spans="1:8" ht="12.75">
      <c r="A785" s="179" t="s">
        <v>9</v>
      </c>
      <c r="B785" s="179" t="s">
        <v>51</v>
      </c>
      <c r="C785" s="176" t="s">
        <v>315</v>
      </c>
      <c r="D785" s="179">
        <v>610</v>
      </c>
      <c r="E785" s="180" t="s">
        <v>104</v>
      </c>
      <c r="F785" s="21">
        <f>61.5+119.9</f>
        <v>181.4</v>
      </c>
      <c r="G785" s="21">
        <f>61.5+119.9</f>
        <v>181.4</v>
      </c>
      <c r="H785" s="21">
        <f>61.5+119.9</f>
        <v>181.4</v>
      </c>
    </row>
    <row r="786" spans="1:8" ht="47.25">
      <c r="A786" s="179" t="s">
        <v>9</v>
      </c>
      <c r="B786" s="179" t="s">
        <v>51</v>
      </c>
      <c r="C786" s="176">
        <v>2130300000</v>
      </c>
      <c r="D786" s="24"/>
      <c r="E786" s="180" t="s">
        <v>115</v>
      </c>
      <c r="F786" s="21">
        <f aca="true" t="shared" si="191" ref="F786:H788">F787</f>
        <v>839.1</v>
      </c>
      <c r="G786" s="21">
        <f t="shared" si="191"/>
        <v>356.6</v>
      </c>
      <c r="H786" s="21">
        <f t="shared" si="191"/>
        <v>356.6</v>
      </c>
    </row>
    <row r="787" spans="1:8" ht="31.5">
      <c r="A787" s="179" t="s">
        <v>9</v>
      </c>
      <c r="B787" s="179" t="s">
        <v>51</v>
      </c>
      <c r="C787" s="176">
        <v>2130320280</v>
      </c>
      <c r="D787" s="24"/>
      <c r="E787" s="180" t="s">
        <v>116</v>
      </c>
      <c r="F787" s="21">
        <f t="shared" si="191"/>
        <v>839.1</v>
      </c>
      <c r="G787" s="21">
        <f t="shared" si="191"/>
        <v>356.6</v>
      </c>
      <c r="H787" s="21">
        <f t="shared" si="191"/>
        <v>356.6</v>
      </c>
    </row>
    <row r="788" spans="1:8" ht="31.5">
      <c r="A788" s="179" t="s">
        <v>9</v>
      </c>
      <c r="B788" s="179" t="s">
        <v>51</v>
      </c>
      <c r="C788" s="176">
        <v>2130320280</v>
      </c>
      <c r="D788" s="176" t="s">
        <v>97</v>
      </c>
      <c r="E788" s="180" t="s">
        <v>98</v>
      </c>
      <c r="F788" s="21">
        <f t="shared" si="191"/>
        <v>839.1</v>
      </c>
      <c r="G788" s="21">
        <f t="shared" si="191"/>
        <v>356.6</v>
      </c>
      <c r="H788" s="21">
        <f t="shared" si="191"/>
        <v>356.6</v>
      </c>
    </row>
    <row r="789" spans="1:8" ht="12.75">
      <c r="A789" s="179" t="s">
        <v>9</v>
      </c>
      <c r="B789" s="179" t="s">
        <v>51</v>
      </c>
      <c r="C789" s="176">
        <v>2130320280</v>
      </c>
      <c r="D789" s="179">
        <v>610</v>
      </c>
      <c r="E789" s="180" t="s">
        <v>104</v>
      </c>
      <c r="F789" s="21">
        <f>356.6+482.5</f>
        <v>839.1</v>
      </c>
      <c r="G789" s="21">
        <v>356.6</v>
      </c>
      <c r="H789" s="21">
        <v>356.6</v>
      </c>
    </row>
    <row r="790" spans="1:8" ht="31.5">
      <c r="A790" s="2" t="s">
        <v>9</v>
      </c>
      <c r="B790" s="179" t="s">
        <v>51</v>
      </c>
      <c r="C790" s="176">
        <v>2500000000</v>
      </c>
      <c r="D790" s="179"/>
      <c r="E790" s="55" t="s">
        <v>318</v>
      </c>
      <c r="F790" s="21">
        <f>F791</f>
        <v>5613.000000000001</v>
      </c>
      <c r="G790" s="21">
        <f>G791</f>
        <v>4325.200000000001</v>
      </c>
      <c r="H790" s="21">
        <f>H791</f>
        <v>4325.200000000001</v>
      </c>
    </row>
    <row r="791" spans="1:8" ht="31.5">
      <c r="A791" s="2" t="s">
        <v>9</v>
      </c>
      <c r="B791" s="179" t="s">
        <v>51</v>
      </c>
      <c r="C791" s="176">
        <v>2520000000</v>
      </c>
      <c r="D791" s="179"/>
      <c r="E791" s="55" t="s">
        <v>235</v>
      </c>
      <c r="F791" s="21">
        <f>F800+F804+F808+F792+F796</f>
        <v>5613.000000000001</v>
      </c>
      <c r="G791" s="21">
        <f>G800+G804+G808+G792+G796</f>
        <v>4325.200000000001</v>
      </c>
      <c r="H791" s="21">
        <f>H800+H804+H808+H792+H796</f>
        <v>4325.200000000001</v>
      </c>
    </row>
    <row r="792" spans="1:8" ht="78.75">
      <c r="A792" s="179" t="s">
        <v>9</v>
      </c>
      <c r="B792" s="179" t="s">
        <v>51</v>
      </c>
      <c r="C792" s="179">
        <v>2520100000</v>
      </c>
      <c r="D792" s="179"/>
      <c r="E792" s="55" t="s">
        <v>349</v>
      </c>
      <c r="F792" s="21">
        <f aca="true" t="shared" si="192" ref="F792:H794">F793</f>
        <v>1148.3</v>
      </c>
      <c r="G792" s="21">
        <f t="shared" si="192"/>
        <v>0</v>
      </c>
      <c r="H792" s="21">
        <f t="shared" si="192"/>
        <v>0</v>
      </c>
    </row>
    <row r="793" spans="1:8" ht="31.5">
      <c r="A793" s="179" t="s">
        <v>9</v>
      </c>
      <c r="B793" s="179" t="s">
        <v>51</v>
      </c>
      <c r="C793" s="10" t="s">
        <v>350</v>
      </c>
      <c r="D793" s="179"/>
      <c r="E793" s="55" t="s">
        <v>351</v>
      </c>
      <c r="F793" s="21">
        <f t="shared" si="192"/>
        <v>1148.3</v>
      </c>
      <c r="G793" s="21">
        <f t="shared" si="192"/>
        <v>0</v>
      </c>
      <c r="H793" s="21">
        <f t="shared" si="192"/>
        <v>0</v>
      </c>
    </row>
    <row r="794" spans="1:8" ht="31.5">
      <c r="A794" s="2" t="s">
        <v>9</v>
      </c>
      <c r="B794" s="179" t="s">
        <v>51</v>
      </c>
      <c r="C794" s="10" t="s">
        <v>350</v>
      </c>
      <c r="D794" s="176" t="s">
        <v>97</v>
      </c>
      <c r="E794" s="55" t="s">
        <v>98</v>
      </c>
      <c r="F794" s="21">
        <f t="shared" si="192"/>
        <v>1148.3</v>
      </c>
      <c r="G794" s="21">
        <f t="shared" si="192"/>
        <v>0</v>
      </c>
      <c r="H794" s="21">
        <f t="shared" si="192"/>
        <v>0</v>
      </c>
    </row>
    <row r="795" spans="1:8" ht="12.75">
      <c r="A795" s="2" t="s">
        <v>9</v>
      </c>
      <c r="B795" s="179" t="s">
        <v>51</v>
      </c>
      <c r="C795" s="10" t="s">
        <v>350</v>
      </c>
      <c r="D795" s="179">
        <v>610</v>
      </c>
      <c r="E795" s="55" t="s">
        <v>104</v>
      </c>
      <c r="F795" s="21">
        <f>731+387.3+30</f>
        <v>1148.3</v>
      </c>
      <c r="G795" s="21">
        <v>0</v>
      </c>
      <c r="H795" s="21">
        <v>0</v>
      </c>
    </row>
    <row r="796" spans="1:8" ht="47.25">
      <c r="A796" s="2" t="s">
        <v>9</v>
      </c>
      <c r="B796" s="179" t="s">
        <v>51</v>
      </c>
      <c r="C796" s="176">
        <v>2520200000</v>
      </c>
      <c r="D796" s="179"/>
      <c r="E796" s="180" t="s">
        <v>293</v>
      </c>
      <c r="F796" s="21">
        <f>F797</f>
        <v>139.5</v>
      </c>
      <c r="G796" s="21">
        <f aca="true" t="shared" si="193" ref="G796:H796">G797</f>
        <v>0</v>
      </c>
      <c r="H796" s="21">
        <f t="shared" si="193"/>
        <v>0</v>
      </c>
    </row>
    <row r="797" spans="1:8" ht="12.75">
      <c r="A797" s="179" t="s">
        <v>9</v>
      </c>
      <c r="B797" s="179" t="s">
        <v>51</v>
      </c>
      <c r="C797" s="176">
        <v>2520220190</v>
      </c>
      <c r="D797" s="176"/>
      <c r="E797" s="180" t="s">
        <v>684</v>
      </c>
      <c r="F797" s="21">
        <f>F798</f>
        <v>139.5</v>
      </c>
      <c r="G797" s="21">
        <f aca="true" t="shared" si="194" ref="G797:H798">G798</f>
        <v>0</v>
      </c>
      <c r="H797" s="21">
        <f t="shared" si="194"/>
        <v>0</v>
      </c>
    </row>
    <row r="798" spans="1:8" ht="31.5">
      <c r="A798" s="2" t="s">
        <v>9</v>
      </c>
      <c r="B798" s="179" t="s">
        <v>51</v>
      </c>
      <c r="C798" s="176">
        <v>2520220190</v>
      </c>
      <c r="D798" s="176" t="s">
        <v>97</v>
      </c>
      <c r="E798" s="180" t="s">
        <v>98</v>
      </c>
      <c r="F798" s="21">
        <f>F799</f>
        <v>139.5</v>
      </c>
      <c r="G798" s="21">
        <f t="shared" si="194"/>
        <v>0</v>
      </c>
      <c r="H798" s="21">
        <f t="shared" si="194"/>
        <v>0</v>
      </c>
    </row>
    <row r="799" spans="1:8" ht="12.75">
      <c r="A799" s="2" t="s">
        <v>9</v>
      </c>
      <c r="B799" s="179" t="s">
        <v>51</v>
      </c>
      <c r="C799" s="176">
        <v>2520220190</v>
      </c>
      <c r="D799" s="176">
        <v>610</v>
      </c>
      <c r="E799" s="180" t="s">
        <v>104</v>
      </c>
      <c r="F799" s="21">
        <f>85.3+54.2</f>
        <v>139.5</v>
      </c>
      <c r="G799" s="21">
        <v>0</v>
      </c>
      <c r="H799" s="21">
        <v>0</v>
      </c>
    </row>
    <row r="800" spans="1:8" ht="31.5">
      <c r="A800" s="179" t="s">
        <v>9</v>
      </c>
      <c r="B800" s="179" t="s">
        <v>51</v>
      </c>
      <c r="C800" s="176">
        <v>2520400000</v>
      </c>
      <c r="D800" s="179"/>
      <c r="E800" s="55" t="s">
        <v>334</v>
      </c>
      <c r="F800" s="21">
        <f>F801</f>
        <v>1718.6</v>
      </c>
      <c r="G800" s="21">
        <f aca="true" t="shared" si="195" ref="G800:H802">G801</f>
        <v>1718.6</v>
      </c>
      <c r="H800" s="21">
        <f t="shared" si="195"/>
        <v>1718.6</v>
      </c>
    </row>
    <row r="801" spans="1:8" ht="12.75">
      <c r="A801" s="179" t="s">
        <v>9</v>
      </c>
      <c r="B801" s="179" t="s">
        <v>51</v>
      </c>
      <c r="C801" s="176">
        <v>2520420300</v>
      </c>
      <c r="D801" s="179"/>
      <c r="E801" s="55" t="s">
        <v>335</v>
      </c>
      <c r="F801" s="21">
        <f>F802</f>
        <v>1718.6</v>
      </c>
      <c r="G801" s="21">
        <f t="shared" si="195"/>
        <v>1718.6</v>
      </c>
      <c r="H801" s="21">
        <f t="shared" si="195"/>
        <v>1718.6</v>
      </c>
    </row>
    <row r="802" spans="1:8" ht="31.5">
      <c r="A802" s="2" t="s">
        <v>9</v>
      </c>
      <c r="B802" s="179" t="s">
        <v>51</v>
      </c>
      <c r="C802" s="176">
        <v>2520420300</v>
      </c>
      <c r="D802" s="176" t="s">
        <v>97</v>
      </c>
      <c r="E802" s="55" t="s">
        <v>98</v>
      </c>
      <c r="F802" s="21">
        <f>F803</f>
        <v>1718.6</v>
      </c>
      <c r="G802" s="21">
        <f t="shared" si="195"/>
        <v>1718.6</v>
      </c>
      <c r="H802" s="21">
        <f t="shared" si="195"/>
        <v>1718.6</v>
      </c>
    </row>
    <row r="803" spans="1:8" ht="12.75">
      <c r="A803" s="2" t="s">
        <v>9</v>
      </c>
      <c r="B803" s="179" t="s">
        <v>51</v>
      </c>
      <c r="C803" s="176">
        <v>2520420300</v>
      </c>
      <c r="D803" s="179">
        <v>610</v>
      </c>
      <c r="E803" s="55" t="s">
        <v>104</v>
      </c>
      <c r="F803" s="21">
        <v>1718.6</v>
      </c>
      <c r="G803" s="21">
        <v>1718.6</v>
      </c>
      <c r="H803" s="21">
        <v>1718.6</v>
      </c>
    </row>
    <row r="804" spans="1:8" ht="31.5">
      <c r="A804" s="179" t="s">
        <v>9</v>
      </c>
      <c r="B804" s="179" t="s">
        <v>51</v>
      </c>
      <c r="C804" s="176">
        <v>2520500000</v>
      </c>
      <c r="D804" s="179"/>
      <c r="E804" s="180" t="s">
        <v>343</v>
      </c>
      <c r="F804" s="21">
        <f>F805</f>
        <v>1078.2</v>
      </c>
      <c r="G804" s="21">
        <f aca="true" t="shared" si="196" ref="G804:H806">G805</f>
        <v>1078.2</v>
      </c>
      <c r="H804" s="21">
        <f t="shared" si="196"/>
        <v>1078.2</v>
      </c>
    </row>
    <row r="805" spans="1:8" ht="12.75">
      <c r="A805" s="2" t="s">
        <v>9</v>
      </c>
      <c r="B805" s="179" t="s">
        <v>51</v>
      </c>
      <c r="C805" s="176">
        <v>2520520300</v>
      </c>
      <c r="D805" s="179"/>
      <c r="E805" s="180" t="s">
        <v>344</v>
      </c>
      <c r="F805" s="21">
        <f>F806</f>
        <v>1078.2</v>
      </c>
      <c r="G805" s="21">
        <f t="shared" si="196"/>
        <v>1078.2</v>
      </c>
      <c r="H805" s="21">
        <f t="shared" si="196"/>
        <v>1078.2</v>
      </c>
    </row>
    <row r="806" spans="1:8" ht="31.5">
      <c r="A806" s="2" t="s">
        <v>9</v>
      </c>
      <c r="B806" s="179" t="s">
        <v>51</v>
      </c>
      <c r="C806" s="176">
        <v>2520520300</v>
      </c>
      <c r="D806" s="176" t="s">
        <v>97</v>
      </c>
      <c r="E806" s="55" t="s">
        <v>98</v>
      </c>
      <c r="F806" s="21">
        <f>F807</f>
        <v>1078.2</v>
      </c>
      <c r="G806" s="21">
        <f t="shared" si="196"/>
        <v>1078.2</v>
      </c>
      <c r="H806" s="21">
        <f t="shared" si="196"/>
        <v>1078.2</v>
      </c>
    </row>
    <row r="807" spans="1:8" ht="12.75">
      <c r="A807" s="179" t="s">
        <v>9</v>
      </c>
      <c r="B807" s="179" t="s">
        <v>51</v>
      </c>
      <c r="C807" s="176">
        <v>2520520300</v>
      </c>
      <c r="D807" s="179">
        <v>610</v>
      </c>
      <c r="E807" s="55" t="s">
        <v>104</v>
      </c>
      <c r="F807" s="21">
        <v>1078.2</v>
      </c>
      <c r="G807" s="21">
        <v>1078.2</v>
      </c>
      <c r="H807" s="21">
        <v>1078.2</v>
      </c>
    </row>
    <row r="808" spans="1:8" ht="31.5">
      <c r="A808" s="179" t="s">
        <v>9</v>
      </c>
      <c r="B808" s="179" t="s">
        <v>51</v>
      </c>
      <c r="C808" s="176">
        <v>2520600000</v>
      </c>
      <c r="D808" s="179"/>
      <c r="E808" s="180" t="s">
        <v>342</v>
      </c>
      <c r="F808" s="21">
        <f>F809</f>
        <v>1528.4</v>
      </c>
      <c r="G808" s="21">
        <f aca="true" t="shared" si="197" ref="G808:H810">G809</f>
        <v>1528.4</v>
      </c>
      <c r="H808" s="21">
        <f t="shared" si="197"/>
        <v>1528.4</v>
      </c>
    </row>
    <row r="809" spans="1:8" ht="12.75">
      <c r="A809" s="2" t="s">
        <v>9</v>
      </c>
      <c r="B809" s="179" t="s">
        <v>51</v>
      </c>
      <c r="C809" s="176">
        <v>2520620200</v>
      </c>
      <c r="D809" s="179"/>
      <c r="E809" s="180" t="s">
        <v>282</v>
      </c>
      <c r="F809" s="21">
        <f>F810</f>
        <v>1528.4</v>
      </c>
      <c r="G809" s="21">
        <f t="shared" si="197"/>
        <v>1528.4</v>
      </c>
      <c r="H809" s="21">
        <f t="shared" si="197"/>
        <v>1528.4</v>
      </c>
    </row>
    <row r="810" spans="1:8" ht="31.5">
      <c r="A810" s="2" t="s">
        <v>9</v>
      </c>
      <c r="B810" s="179" t="s">
        <v>51</v>
      </c>
      <c r="C810" s="176">
        <v>2520620200</v>
      </c>
      <c r="D810" s="176" t="s">
        <v>97</v>
      </c>
      <c r="E810" s="55" t="s">
        <v>98</v>
      </c>
      <c r="F810" s="21">
        <f>F811</f>
        <v>1528.4</v>
      </c>
      <c r="G810" s="21">
        <f t="shared" si="197"/>
        <v>1528.4</v>
      </c>
      <c r="H810" s="21">
        <f t="shared" si="197"/>
        <v>1528.4</v>
      </c>
    </row>
    <row r="811" spans="1:8" ht="12.75">
      <c r="A811" s="2" t="s">
        <v>9</v>
      </c>
      <c r="B811" s="179" t="s">
        <v>51</v>
      </c>
      <c r="C811" s="176">
        <v>2520620200</v>
      </c>
      <c r="D811" s="179">
        <v>610</v>
      </c>
      <c r="E811" s="55" t="s">
        <v>104</v>
      </c>
      <c r="F811" s="21">
        <v>1528.4</v>
      </c>
      <c r="G811" s="21">
        <v>1528.4</v>
      </c>
      <c r="H811" s="21">
        <v>1528.4</v>
      </c>
    </row>
    <row r="812" spans="1:8" ht="12.75">
      <c r="A812" s="179" t="s">
        <v>9</v>
      </c>
      <c r="B812" s="179" t="s">
        <v>90</v>
      </c>
      <c r="C812" s="179" t="s">
        <v>66</v>
      </c>
      <c r="D812" s="179" t="s">
        <v>66</v>
      </c>
      <c r="E812" s="180" t="s">
        <v>91</v>
      </c>
      <c r="F812" s="21">
        <f>F813+F832</f>
        <v>12595.099999999999</v>
      </c>
      <c r="G812" s="21">
        <f>G813+G832</f>
        <v>12546.699999999999</v>
      </c>
      <c r="H812" s="21">
        <f>H813+H832</f>
        <v>12546.699999999999</v>
      </c>
    </row>
    <row r="813" spans="1:8" ht="47.25">
      <c r="A813" s="179" t="s">
        <v>9</v>
      </c>
      <c r="B813" s="179" t="s">
        <v>90</v>
      </c>
      <c r="C813" s="176">
        <v>2100000000</v>
      </c>
      <c r="D813" s="179"/>
      <c r="E813" s="180" t="s">
        <v>319</v>
      </c>
      <c r="F813" s="21">
        <f aca="true" t="shared" si="198" ref="F813:H813">F814</f>
        <v>12507.199999999999</v>
      </c>
      <c r="G813" s="21">
        <f t="shared" si="198"/>
        <v>12458.8</v>
      </c>
      <c r="H813" s="21">
        <f t="shared" si="198"/>
        <v>12458.8</v>
      </c>
    </row>
    <row r="814" spans="1:8" ht="12.75">
      <c r="A814" s="179" t="s">
        <v>9</v>
      </c>
      <c r="B814" s="179" t="s">
        <v>90</v>
      </c>
      <c r="C814" s="179">
        <v>2120000000</v>
      </c>
      <c r="D814" s="179"/>
      <c r="E814" s="180" t="s">
        <v>121</v>
      </c>
      <c r="F814" s="21">
        <f>F815+F828</f>
        <v>12507.199999999999</v>
      </c>
      <c r="G814" s="21">
        <f>G815+G828</f>
        <v>12458.8</v>
      </c>
      <c r="H814" s="21">
        <f>H815+H828</f>
        <v>12458.8</v>
      </c>
    </row>
    <row r="815" spans="1:8" ht="47.25">
      <c r="A815" s="2" t="s">
        <v>9</v>
      </c>
      <c r="B815" s="179" t="s">
        <v>90</v>
      </c>
      <c r="C815" s="179">
        <v>2120100000</v>
      </c>
      <c r="D815" s="179"/>
      <c r="E815" s="180" t="s">
        <v>122</v>
      </c>
      <c r="F815" s="21">
        <f>F819+F816+F825+F822</f>
        <v>12458.8</v>
      </c>
      <c r="G815" s="21">
        <f aca="true" t="shared" si="199" ref="G815:H815">G819+G816+G825+G822</f>
        <v>12458.8</v>
      </c>
      <c r="H815" s="21">
        <f t="shared" si="199"/>
        <v>12458.8</v>
      </c>
    </row>
    <row r="816" spans="1:8" ht="47.25">
      <c r="A816" s="179" t="s">
        <v>9</v>
      </c>
      <c r="B816" s="179" t="s">
        <v>90</v>
      </c>
      <c r="C816" s="179">
        <v>2120110690</v>
      </c>
      <c r="D816" s="179"/>
      <c r="E816" s="55" t="s">
        <v>238</v>
      </c>
      <c r="F816" s="21">
        <f aca="true" t="shared" si="200" ref="F816:H817">F817</f>
        <v>3701.3</v>
      </c>
      <c r="G816" s="21">
        <f t="shared" si="200"/>
        <v>3701.3</v>
      </c>
      <c r="H816" s="21">
        <f t="shared" si="200"/>
        <v>3701.3</v>
      </c>
    </row>
    <row r="817" spans="1:8" ht="31.5">
      <c r="A817" s="179" t="s">
        <v>9</v>
      </c>
      <c r="B817" s="179" t="s">
        <v>90</v>
      </c>
      <c r="C817" s="179">
        <v>2120110690</v>
      </c>
      <c r="D817" s="176" t="s">
        <v>97</v>
      </c>
      <c r="E817" s="55" t="s">
        <v>98</v>
      </c>
      <c r="F817" s="21">
        <f t="shared" si="200"/>
        <v>3701.3</v>
      </c>
      <c r="G817" s="21">
        <f t="shared" si="200"/>
        <v>3701.3</v>
      </c>
      <c r="H817" s="21">
        <f t="shared" si="200"/>
        <v>3701.3</v>
      </c>
    </row>
    <row r="818" spans="1:8" ht="12.75">
      <c r="A818" s="2" t="s">
        <v>9</v>
      </c>
      <c r="B818" s="179" t="s">
        <v>90</v>
      </c>
      <c r="C818" s="179">
        <v>2120110690</v>
      </c>
      <c r="D818" s="179">
        <v>610</v>
      </c>
      <c r="E818" s="55" t="s">
        <v>104</v>
      </c>
      <c r="F818" s="21">
        <v>3701.3</v>
      </c>
      <c r="G818" s="21">
        <v>3701.3</v>
      </c>
      <c r="H818" s="21">
        <v>3701.3</v>
      </c>
    </row>
    <row r="819" spans="1:8" ht="31.5">
      <c r="A819" s="2" t="s">
        <v>9</v>
      </c>
      <c r="B819" s="179" t="s">
        <v>90</v>
      </c>
      <c r="C819" s="179">
        <v>2120120010</v>
      </c>
      <c r="D819" s="179"/>
      <c r="E819" s="180" t="s">
        <v>123</v>
      </c>
      <c r="F819" s="21">
        <f aca="true" t="shared" si="201" ref="F819:H820">F820</f>
        <v>7598.700000000001</v>
      </c>
      <c r="G819" s="21">
        <f t="shared" si="201"/>
        <v>7598.700000000001</v>
      </c>
      <c r="H819" s="21">
        <f t="shared" si="201"/>
        <v>7598.700000000001</v>
      </c>
    </row>
    <row r="820" spans="1:8" ht="31.5">
      <c r="A820" s="2" t="s">
        <v>9</v>
      </c>
      <c r="B820" s="179" t="s">
        <v>90</v>
      </c>
      <c r="C820" s="179">
        <v>2120120010</v>
      </c>
      <c r="D820" s="176" t="s">
        <v>97</v>
      </c>
      <c r="E820" s="180" t="s">
        <v>98</v>
      </c>
      <c r="F820" s="21">
        <f t="shared" si="201"/>
        <v>7598.700000000001</v>
      </c>
      <c r="G820" s="21">
        <f t="shared" si="201"/>
        <v>7598.700000000001</v>
      </c>
      <c r="H820" s="21">
        <f t="shared" si="201"/>
        <v>7598.700000000001</v>
      </c>
    </row>
    <row r="821" spans="1:8" ht="12.75">
      <c r="A821" s="179" t="s">
        <v>9</v>
      </c>
      <c r="B821" s="179" t="s">
        <v>90</v>
      </c>
      <c r="C821" s="179">
        <v>2120120010</v>
      </c>
      <c r="D821" s="179">
        <v>610</v>
      </c>
      <c r="E821" s="180" t="s">
        <v>104</v>
      </c>
      <c r="F821" s="21">
        <f>7571.6+27.1</f>
        <v>7598.700000000001</v>
      </c>
      <c r="G821" s="21">
        <f>7571.6+27.1</f>
        <v>7598.700000000001</v>
      </c>
      <c r="H821" s="21">
        <f>7571.6+27.1</f>
        <v>7598.700000000001</v>
      </c>
    </row>
    <row r="822" spans="1:8" ht="47.25">
      <c r="A822" s="2" t="s">
        <v>9</v>
      </c>
      <c r="B822" s="179" t="s">
        <v>90</v>
      </c>
      <c r="C822" s="179">
        <v>2120120020</v>
      </c>
      <c r="D822" s="179"/>
      <c r="E822" s="180" t="s">
        <v>348</v>
      </c>
      <c r="F822" s="21">
        <f aca="true" t="shared" si="202" ref="F822:H823">F823</f>
        <v>1121.4</v>
      </c>
      <c r="G822" s="21">
        <f t="shared" si="202"/>
        <v>1121.4</v>
      </c>
      <c r="H822" s="21">
        <f t="shared" si="202"/>
        <v>1121.4</v>
      </c>
    </row>
    <row r="823" spans="1:8" ht="31.5">
      <c r="A823" s="2" t="s">
        <v>9</v>
      </c>
      <c r="B823" s="179" t="s">
        <v>90</v>
      </c>
      <c r="C823" s="179">
        <v>2120120020</v>
      </c>
      <c r="D823" s="176" t="s">
        <v>97</v>
      </c>
      <c r="E823" s="180" t="s">
        <v>98</v>
      </c>
      <c r="F823" s="21">
        <f t="shared" si="202"/>
        <v>1121.4</v>
      </c>
      <c r="G823" s="21">
        <f t="shared" si="202"/>
        <v>1121.4</v>
      </c>
      <c r="H823" s="21">
        <f t="shared" si="202"/>
        <v>1121.4</v>
      </c>
    </row>
    <row r="824" spans="1:8" ht="12.75">
      <c r="A824" s="179" t="s">
        <v>9</v>
      </c>
      <c r="B824" s="179" t="s">
        <v>90</v>
      </c>
      <c r="C824" s="179">
        <v>2120120020</v>
      </c>
      <c r="D824" s="179">
        <v>610</v>
      </c>
      <c r="E824" s="180" t="s">
        <v>104</v>
      </c>
      <c r="F824" s="21">
        <v>1121.4</v>
      </c>
      <c r="G824" s="21">
        <v>1121.4</v>
      </c>
      <c r="H824" s="21">
        <v>1121.4</v>
      </c>
    </row>
    <row r="825" spans="1:8" ht="47.25">
      <c r="A825" s="179" t="s">
        <v>9</v>
      </c>
      <c r="B825" s="179" t="s">
        <v>90</v>
      </c>
      <c r="C825" s="179" t="s">
        <v>302</v>
      </c>
      <c r="D825" s="179"/>
      <c r="E825" s="55" t="s">
        <v>247</v>
      </c>
      <c r="F825" s="21">
        <f aca="true" t="shared" si="203" ref="F825:H826">F826</f>
        <v>37.4</v>
      </c>
      <c r="G825" s="21">
        <f t="shared" si="203"/>
        <v>37.4</v>
      </c>
      <c r="H825" s="21">
        <f t="shared" si="203"/>
        <v>37.4</v>
      </c>
    </row>
    <row r="826" spans="1:8" ht="31.5">
      <c r="A826" s="2" t="s">
        <v>9</v>
      </c>
      <c r="B826" s="179" t="s">
        <v>90</v>
      </c>
      <c r="C826" s="179" t="s">
        <v>302</v>
      </c>
      <c r="D826" s="176" t="s">
        <v>97</v>
      </c>
      <c r="E826" s="55" t="s">
        <v>98</v>
      </c>
      <c r="F826" s="21">
        <f t="shared" si="203"/>
        <v>37.4</v>
      </c>
      <c r="G826" s="21">
        <f t="shared" si="203"/>
        <v>37.4</v>
      </c>
      <c r="H826" s="21">
        <f t="shared" si="203"/>
        <v>37.4</v>
      </c>
    </row>
    <row r="827" spans="1:8" ht="12.75">
      <c r="A827" s="2" t="s">
        <v>9</v>
      </c>
      <c r="B827" s="179" t="s">
        <v>90</v>
      </c>
      <c r="C827" s="179" t="s">
        <v>302</v>
      </c>
      <c r="D827" s="179">
        <v>610</v>
      </c>
      <c r="E827" s="55" t="s">
        <v>104</v>
      </c>
      <c r="F827" s="21">
        <v>37.4</v>
      </c>
      <c r="G827" s="21">
        <v>37.4</v>
      </c>
      <c r="H827" s="21">
        <v>37.4</v>
      </c>
    </row>
    <row r="828" spans="1:8" ht="63">
      <c r="A828" s="179" t="s">
        <v>9</v>
      </c>
      <c r="B828" s="179" t="s">
        <v>90</v>
      </c>
      <c r="C828" s="179">
        <v>2120400000</v>
      </c>
      <c r="D828" s="179"/>
      <c r="E828" s="61" t="s">
        <v>679</v>
      </c>
      <c r="F828" s="21">
        <f>F829</f>
        <v>48.4</v>
      </c>
      <c r="G828" s="21">
        <f aca="true" t="shared" si="204" ref="G828:H830">G829</f>
        <v>0</v>
      </c>
      <c r="H828" s="21">
        <f t="shared" si="204"/>
        <v>0</v>
      </c>
    </row>
    <row r="829" spans="1:8" ht="31.5">
      <c r="A829" s="179" t="s">
        <v>9</v>
      </c>
      <c r="B829" s="179" t="s">
        <v>90</v>
      </c>
      <c r="C829" s="179">
        <v>2120420030</v>
      </c>
      <c r="D829" s="179"/>
      <c r="E829" s="61" t="s">
        <v>680</v>
      </c>
      <c r="F829" s="21">
        <f>F830</f>
        <v>48.4</v>
      </c>
      <c r="G829" s="21">
        <f t="shared" si="204"/>
        <v>0</v>
      </c>
      <c r="H829" s="21">
        <f t="shared" si="204"/>
        <v>0</v>
      </c>
    </row>
    <row r="830" spans="1:8" ht="31.5">
      <c r="A830" s="2" t="s">
        <v>9</v>
      </c>
      <c r="B830" s="179" t="s">
        <v>90</v>
      </c>
      <c r="C830" s="179">
        <v>2120420030</v>
      </c>
      <c r="D830" s="176" t="s">
        <v>97</v>
      </c>
      <c r="E830" s="55" t="s">
        <v>98</v>
      </c>
      <c r="F830" s="21">
        <f>F831</f>
        <v>48.4</v>
      </c>
      <c r="G830" s="21">
        <f t="shared" si="204"/>
        <v>0</v>
      </c>
      <c r="H830" s="21">
        <f t="shared" si="204"/>
        <v>0</v>
      </c>
    </row>
    <row r="831" spans="1:8" ht="12.75">
      <c r="A831" s="2" t="s">
        <v>9</v>
      </c>
      <c r="B831" s="179" t="s">
        <v>90</v>
      </c>
      <c r="C831" s="179">
        <v>2120420030</v>
      </c>
      <c r="D831" s="179">
        <v>610</v>
      </c>
      <c r="E831" s="55" t="s">
        <v>104</v>
      </c>
      <c r="F831" s="21">
        <v>48.4</v>
      </c>
      <c r="G831" s="21">
        <v>0</v>
      </c>
      <c r="H831" s="21">
        <v>0</v>
      </c>
    </row>
    <row r="832" spans="1:8" ht="31.5">
      <c r="A832" s="2" t="s">
        <v>9</v>
      </c>
      <c r="B832" s="179" t="s">
        <v>90</v>
      </c>
      <c r="C832" s="176">
        <v>2500000000</v>
      </c>
      <c r="D832" s="179"/>
      <c r="E832" s="55" t="s">
        <v>318</v>
      </c>
      <c r="F832" s="21">
        <f>F833</f>
        <v>87.9</v>
      </c>
      <c r="G832" s="21">
        <f aca="true" t="shared" si="205" ref="G832:H836">G833</f>
        <v>87.9</v>
      </c>
      <c r="H832" s="21">
        <f t="shared" si="205"/>
        <v>87.9</v>
      </c>
    </row>
    <row r="833" spans="1:8" ht="31.5">
      <c r="A833" s="2" t="s">
        <v>9</v>
      </c>
      <c r="B833" s="179" t="s">
        <v>90</v>
      </c>
      <c r="C833" s="176">
        <v>2520000000</v>
      </c>
      <c r="D833" s="179"/>
      <c r="E833" s="55" t="s">
        <v>235</v>
      </c>
      <c r="F833" s="21">
        <f>F834+F838+F842</f>
        <v>87.9</v>
      </c>
      <c r="G833" s="21">
        <f>G834+G838+G842</f>
        <v>87.9</v>
      </c>
      <c r="H833" s="21">
        <f>H834+H838+H842</f>
        <v>87.9</v>
      </c>
    </row>
    <row r="834" spans="1:8" ht="31.5">
      <c r="A834" s="179" t="s">
        <v>9</v>
      </c>
      <c r="B834" s="179" t="s">
        <v>90</v>
      </c>
      <c r="C834" s="176">
        <v>2520400000</v>
      </c>
      <c r="D834" s="179"/>
      <c r="E834" s="55" t="s">
        <v>334</v>
      </c>
      <c r="F834" s="21">
        <f>F835</f>
        <v>5.6</v>
      </c>
      <c r="G834" s="21">
        <f t="shared" si="205"/>
        <v>5.6</v>
      </c>
      <c r="H834" s="21">
        <f t="shared" si="205"/>
        <v>5.6</v>
      </c>
    </row>
    <row r="835" spans="1:8" ht="12.75">
      <c r="A835" s="179" t="s">
        <v>9</v>
      </c>
      <c r="B835" s="179" t="s">
        <v>90</v>
      </c>
      <c r="C835" s="176">
        <v>2520420300</v>
      </c>
      <c r="D835" s="179"/>
      <c r="E835" s="55" t="s">
        <v>335</v>
      </c>
      <c r="F835" s="21">
        <f>F836</f>
        <v>5.6</v>
      </c>
      <c r="G835" s="21">
        <f t="shared" si="205"/>
        <v>5.6</v>
      </c>
      <c r="H835" s="21">
        <f t="shared" si="205"/>
        <v>5.6</v>
      </c>
    </row>
    <row r="836" spans="1:8" ht="31.5">
      <c r="A836" s="2" t="s">
        <v>9</v>
      </c>
      <c r="B836" s="179" t="s">
        <v>90</v>
      </c>
      <c r="C836" s="176">
        <v>2520420300</v>
      </c>
      <c r="D836" s="176" t="s">
        <v>97</v>
      </c>
      <c r="E836" s="55" t="s">
        <v>98</v>
      </c>
      <c r="F836" s="21">
        <f>F837</f>
        <v>5.6</v>
      </c>
      <c r="G836" s="21">
        <f t="shared" si="205"/>
        <v>5.6</v>
      </c>
      <c r="H836" s="21">
        <f t="shared" si="205"/>
        <v>5.6</v>
      </c>
    </row>
    <row r="837" spans="1:8" ht="12.75">
      <c r="A837" s="2" t="s">
        <v>9</v>
      </c>
      <c r="B837" s="179" t="s">
        <v>90</v>
      </c>
      <c r="C837" s="176">
        <v>2520420300</v>
      </c>
      <c r="D837" s="179">
        <v>610</v>
      </c>
      <c r="E837" s="55" t="s">
        <v>104</v>
      </c>
      <c r="F837" s="21">
        <v>5.6</v>
      </c>
      <c r="G837" s="21">
        <v>5.6</v>
      </c>
      <c r="H837" s="21">
        <v>5.6</v>
      </c>
    </row>
    <row r="838" spans="1:8" ht="31.5">
      <c r="A838" s="2" t="s">
        <v>9</v>
      </c>
      <c r="B838" s="179" t="s">
        <v>90</v>
      </c>
      <c r="C838" s="176">
        <v>2520500000</v>
      </c>
      <c r="D838" s="179"/>
      <c r="E838" s="180" t="s">
        <v>343</v>
      </c>
      <c r="F838" s="21">
        <f>F839</f>
        <v>49.3</v>
      </c>
      <c r="G838" s="21">
        <f aca="true" t="shared" si="206" ref="G838:H840">G839</f>
        <v>49.3</v>
      </c>
      <c r="H838" s="21">
        <f t="shared" si="206"/>
        <v>49.3</v>
      </c>
    </row>
    <row r="839" spans="1:8" ht="12.75">
      <c r="A839" s="2" t="s">
        <v>9</v>
      </c>
      <c r="B839" s="179" t="s">
        <v>90</v>
      </c>
      <c r="C839" s="176">
        <v>2520520300</v>
      </c>
      <c r="D839" s="179"/>
      <c r="E839" s="180" t="s">
        <v>344</v>
      </c>
      <c r="F839" s="21">
        <f>F840</f>
        <v>49.3</v>
      </c>
      <c r="G839" s="21">
        <f t="shared" si="206"/>
        <v>49.3</v>
      </c>
      <c r="H839" s="21">
        <f t="shared" si="206"/>
        <v>49.3</v>
      </c>
    </row>
    <row r="840" spans="1:8" ht="31.5">
      <c r="A840" s="179" t="s">
        <v>9</v>
      </c>
      <c r="B840" s="179" t="s">
        <v>90</v>
      </c>
      <c r="C840" s="176">
        <v>2520520300</v>
      </c>
      <c r="D840" s="176" t="s">
        <v>97</v>
      </c>
      <c r="E840" s="55" t="s">
        <v>98</v>
      </c>
      <c r="F840" s="21">
        <f>F841</f>
        <v>49.3</v>
      </c>
      <c r="G840" s="21">
        <f t="shared" si="206"/>
        <v>49.3</v>
      </c>
      <c r="H840" s="21">
        <f t="shared" si="206"/>
        <v>49.3</v>
      </c>
    </row>
    <row r="841" spans="1:8" ht="12.75">
      <c r="A841" s="179" t="s">
        <v>9</v>
      </c>
      <c r="B841" s="179" t="s">
        <v>90</v>
      </c>
      <c r="C841" s="176">
        <v>2520520300</v>
      </c>
      <c r="D841" s="179">
        <v>610</v>
      </c>
      <c r="E841" s="55" t="s">
        <v>104</v>
      </c>
      <c r="F841" s="21">
        <v>49.3</v>
      </c>
      <c r="G841" s="21">
        <v>49.3</v>
      </c>
      <c r="H841" s="21">
        <v>49.3</v>
      </c>
    </row>
    <row r="842" spans="1:8" ht="31.5">
      <c r="A842" s="2" t="s">
        <v>9</v>
      </c>
      <c r="B842" s="179" t="s">
        <v>90</v>
      </c>
      <c r="C842" s="176">
        <v>2520600000</v>
      </c>
      <c r="D842" s="179"/>
      <c r="E842" s="180" t="s">
        <v>342</v>
      </c>
      <c r="F842" s="21">
        <f>F843</f>
        <v>33</v>
      </c>
      <c r="G842" s="21">
        <f aca="true" t="shared" si="207" ref="G842:H844">G843</f>
        <v>33</v>
      </c>
      <c r="H842" s="21">
        <f t="shared" si="207"/>
        <v>33</v>
      </c>
    </row>
    <row r="843" spans="1:8" ht="12.75">
      <c r="A843" s="2" t="s">
        <v>9</v>
      </c>
      <c r="B843" s="179" t="s">
        <v>90</v>
      </c>
      <c r="C843" s="176">
        <v>2520620200</v>
      </c>
      <c r="D843" s="179"/>
      <c r="E843" s="180" t="s">
        <v>282</v>
      </c>
      <c r="F843" s="21">
        <f>F844</f>
        <v>33</v>
      </c>
      <c r="G843" s="21">
        <f t="shared" si="207"/>
        <v>33</v>
      </c>
      <c r="H843" s="21">
        <f t="shared" si="207"/>
        <v>33</v>
      </c>
    </row>
    <row r="844" spans="1:8" ht="31.5">
      <c r="A844" s="2" t="s">
        <v>9</v>
      </c>
      <c r="B844" s="179" t="s">
        <v>90</v>
      </c>
      <c r="C844" s="176">
        <v>2520620200</v>
      </c>
      <c r="D844" s="176" t="s">
        <v>97</v>
      </c>
      <c r="E844" s="55" t="s">
        <v>98</v>
      </c>
      <c r="F844" s="21">
        <f>F845</f>
        <v>33</v>
      </c>
      <c r="G844" s="21">
        <f t="shared" si="207"/>
        <v>33</v>
      </c>
      <c r="H844" s="21">
        <f t="shared" si="207"/>
        <v>33</v>
      </c>
    </row>
    <row r="845" spans="1:8" ht="12.75">
      <c r="A845" s="2" t="s">
        <v>9</v>
      </c>
      <c r="B845" s="179" t="s">
        <v>90</v>
      </c>
      <c r="C845" s="176">
        <v>2520620200</v>
      </c>
      <c r="D845" s="179">
        <v>610</v>
      </c>
      <c r="E845" s="55" t="s">
        <v>104</v>
      </c>
      <c r="F845" s="21">
        <v>33</v>
      </c>
      <c r="G845" s="21">
        <v>33</v>
      </c>
      <c r="H845" s="21">
        <v>33</v>
      </c>
    </row>
    <row r="846" spans="1:8" ht="12.75">
      <c r="A846" s="179" t="s">
        <v>9</v>
      </c>
      <c r="B846" s="179" t="s">
        <v>52</v>
      </c>
      <c r="C846" s="179" t="s">
        <v>66</v>
      </c>
      <c r="D846" s="179" t="s">
        <v>66</v>
      </c>
      <c r="E846" s="180" t="s">
        <v>12</v>
      </c>
      <c r="F846" s="21">
        <f>F847+F867</f>
        <v>11219.5</v>
      </c>
      <c r="G846" s="21">
        <f>G847+G867</f>
        <v>11219.5</v>
      </c>
      <c r="H846" s="21">
        <f>H847+H867</f>
        <v>11219.5</v>
      </c>
    </row>
    <row r="847" spans="1:8" ht="47.25">
      <c r="A847" s="179" t="s">
        <v>9</v>
      </c>
      <c r="B847" s="179" t="s">
        <v>52</v>
      </c>
      <c r="C847" s="176">
        <v>2100000000</v>
      </c>
      <c r="D847" s="179"/>
      <c r="E847" s="180" t="s">
        <v>319</v>
      </c>
      <c r="F847" s="21">
        <f>F858+F848</f>
        <v>3388.2000000000003</v>
      </c>
      <c r="G847" s="21">
        <f>G858+G848</f>
        <v>3388.2000000000003</v>
      </c>
      <c r="H847" s="21">
        <f>H858+H848</f>
        <v>3388.2000000000003</v>
      </c>
    </row>
    <row r="848" spans="1:8" ht="12.75">
      <c r="A848" s="179" t="s">
        <v>9</v>
      </c>
      <c r="B848" s="179" t="s">
        <v>52</v>
      </c>
      <c r="C848" s="179">
        <v>2110000000</v>
      </c>
      <c r="D848" s="179"/>
      <c r="E848" s="180" t="s">
        <v>166</v>
      </c>
      <c r="F848" s="21">
        <f>F849</f>
        <v>3163.9</v>
      </c>
      <c r="G848" s="21">
        <f>G849</f>
        <v>3163.9</v>
      </c>
      <c r="H848" s="21">
        <f>H849</f>
        <v>3163.9</v>
      </c>
    </row>
    <row r="849" spans="1:8" ht="31.5">
      <c r="A849" s="179" t="s">
        <v>9</v>
      </c>
      <c r="B849" s="179" t="s">
        <v>52</v>
      </c>
      <c r="C849" s="179">
        <v>2110400000</v>
      </c>
      <c r="D849" s="179"/>
      <c r="E849" s="180" t="s">
        <v>170</v>
      </c>
      <c r="F849" s="21">
        <f>F850+F855</f>
        <v>3163.9</v>
      </c>
      <c r="G849" s="21">
        <f>G850+G855</f>
        <v>3163.9</v>
      </c>
      <c r="H849" s="21">
        <f>H850+H855</f>
        <v>3163.9</v>
      </c>
    </row>
    <row r="850" spans="1:8" ht="31.5">
      <c r="A850" s="179" t="s">
        <v>9</v>
      </c>
      <c r="B850" s="179" t="s">
        <v>52</v>
      </c>
      <c r="C850" s="179">
        <v>2110410240</v>
      </c>
      <c r="D850" s="179"/>
      <c r="E850" s="55" t="s">
        <v>244</v>
      </c>
      <c r="F850" s="21">
        <f>F851+F853</f>
        <v>2847.5</v>
      </c>
      <c r="G850" s="21">
        <f>G851+G853</f>
        <v>2847.5</v>
      </c>
      <c r="H850" s="21">
        <f>H851+H853</f>
        <v>2847.5</v>
      </c>
    </row>
    <row r="851" spans="1:8" ht="12.75">
      <c r="A851" s="179" t="s">
        <v>9</v>
      </c>
      <c r="B851" s="179" t="s">
        <v>52</v>
      </c>
      <c r="C851" s="179">
        <v>2110410240</v>
      </c>
      <c r="D851" s="1" t="s">
        <v>73</v>
      </c>
      <c r="E851" s="47" t="s">
        <v>74</v>
      </c>
      <c r="F851" s="21">
        <f>F852</f>
        <v>260.9</v>
      </c>
      <c r="G851" s="21">
        <f>G852</f>
        <v>260.9</v>
      </c>
      <c r="H851" s="21">
        <f>H852</f>
        <v>260.9</v>
      </c>
    </row>
    <row r="852" spans="1:8" ht="31.5">
      <c r="A852" s="179" t="s">
        <v>9</v>
      </c>
      <c r="B852" s="179" t="s">
        <v>52</v>
      </c>
      <c r="C852" s="179">
        <v>2110410240</v>
      </c>
      <c r="D852" s="179">
        <v>320</v>
      </c>
      <c r="E852" s="180" t="s">
        <v>102</v>
      </c>
      <c r="F852" s="21">
        <v>260.9</v>
      </c>
      <c r="G852" s="21">
        <v>260.9</v>
      </c>
      <c r="H852" s="21">
        <v>260.9</v>
      </c>
    </row>
    <row r="853" spans="1:8" ht="31.5">
      <c r="A853" s="179" t="s">
        <v>9</v>
      </c>
      <c r="B853" s="179" t="s">
        <v>52</v>
      </c>
      <c r="C853" s="179">
        <v>2110410240</v>
      </c>
      <c r="D853" s="176" t="s">
        <v>97</v>
      </c>
      <c r="E853" s="180" t="s">
        <v>98</v>
      </c>
      <c r="F853" s="21">
        <f>F854</f>
        <v>2586.6</v>
      </c>
      <c r="G853" s="21">
        <f>G854</f>
        <v>2586.6</v>
      </c>
      <c r="H853" s="21">
        <f>H854</f>
        <v>2586.6</v>
      </c>
    </row>
    <row r="854" spans="1:8" ht="12.75">
      <c r="A854" s="179" t="s">
        <v>9</v>
      </c>
      <c r="B854" s="179" t="s">
        <v>52</v>
      </c>
      <c r="C854" s="179">
        <v>2110410240</v>
      </c>
      <c r="D854" s="179">
        <v>610</v>
      </c>
      <c r="E854" s="180" t="s">
        <v>104</v>
      </c>
      <c r="F854" s="21">
        <v>2586.6</v>
      </c>
      <c r="G854" s="21">
        <v>2586.6</v>
      </c>
      <c r="H854" s="21">
        <v>2586.6</v>
      </c>
    </row>
    <row r="855" spans="1:8" ht="31.5">
      <c r="A855" s="179" t="s">
        <v>9</v>
      </c>
      <c r="B855" s="179" t="s">
        <v>52</v>
      </c>
      <c r="C855" s="179" t="s">
        <v>316</v>
      </c>
      <c r="D855" s="179"/>
      <c r="E855" s="180" t="s">
        <v>171</v>
      </c>
      <c r="F855" s="21">
        <f aca="true" t="shared" si="208" ref="F855:H856">F856</f>
        <v>316.4</v>
      </c>
      <c r="G855" s="21">
        <f t="shared" si="208"/>
        <v>316.4</v>
      </c>
      <c r="H855" s="21">
        <f t="shared" si="208"/>
        <v>316.4</v>
      </c>
    </row>
    <row r="856" spans="1:8" ht="31.5">
      <c r="A856" s="179" t="s">
        <v>9</v>
      </c>
      <c r="B856" s="179" t="s">
        <v>52</v>
      </c>
      <c r="C856" s="179" t="s">
        <v>316</v>
      </c>
      <c r="D856" s="176" t="s">
        <v>97</v>
      </c>
      <c r="E856" s="180" t="s">
        <v>98</v>
      </c>
      <c r="F856" s="21">
        <f t="shared" si="208"/>
        <v>316.4</v>
      </c>
      <c r="G856" s="21">
        <f t="shared" si="208"/>
        <v>316.4</v>
      </c>
      <c r="H856" s="21">
        <f t="shared" si="208"/>
        <v>316.4</v>
      </c>
    </row>
    <row r="857" spans="1:8" ht="12.75">
      <c r="A857" s="179" t="s">
        <v>9</v>
      </c>
      <c r="B857" s="179" t="s">
        <v>52</v>
      </c>
      <c r="C857" s="179" t="s">
        <v>316</v>
      </c>
      <c r="D857" s="179">
        <v>610</v>
      </c>
      <c r="E857" s="180" t="s">
        <v>104</v>
      </c>
      <c r="F857" s="21">
        <v>316.4</v>
      </c>
      <c r="G857" s="21">
        <v>316.4</v>
      </c>
      <c r="H857" s="21">
        <v>316.4</v>
      </c>
    </row>
    <row r="858" spans="1:8" ht="31.5">
      <c r="A858" s="179" t="s">
        <v>9</v>
      </c>
      <c r="B858" s="179" t="s">
        <v>52</v>
      </c>
      <c r="C858" s="176">
        <v>2130000000</v>
      </c>
      <c r="D858" s="24"/>
      <c r="E858" s="180" t="s">
        <v>114</v>
      </c>
      <c r="F858" s="21">
        <f>F863+F859</f>
        <v>224.3</v>
      </c>
      <c r="G858" s="21">
        <f>G863+G859</f>
        <v>224.3</v>
      </c>
      <c r="H858" s="21">
        <f>H863+H859</f>
        <v>224.3</v>
      </c>
    </row>
    <row r="859" spans="1:8" ht="31.5">
      <c r="A859" s="179" t="s">
        <v>9</v>
      </c>
      <c r="B859" s="179" t="s">
        <v>52</v>
      </c>
      <c r="C859" s="179">
        <v>2130100000</v>
      </c>
      <c r="D859" s="24"/>
      <c r="E859" s="180" t="s">
        <v>209</v>
      </c>
      <c r="F859" s="21">
        <f>F860</f>
        <v>125.8</v>
      </c>
      <c r="G859" s="21">
        <f aca="true" t="shared" si="209" ref="G859:H861">G860</f>
        <v>125.8</v>
      </c>
      <c r="H859" s="21">
        <f t="shared" si="209"/>
        <v>125.8</v>
      </c>
    </row>
    <row r="860" spans="1:8" ht="31.5">
      <c r="A860" s="179" t="s">
        <v>9</v>
      </c>
      <c r="B860" s="179" t="s">
        <v>52</v>
      </c>
      <c r="C860" s="176">
        <v>2130120260</v>
      </c>
      <c r="D860" s="24"/>
      <c r="E860" s="180" t="s">
        <v>210</v>
      </c>
      <c r="F860" s="21">
        <f>F861</f>
        <v>125.8</v>
      </c>
      <c r="G860" s="21">
        <f t="shared" si="209"/>
        <v>125.8</v>
      </c>
      <c r="H860" s="21">
        <f t="shared" si="209"/>
        <v>125.8</v>
      </c>
    </row>
    <row r="861" spans="1:8" ht="31.5">
      <c r="A861" s="179" t="s">
        <v>9</v>
      </c>
      <c r="B861" s="179" t="s">
        <v>52</v>
      </c>
      <c r="C861" s="176">
        <v>2130120260</v>
      </c>
      <c r="D861" s="179" t="s">
        <v>69</v>
      </c>
      <c r="E861" s="180" t="s">
        <v>95</v>
      </c>
      <c r="F861" s="21">
        <f>F862</f>
        <v>125.8</v>
      </c>
      <c r="G861" s="21">
        <f t="shared" si="209"/>
        <v>125.8</v>
      </c>
      <c r="H861" s="21">
        <f t="shared" si="209"/>
        <v>125.8</v>
      </c>
    </row>
    <row r="862" spans="1:8" ht="31.5">
      <c r="A862" s="179" t="s">
        <v>9</v>
      </c>
      <c r="B862" s="179" t="s">
        <v>52</v>
      </c>
      <c r="C862" s="176">
        <v>2130120260</v>
      </c>
      <c r="D862" s="179">
        <v>240</v>
      </c>
      <c r="E862" s="180" t="s">
        <v>223</v>
      </c>
      <c r="F862" s="21">
        <v>125.8</v>
      </c>
      <c r="G862" s="21">
        <v>125.8</v>
      </c>
      <c r="H862" s="21">
        <v>125.8</v>
      </c>
    </row>
    <row r="863" spans="1:8" ht="31.5">
      <c r="A863" s="179" t="s">
        <v>9</v>
      </c>
      <c r="B863" s="179" t="s">
        <v>52</v>
      </c>
      <c r="C863" s="179">
        <v>2130200000</v>
      </c>
      <c r="D863" s="179"/>
      <c r="E863" s="180" t="s">
        <v>172</v>
      </c>
      <c r="F863" s="21">
        <f aca="true" t="shared" si="210" ref="F863:H865">F864</f>
        <v>98.5</v>
      </c>
      <c r="G863" s="21">
        <f t="shared" si="210"/>
        <v>98.5</v>
      </c>
      <c r="H863" s="21">
        <f t="shared" si="210"/>
        <v>98.5</v>
      </c>
    </row>
    <row r="864" spans="1:8" ht="31.5">
      <c r="A864" s="179" t="s">
        <v>9</v>
      </c>
      <c r="B864" s="179" t="s">
        <v>52</v>
      </c>
      <c r="C864" s="179">
        <v>2130220270</v>
      </c>
      <c r="D864" s="179"/>
      <c r="E864" s="180" t="s">
        <v>173</v>
      </c>
      <c r="F864" s="21">
        <f t="shared" si="210"/>
        <v>98.5</v>
      </c>
      <c r="G864" s="21">
        <f t="shared" si="210"/>
        <v>98.5</v>
      </c>
      <c r="H864" s="21">
        <f t="shared" si="210"/>
        <v>98.5</v>
      </c>
    </row>
    <row r="865" spans="1:8" ht="31.5">
      <c r="A865" s="179" t="s">
        <v>9</v>
      </c>
      <c r="B865" s="179" t="s">
        <v>52</v>
      </c>
      <c r="C865" s="179">
        <v>2130220270</v>
      </c>
      <c r="D865" s="179" t="s">
        <v>69</v>
      </c>
      <c r="E865" s="180" t="s">
        <v>95</v>
      </c>
      <c r="F865" s="21">
        <f t="shared" si="210"/>
        <v>98.5</v>
      </c>
      <c r="G865" s="21">
        <f t="shared" si="210"/>
        <v>98.5</v>
      </c>
      <c r="H865" s="21">
        <f t="shared" si="210"/>
        <v>98.5</v>
      </c>
    </row>
    <row r="866" spans="1:8" ht="31.5">
      <c r="A866" s="179" t="s">
        <v>9</v>
      </c>
      <c r="B866" s="179" t="s">
        <v>52</v>
      </c>
      <c r="C866" s="179">
        <v>2130220270</v>
      </c>
      <c r="D866" s="179">
        <v>240</v>
      </c>
      <c r="E866" s="180" t="s">
        <v>223</v>
      </c>
      <c r="F866" s="21">
        <v>98.5</v>
      </c>
      <c r="G866" s="21">
        <v>98.5</v>
      </c>
      <c r="H866" s="21">
        <v>98.5</v>
      </c>
    </row>
    <row r="867" spans="1:8" ht="12.75">
      <c r="A867" s="179" t="s">
        <v>9</v>
      </c>
      <c r="B867" s="179" t="s">
        <v>52</v>
      </c>
      <c r="C867" s="179">
        <v>9900000000</v>
      </c>
      <c r="D867" s="179"/>
      <c r="E867" s="180" t="s">
        <v>105</v>
      </c>
      <c r="F867" s="21">
        <f aca="true" t="shared" si="211" ref="F867:H869">F868</f>
        <v>7831.299999999999</v>
      </c>
      <c r="G867" s="21">
        <f t="shared" si="211"/>
        <v>7831.299999999999</v>
      </c>
      <c r="H867" s="21">
        <f t="shared" si="211"/>
        <v>7831.299999999999</v>
      </c>
    </row>
    <row r="868" spans="1:8" ht="31.5">
      <c r="A868" s="179" t="s">
        <v>9</v>
      </c>
      <c r="B868" s="179" t="s">
        <v>52</v>
      </c>
      <c r="C868" s="179">
        <v>9990000000</v>
      </c>
      <c r="D868" s="179"/>
      <c r="E868" s="180" t="s">
        <v>147</v>
      </c>
      <c r="F868" s="21">
        <f t="shared" si="211"/>
        <v>7831.299999999999</v>
      </c>
      <c r="G868" s="21">
        <f t="shared" si="211"/>
        <v>7831.299999999999</v>
      </c>
      <c r="H868" s="21">
        <f t="shared" si="211"/>
        <v>7831.299999999999</v>
      </c>
    </row>
    <row r="869" spans="1:8" ht="31.5">
      <c r="A869" s="179" t="s">
        <v>9</v>
      </c>
      <c r="B869" s="179" t="s">
        <v>52</v>
      </c>
      <c r="C869" s="179">
        <v>9990200000</v>
      </c>
      <c r="D869" s="24"/>
      <c r="E869" s="180" t="s">
        <v>117</v>
      </c>
      <c r="F869" s="21">
        <f t="shared" si="211"/>
        <v>7831.299999999999</v>
      </c>
      <c r="G869" s="21">
        <f t="shared" si="211"/>
        <v>7831.299999999999</v>
      </c>
      <c r="H869" s="21">
        <f t="shared" si="211"/>
        <v>7831.299999999999</v>
      </c>
    </row>
    <row r="870" spans="1:8" ht="47.25">
      <c r="A870" s="179" t="s">
        <v>9</v>
      </c>
      <c r="B870" s="179" t="s">
        <v>52</v>
      </c>
      <c r="C870" s="179">
        <v>9990225000</v>
      </c>
      <c r="D870" s="179"/>
      <c r="E870" s="180" t="s">
        <v>118</v>
      </c>
      <c r="F870" s="21">
        <f>F871+F873</f>
        <v>7831.299999999999</v>
      </c>
      <c r="G870" s="21">
        <f>G871+G873</f>
        <v>7831.299999999999</v>
      </c>
      <c r="H870" s="21">
        <f>H871+H873</f>
        <v>7831.299999999999</v>
      </c>
    </row>
    <row r="871" spans="1:8" ht="63">
      <c r="A871" s="179" t="s">
        <v>9</v>
      </c>
      <c r="B871" s="179" t="s">
        <v>52</v>
      </c>
      <c r="C871" s="179">
        <v>9990225000</v>
      </c>
      <c r="D871" s="179" t="s">
        <v>68</v>
      </c>
      <c r="E871" s="180" t="s">
        <v>1</v>
      </c>
      <c r="F871" s="21">
        <f>F872</f>
        <v>7799.4</v>
      </c>
      <c r="G871" s="21">
        <f>G872</f>
        <v>7799.4</v>
      </c>
      <c r="H871" s="21">
        <f>H872</f>
        <v>7799.4</v>
      </c>
    </row>
    <row r="872" spans="1:8" ht="31.5">
      <c r="A872" s="179" t="s">
        <v>9</v>
      </c>
      <c r="B872" s="179" t="s">
        <v>52</v>
      </c>
      <c r="C872" s="179">
        <v>9990225000</v>
      </c>
      <c r="D872" s="179">
        <v>120</v>
      </c>
      <c r="E872" s="180" t="s">
        <v>224</v>
      </c>
      <c r="F872" s="21">
        <f>7655.4+144</f>
        <v>7799.4</v>
      </c>
      <c r="G872" s="21">
        <f>7655.4+144</f>
        <v>7799.4</v>
      </c>
      <c r="H872" s="21">
        <f>7655.4+144</f>
        <v>7799.4</v>
      </c>
    </row>
    <row r="873" spans="1:8" ht="12.75">
      <c r="A873" s="179" t="s">
        <v>9</v>
      </c>
      <c r="B873" s="179" t="s">
        <v>52</v>
      </c>
      <c r="C873" s="179">
        <v>9990225000</v>
      </c>
      <c r="D873" s="179" t="s">
        <v>70</v>
      </c>
      <c r="E873" s="180" t="s">
        <v>71</v>
      </c>
      <c r="F873" s="21">
        <f>F874</f>
        <v>31.9</v>
      </c>
      <c r="G873" s="21">
        <f>G874</f>
        <v>31.9</v>
      </c>
      <c r="H873" s="21">
        <f>H874</f>
        <v>31.9</v>
      </c>
    </row>
    <row r="874" spans="1:8" ht="12.75">
      <c r="A874" s="179" t="s">
        <v>9</v>
      </c>
      <c r="B874" s="179" t="s">
        <v>52</v>
      </c>
      <c r="C874" s="179">
        <v>9990225000</v>
      </c>
      <c r="D874" s="179">
        <v>850</v>
      </c>
      <c r="E874" s="180" t="s">
        <v>100</v>
      </c>
      <c r="F874" s="21">
        <v>31.9</v>
      </c>
      <c r="G874" s="21">
        <v>31.9</v>
      </c>
      <c r="H874" s="21">
        <v>31.9</v>
      </c>
    </row>
    <row r="875" spans="1:8" ht="12.75">
      <c r="A875" s="179" t="s">
        <v>9</v>
      </c>
      <c r="B875" s="179" t="s">
        <v>39</v>
      </c>
      <c r="C875" s="179" t="s">
        <v>66</v>
      </c>
      <c r="D875" s="179" t="s">
        <v>66</v>
      </c>
      <c r="E875" s="180" t="s">
        <v>31</v>
      </c>
      <c r="F875" s="21">
        <f>F876</f>
        <v>11276.6</v>
      </c>
      <c r="G875" s="21">
        <f aca="true" t="shared" si="212" ref="G875:H879">G876</f>
        <v>11276.6</v>
      </c>
      <c r="H875" s="21">
        <f t="shared" si="212"/>
        <v>11276.6</v>
      </c>
    </row>
    <row r="876" spans="1:8" ht="12.75">
      <c r="A876" s="179" t="s">
        <v>9</v>
      </c>
      <c r="B876" s="179" t="s">
        <v>84</v>
      </c>
      <c r="C876" s="179" t="s">
        <v>66</v>
      </c>
      <c r="D876" s="179" t="s">
        <v>66</v>
      </c>
      <c r="E876" s="180" t="s">
        <v>85</v>
      </c>
      <c r="F876" s="21">
        <f>F877</f>
        <v>11276.6</v>
      </c>
      <c r="G876" s="21">
        <f t="shared" si="212"/>
        <v>11276.6</v>
      </c>
      <c r="H876" s="21">
        <f t="shared" si="212"/>
        <v>11276.6</v>
      </c>
    </row>
    <row r="877" spans="1:8" ht="47.25">
      <c r="A877" s="179" t="s">
        <v>9</v>
      </c>
      <c r="B877" s="179" t="s">
        <v>84</v>
      </c>
      <c r="C877" s="176">
        <v>2100000000</v>
      </c>
      <c r="D877" s="179"/>
      <c r="E877" s="180" t="s">
        <v>319</v>
      </c>
      <c r="F877" s="21">
        <f>F878</f>
        <v>11276.6</v>
      </c>
      <c r="G877" s="21">
        <f t="shared" si="212"/>
        <v>11276.6</v>
      </c>
      <c r="H877" s="21">
        <f t="shared" si="212"/>
        <v>11276.6</v>
      </c>
    </row>
    <row r="878" spans="1:8" ht="12.75">
      <c r="A878" s="179" t="s">
        <v>9</v>
      </c>
      <c r="B878" s="179" t="s">
        <v>84</v>
      </c>
      <c r="C878" s="179">
        <v>2110000000</v>
      </c>
      <c r="D878" s="179"/>
      <c r="E878" s="180" t="s">
        <v>166</v>
      </c>
      <c r="F878" s="21">
        <f>F879</f>
        <v>11276.6</v>
      </c>
      <c r="G878" s="21">
        <f t="shared" si="212"/>
        <v>11276.6</v>
      </c>
      <c r="H878" s="21">
        <f t="shared" si="212"/>
        <v>11276.6</v>
      </c>
    </row>
    <row r="879" spans="1:8" ht="47.25">
      <c r="A879" s="179" t="s">
        <v>9</v>
      </c>
      <c r="B879" s="179" t="s">
        <v>84</v>
      </c>
      <c r="C879" s="179">
        <v>2110200000</v>
      </c>
      <c r="D879" s="179"/>
      <c r="E879" s="180" t="s">
        <v>174</v>
      </c>
      <c r="F879" s="21">
        <f>F880</f>
        <v>11276.6</v>
      </c>
      <c r="G879" s="21">
        <f t="shared" si="212"/>
        <v>11276.6</v>
      </c>
      <c r="H879" s="21">
        <f t="shared" si="212"/>
        <v>11276.6</v>
      </c>
    </row>
    <row r="880" spans="1:8" ht="78.75">
      <c r="A880" s="179" t="s">
        <v>9</v>
      </c>
      <c r="B880" s="179" t="s">
        <v>84</v>
      </c>
      <c r="C880" s="179">
        <v>2110210500</v>
      </c>
      <c r="D880" s="179"/>
      <c r="E880" s="180" t="s">
        <v>218</v>
      </c>
      <c r="F880" s="21">
        <f>F881+F883</f>
        <v>11276.6</v>
      </c>
      <c r="G880" s="21">
        <f>G881+G883</f>
        <v>11276.6</v>
      </c>
      <c r="H880" s="21">
        <f>H881+H883</f>
        <v>11276.6</v>
      </c>
    </row>
    <row r="881" spans="1:8" ht="31.5">
      <c r="A881" s="179" t="s">
        <v>9</v>
      </c>
      <c r="B881" s="179" t="s">
        <v>84</v>
      </c>
      <c r="C881" s="179">
        <v>2110210500</v>
      </c>
      <c r="D881" s="179" t="s">
        <v>69</v>
      </c>
      <c r="E881" s="180" t="s">
        <v>95</v>
      </c>
      <c r="F881" s="21">
        <f>F882</f>
        <v>275</v>
      </c>
      <c r="G881" s="21">
        <f>G882</f>
        <v>275</v>
      </c>
      <c r="H881" s="21">
        <f>H882</f>
        <v>275</v>
      </c>
    </row>
    <row r="882" spans="1:8" ht="31.5">
      <c r="A882" s="179" t="s">
        <v>9</v>
      </c>
      <c r="B882" s="179" t="s">
        <v>84</v>
      </c>
      <c r="C882" s="179">
        <v>2110210500</v>
      </c>
      <c r="D882" s="179">
        <v>240</v>
      </c>
      <c r="E882" s="180" t="s">
        <v>223</v>
      </c>
      <c r="F882" s="21">
        <v>275</v>
      </c>
      <c r="G882" s="21">
        <v>275</v>
      </c>
      <c r="H882" s="21">
        <v>275</v>
      </c>
    </row>
    <row r="883" spans="1:8" ht="12.75">
      <c r="A883" s="179" t="s">
        <v>9</v>
      </c>
      <c r="B883" s="179" t="s">
        <v>84</v>
      </c>
      <c r="C883" s="179">
        <v>2110210500</v>
      </c>
      <c r="D883" s="179" t="s">
        <v>73</v>
      </c>
      <c r="E883" s="180" t="s">
        <v>74</v>
      </c>
      <c r="F883" s="21">
        <f>F884</f>
        <v>11001.6</v>
      </c>
      <c r="G883" s="21">
        <f>G884</f>
        <v>11001.6</v>
      </c>
      <c r="H883" s="21">
        <f>H884</f>
        <v>11001.6</v>
      </c>
    </row>
    <row r="884" spans="1:8" ht="31.5">
      <c r="A884" s="179" t="s">
        <v>9</v>
      </c>
      <c r="B884" s="179" t="s">
        <v>84</v>
      </c>
      <c r="C884" s="179">
        <v>2110210500</v>
      </c>
      <c r="D884" s="1" t="s">
        <v>101</v>
      </c>
      <c r="E884" s="47" t="s">
        <v>102</v>
      </c>
      <c r="F884" s="21">
        <v>11001.6</v>
      </c>
      <c r="G884" s="21">
        <v>11001.6</v>
      </c>
      <c r="H884" s="21">
        <v>11001.6</v>
      </c>
    </row>
  </sheetData>
  <autoFilter ref="A8:H8"/>
  <mergeCells count="11">
    <mergeCell ref="B1:H1"/>
    <mergeCell ref="A4:H4"/>
    <mergeCell ref="A5:A7"/>
    <mergeCell ref="B5:B7"/>
    <mergeCell ref="C5:C7"/>
    <mergeCell ref="D5:D7"/>
    <mergeCell ref="E5:E7"/>
    <mergeCell ref="F5:H5"/>
    <mergeCell ref="F6:F7"/>
    <mergeCell ref="G6:H6"/>
    <mergeCell ref="A2:H2"/>
  </mergeCells>
  <printOptions/>
  <pageMargins left="0.7874015748031497" right="0.1968503937007874" top="0.1968503937007874" bottom="0.1968503937007874" header="0.31496062992125984" footer="0.31496062992125984"/>
  <pageSetup fitToHeight="0" fitToWidth="1"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11"/>
  <sheetViews>
    <sheetView zoomScale="90" zoomScaleNormal="90" workbookViewId="0" topLeftCell="A1">
      <selection activeCell="A2" sqref="A2:G2"/>
    </sheetView>
  </sheetViews>
  <sheetFormatPr defaultColWidth="8.875" defaultRowHeight="12.75"/>
  <cols>
    <col min="1" max="1" width="7.75390625" style="14" customWidth="1"/>
    <col min="2" max="2" width="15.00390625" style="14" customWidth="1"/>
    <col min="3" max="3" width="5.625" style="14" customWidth="1"/>
    <col min="4" max="4" width="68.375" style="51" customWidth="1"/>
    <col min="5" max="5" width="12.375" style="20" customWidth="1"/>
    <col min="6" max="6" width="11.625" style="20" customWidth="1"/>
    <col min="7" max="7" width="11.75390625" style="20" customWidth="1"/>
    <col min="8" max="8" width="8.875" style="3" customWidth="1"/>
    <col min="9" max="9" width="13.875" style="29" bestFit="1" customWidth="1"/>
    <col min="10" max="10" width="10.375" style="29" bestFit="1" customWidth="1"/>
    <col min="11" max="11" width="12.875" style="29" customWidth="1"/>
    <col min="12" max="16384" width="8.875" style="3" customWidth="1"/>
  </cols>
  <sheetData>
    <row r="1" spans="1:7" ht="56.45" customHeight="1">
      <c r="A1" s="316" t="s">
        <v>670</v>
      </c>
      <c r="B1" s="316"/>
      <c r="C1" s="316"/>
      <c r="D1" s="316"/>
      <c r="E1" s="316"/>
      <c r="F1" s="316"/>
      <c r="G1" s="316"/>
    </row>
    <row r="2" spans="1:7" ht="40.9" customHeight="1">
      <c r="A2" s="316" t="s">
        <v>786</v>
      </c>
      <c r="B2" s="316"/>
      <c r="C2" s="316"/>
      <c r="D2" s="316"/>
      <c r="E2" s="316"/>
      <c r="F2" s="316"/>
      <c r="G2" s="316"/>
    </row>
    <row r="3" spans="1:7" ht="25.15" customHeight="1">
      <c r="A3" s="154"/>
      <c r="B3" s="154"/>
      <c r="C3" s="154"/>
      <c r="D3" s="155"/>
      <c r="E3" s="155"/>
      <c r="F3" s="155"/>
      <c r="G3" s="155"/>
    </row>
    <row r="4" spans="1:7" ht="54" customHeight="1">
      <c r="A4" s="322" t="s">
        <v>367</v>
      </c>
      <c r="B4" s="322"/>
      <c r="C4" s="322"/>
      <c r="D4" s="322"/>
      <c r="E4" s="322"/>
      <c r="F4" s="322"/>
      <c r="G4" s="322"/>
    </row>
    <row r="5" spans="1:7" ht="12.75">
      <c r="A5" s="325" t="s">
        <v>36</v>
      </c>
      <c r="B5" s="325" t="s">
        <v>16</v>
      </c>
      <c r="C5" s="325" t="s">
        <v>17</v>
      </c>
      <c r="D5" s="326" t="s">
        <v>18</v>
      </c>
      <c r="E5" s="325" t="s">
        <v>87</v>
      </c>
      <c r="F5" s="325"/>
      <c r="G5" s="325"/>
    </row>
    <row r="6" spans="1:7" ht="15.6" customHeight="1">
      <c r="A6" s="325" t="s">
        <v>66</v>
      </c>
      <c r="B6" s="325" t="s">
        <v>66</v>
      </c>
      <c r="C6" s="325" t="s">
        <v>66</v>
      </c>
      <c r="D6" s="326" t="s">
        <v>66</v>
      </c>
      <c r="E6" s="303" t="s">
        <v>322</v>
      </c>
      <c r="F6" s="303" t="s">
        <v>88</v>
      </c>
      <c r="G6" s="303"/>
    </row>
    <row r="7" spans="1:7" ht="12.75">
      <c r="A7" s="325" t="s">
        <v>66</v>
      </c>
      <c r="B7" s="325" t="s">
        <v>66</v>
      </c>
      <c r="C7" s="325" t="s">
        <v>66</v>
      </c>
      <c r="D7" s="326" t="s">
        <v>66</v>
      </c>
      <c r="E7" s="303" t="s">
        <v>66</v>
      </c>
      <c r="F7" s="120" t="s">
        <v>341</v>
      </c>
      <c r="G7" s="120" t="s">
        <v>364</v>
      </c>
    </row>
    <row r="8" spans="1:7" ht="12.75">
      <c r="A8" s="125" t="s">
        <v>3</v>
      </c>
      <c r="B8" s="125" t="s">
        <v>77</v>
      </c>
      <c r="C8" s="125">
        <v>3</v>
      </c>
      <c r="D8" s="125" t="s">
        <v>79</v>
      </c>
      <c r="E8" s="125" t="s">
        <v>80</v>
      </c>
      <c r="F8" s="125" t="s">
        <v>81</v>
      </c>
      <c r="G8" s="125" t="s">
        <v>93</v>
      </c>
    </row>
    <row r="9" spans="1:7" ht="12.75">
      <c r="A9" s="4" t="s">
        <v>66</v>
      </c>
      <c r="B9" s="4" t="s">
        <v>66</v>
      </c>
      <c r="C9" s="4" t="s">
        <v>66</v>
      </c>
      <c r="D9" s="5" t="s">
        <v>0</v>
      </c>
      <c r="E9" s="6">
        <f>E10+E151+E179+E241+E345+E613+E678+E725+E798</f>
        <v>1412144.7399999998</v>
      </c>
      <c r="F9" s="6">
        <f>F10+F151+F179+F241+F345+F613+F678+F725+F798</f>
        <v>1117102.04</v>
      </c>
      <c r="G9" s="6">
        <f>G10+G151+G179+G241+G345+G613+G678+G725+G798</f>
        <v>1041449.54</v>
      </c>
    </row>
    <row r="10" spans="1:7" ht="12.75">
      <c r="A10" s="4" t="s">
        <v>54</v>
      </c>
      <c r="B10" s="4" t="s">
        <v>66</v>
      </c>
      <c r="C10" s="4" t="s">
        <v>66</v>
      </c>
      <c r="D10" s="19" t="s">
        <v>20</v>
      </c>
      <c r="E10" s="6">
        <f>E11+E17+E26+E40+E46+E65+E71+E58</f>
        <v>94775.94</v>
      </c>
      <c r="F10" s="6">
        <f>F11+F17+F26+F40+F46+F65+F71+F58</f>
        <v>88381.24000000002</v>
      </c>
      <c r="G10" s="6">
        <f>G11+G17+G26+G40+G46+G65+G71+G58</f>
        <v>86072.74</v>
      </c>
    </row>
    <row r="11" spans="1:7" ht="31.5">
      <c r="A11" s="125" t="s">
        <v>43</v>
      </c>
      <c r="B11" s="125" t="s">
        <v>66</v>
      </c>
      <c r="C11" s="125" t="s">
        <v>66</v>
      </c>
      <c r="D11" s="126" t="s">
        <v>59</v>
      </c>
      <c r="E11" s="7">
        <f>E12</f>
        <v>2150.1</v>
      </c>
      <c r="F11" s="7">
        <f aca="true" t="shared" si="0" ref="F11:G15">F12</f>
        <v>2150.1</v>
      </c>
      <c r="G11" s="7">
        <f t="shared" si="0"/>
        <v>2150.1</v>
      </c>
    </row>
    <row r="12" spans="1:7" ht="12.75">
      <c r="A12" s="123" t="s">
        <v>43</v>
      </c>
      <c r="B12" s="123">
        <v>9900000000</v>
      </c>
      <c r="C12" s="123"/>
      <c r="D12" s="49" t="s">
        <v>105</v>
      </c>
      <c r="E12" s="17">
        <f>E13</f>
        <v>2150.1</v>
      </c>
      <c r="F12" s="17">
        <f t="shared" si="0"/>
        <v>2150.1</v>
      </c>
      <c r="G12" s="17">
        <f t="shared" si="0"/>
        <v>2150.1</v>
      </c>
    </row>
    <row r="13" spans="1:7" ht="31.5">
      <c r="A13" s="123" t="s">
        <v>43</v>
      </c>
      <c r="B13" s="123">
        <v>9990000000</v>
      </c>
      <c r="C13" s="123"/>
      <c r="D13" s="49" t="s">
        <v>147</v>
      </c>
      <c r="E13" s="17">
        <f>E14</f>
        <v>2150.1</v>
      </c>
      <c r="F13" s="17">
        <f t="shared" si="0"/>
        <v>2150.1</v>
      </c>
      <c r="G13" s="17">
        <f t="shared" si="0"/>
        <v>2150.1</v>
      </c>
    </row>
    <row r="14" spans="1:7" ht="12.75">
      <c r="A14" s="123" t="s">
        <v>43</v>
      </c>
      <c r="B14" s="123">
        <v>9990021000</v>
      </c>
      <c r="C14" s="24"/>
      <c r="D14" s="49" t="s">
        <v>148</v>
      </c>
      <c r="E14" s="17">
        <f>E15</f>
        <v>2150.1</v>
      </c>
      <c r="F14" s="17">
        <f t="shared" si="0"/>
        <v>2150.1</v>
      </c>
      <c r="G14" s="17">
        <f t="shared" si="0"/>
        <v>2150.1</v>
      </c>
    </row>
    <row r="15" spans="1:7" ht="63">
      <c r="A15" s="123" t="s">
        <v>43</v>
      </c>
      <c r="B15" s="123">
        <v>9990021000</v>
      </c>
      <c r="C15" s="123" t="s">
        <v>68</v>
      </c>
      <c r="D15" s="49" t="s">
        <v>1</v>
      </c>
      <c r="E15" s="17">
        <f>E16</f>
        <v>2150.1</v>
      </c>
      <c r="F15" s="17">
        <f t="shared" si="0"/>
        <v>2150.1</v>
      </c>
      <c r="G15" s="17">
        <f t="shared" si="0"/>
        <v>2150.1</v>
      </c>
    </row>
    <row r="16" spans="1:7" ht="31.5">
      <c r="A16" s="123" t="s">
        <v>43</v>
      </c>
      <c r="B16" s="123">
        <v>9990021000</v>
      </c>
      <c r="C16" s="123">
        <v>120</v>
      </c>
      <c r="D16" s="49" t="s">
        <v>224</v>
      </c>
      <c r="E16" s="17">
        <f>'№ 4 ведом'!F17</f>
        <v>2150.1</v>
      </c>
      <c r="F16" s="17">
        <f>'№ 4 ведом'!G17</f>
        <v>2150.1</v>
      </c>
      <c r="G16" s="17">
        <f>'№ 4 ведом'!H17</f>
        <v>2150.1</v>
      </c>
    </row>
    <row r="17" spans="1:7" ht="47.25">
      <c r="A17" s="125" t="s">
        <v>44</v>
      </c>
      <c r="B17" s="125" t="s">
        <v>66</v>
      </c>
      <c r="C17" s="125" t="s">
        <v>66</v>
      </c>
      <c r="D17" s="126" t="s">
        <v>21</v>
      </c>
      <c r="E17" s="7">
        <f>E18</f>
        <v>2275.5</v>
      </c>
      <c r="F17" s="7">
        <f aca="true" t="shared" si="1" ref="F17:G20">F18</f>
        <v>2215.5</v>
      </c>
      <c r="G17" s="7">
        <f t="shared" si="1"/>
        <v>2215.5</v>
      </c>
    </row>
    <row r="18" spans="1:7" ht="12.75">
      <c r="A18" s="123" t="s">
        <v>44</v>
      </c>
      <c r="B18" s="120" t="s">
        <v>110</v>
      </c>
      <c r="C18" s="120" t="s">
        <v>66</v>
      </c>
      <c r="D18" s="124" t="s">
        <v>105</v>
      </c>
      <c r="E18" s="17">
        <f>E19</f>
        <v>2275.5</v>
      </c>
      <c r="F18" s="17">
        <f t="shared" si="1"/>
        <v>2215.5</v>
      </c>
      <c r="G18" s="17">
        <f t="shared" si="1"/>
        <v>2215.5</v>
      </c>
    </row>
    <row r="19" spans="1:7" ht="31.5">
      <c r="A19" s="123" t="s">
        <v>44</v>
      </c>
      <c r="B19" s="123">
        <v>9990000000</v>
      </c>
      <c r="C19" s="123"/>
      <c r="D19" s="49" t="s">
        <v>147</v>
      </c>
      <c r="E19" s="17">
        <f>E20</f>
        <v>2275.5</v>
      </c>
      <c r="F19" s="17">
        <f t="shared" si="1"/>
        <v>2215.5</v>
      </c>
      <c r="G19" s="17">
        <f t="shared" si="1"/>
        <v>2215.5</v>
      </c>
    </row>
    <row r="20" spans="1:7" ht="31.5">
      <c r="A20" s="123" t="s">
        <v>44</v>
      </c>
      <c r="B20" s="123">
        <v>9990100000</v>
      </c>
      <c r="C20" s="123"/>
      <c r="D20" s="49" t="s">
        <v>164</v>
      </c>
      <c r="E20" s="17">
        <f>E21</f>
        <v>2275.5</v>
      </c>
      <c r="F20" s="17">
        <f t="shared" si="1"/>
        <v>2215.5</v>
      </c>
      <c r="G20" s="17">
        <f t="shared" si="1"/>
        <v>2215.5</v>
      </c>
    </row>
    <row r="21" spans="1:7" ht="31.5">
      <c r="A21" s="123" t="s">
        <v>44</v>
      </c>
      <c r="B21" s="123">
        <v>9990123000</v>
      </c>
      <c r="C21" s="123"/>
      <c r="D21" s="49" t="s">
        <v>165</v>
      </c>
      <c r="E21" s="17">
        <f>E22+E24</f>
        <v>2275.5</v>
      </c>
      <c r="F21" s="17">
        <f>F22+F24</f>
        <v>2215.5</v>
      </c>
      <c r="G21" s="17">
        <f>G22+G24</f>
        <v>2215.5</v>
      </c>
    </row>
    <row r="22" spans="1:7" ht="63">
      <c r="A22" s="123" t="s">
        <v>44</v>
      </c>
      <c r="B22" s="123">
        <v>9990123000</v>
      </c>
      <c r="C22" s="123" t="s">
        <v>68</v>
      </c>
      <c r="D22" s="49" t="s">
        <v>1</v>
      </c>
      <c r="E22" s="17">
        <f>E23</f>
        <v>1642.6000000000001</v>
      </c>
      <c r="F22" s="17">
        <f>F23</f>
        <v>1642.6000000000001</v>
      </c>
      <c r="G22" s="17">
        <f>G23</f>
        <v>1642.6000000000001</v>
      </c>
    </row>
    <row r="23" spans="1:7" ht="31.5">
      <c r="A23" s="123" t="s">
        <v>44</v>
      </c>
      <c r="B23" s="123">
        <v>9990123000</v>
      </c>
      <c r="C23" s="123">
        <v>120</v>
      </c>
      <c r="D23" s="49" t="s">
        <v>224</v>
      </c>
      <c r="E23" s="17">
        <f>'№ 4 ведом'!F685</f>
        <v>1642.6000000000001</v>
      </c>
      <c r="F23" s="17">
        <f>'№ 4 ведом'!G685</f>
        <v>1642.6000000000001</v>
      </c>
      <c r="G23" s="17">
        <f>'№ 4 ведом'!H685</f>
        <v>1642.6000000000001</v>
      </c>
    </row>
    <row r="24" spans="1:7" ht="31.5">
      <c r="A24" s="123" t="s">
        <v>44</v>
      </c>
      <c r="B24" s="123">
        <v>9990123000</v>
      </c>
      <c r="C24" s="120" t="s">
        <v>69</v>
      </c>
      <c r="D24" s="124" t="s">
        <v>95</v>
      </c>
      <c r="E24" s="17">
        <f>E25</f>
        <v>632.9</v>
      </c>
      <c r="F24" s="17">
        <f>F25</f>
        <v>572.9</v>
      </c>
      <c r="G24" s="17">
        <f>G25</f>
        <v>572.9</v>
      </c>
    </row>
    <row r="25" spans="1:7" ht="31.5">
      <c r="A25" s="123" t="s">
        <v>44</v>
      </c>
      <c r="B25" s="123">
        <v>9990123000</v>
      </c>
      <c r="C25" s="123">
        <v>240</v>
      </c>
      <c r="D25" s="124" t="s">
        <v>223</v>
      </c>
      <c r="E25" s="17">
        <f>'№ 4 ведом'!F687</f>
        <v>632.9</v>
      </c>
      <c r="F25" s="17">
        <f>'№ 4 ведом'!G687</f>
        <v>572.9</v>
      </c>
      <c r="G25" s="17">
        <f>'№ 4 ведом'!H687</f>
        <v>572.9</v>
      </c>
    </row>
    <row r="26" spans="1:7" ht="47.25">
      <c r="A26" s="123" t="s">
        <v>45</v>
      </c>
      <c r="B26" s="123" t="s">
        <v>66</v>
      </c>
      <c r="C26" s="123" t="s">
        <v>66</v>
      </c>
      <c r="D26" s="49" t="s">
        <v>22</v>
      </c>
      <c r="E26" s="17">
        <f>E27</f>
        <v>30818.1</v>
      </c>
      <c r="F26" s="17">
        <f aca="true" t="shared" si="2" ref="F26:G28">F27</f>
        <v>30792.3</v>
      </c>
      <c r="G26" s="17">
        <f t="shared" si="2"/>
        <v>30799.899999999998</v>
      </c>
    </row>
    <row r="27" spans="1:7" ht="12.75">
      <c r="A27" s="123" t="s">
        <v>45</v>
      </c>
      <c r="B27" s="123">
        <v>9900000000</v>
      </c>
      <c r="C27" s="123"/>
      <c r="D27" s="49" t="s">
        <v>105</v>
      </c>
      <c r="E27" s="17">
        <f>E28</f>
        <v>30818.1</v>
      </c>
      <c r="F27" s="17">
        <f t="shared" si="2"/>
        <v>30792.3</v>
      </c>
      <c r="G27" s="17">
        <f t="shared" si="2"/>
        <v>30799.899999999998</v>
      </c>
    </row>
    <row r="28" spans="1:7" ht="31.5">
      <c r="A28" s="123" t="s">
        <v>45</v>
      </c>
      <c r="B28" s="123">
        <v>9990000000</v>
      </c>
      <c r="C28" s="123"/>
      <c r="D28" s="49" t="s">
        <v>147</v>
      </c>
      <c r="E28" s="17">
        <f>E29</f>
        <v>30818.1</v>
      </c>
      <c r="F28" s="17">
        <f t="shared" si="2"/>
        <v>30792.3</v>
      </c>
      <c r="G28" s="17">
        <f t="shared" si="2"/>
        <v>30799.899999999998</v>
      </c>
    </row>
    <row r="29" spans="1:7" ht="31.5">
      <c r="A29" s="123" t="s">
        <v>45</v>
      </c>
      <c r="B29" s="123">
        <v>9990200000</v>
      </c>
      <c r="C29" s="24"/>
      <c r="D29" s="49" t="s">
        <v>117</v>
      </c>
      <c r="E29" s="17">
        <f>E33+E30</f>
        <v>30818.1</v>
      </c>
      <c r="F29" s="17">
        <f>F33+F30</f>
        <v>30792.3</v>
      </c>
      <c r="G29" s="17">
        <f>G33+G30</f>
        <v>30799.899999999998</v>
      </c>
    </row>
    <row r="30" spans="1:7" ht="63">
      <c r="A30" s="123" t="s">
        <v>45</v>
      </c>
      <c r="B30" s="123">
        <v>9990210510</v>
      </c>
      <c r="C30" s="123"/>
      <c r="D30" s="49" t="s">
        <v>149</v>
      </c>
      <c r="E30" s="17">
        <f aca="true" t="shared" si="3" ref="E30:G31">E31</f>
        <v>826.8</v>
      </c>
      <c r="F30" s="17">
        <f t="shared" si="3"/>
        <v>834</v>
      </c>
      <c r="G30" s="17">
        <f t="shared" si="3"/>
        <v>841.6</v>
      </c>
    </row>
    <row r="31" spans="1:7" ht="63">
      <c r="A31" s="123" t="s">
        <v>45</v>
      </c>
      <c r="B31" s="123">
        <v>9990210510</v>
      </c>
      <c r="C31" s="123" t="s">
        <v>68</v>
      </c>
      <c r="D31" s="49" t="s">
        <v>1</v>
      </c>
      <c r="E31" s="17">
        <f t="shared" si="3"/>
        <v>826.8</v>
      </c>
      <c r="F31" s="17">
        <f t="shared" si="3"/>
        <v>834</v>
      </c>
      <c r="G31" s="17">
        <f t="shared" si="3"/>
        <v>841.6</v>
      </c>
    </row>
    <row r="32" spans="1:7" ht="31.5">
      <c r="A32" s="123" t="s">
        <v>45</v>
      </c>
      <c r="B32" s="123">
        <v>9990210510</v>
      </c>
      <c r="C32" s="123">
        <v>120</v>
      </c>
      <c r="D32" s="49" t="s">
        <v>224</v>
      </c>
      <c r="E32" s="17">
        <f>'№ 4 ведом'!F24</f>
        <v>826.8</v>
      </c>
      <c r="F32" s="17">
        <f>'№ 4 ведом'!G24</f>
        <v>834</v>
      </c>
      <c r="G32" s="17">
        <f>'№ 4 ведом'!H24</f>
        <v>841.6</v>
      </c>
    </row>
    <row r="33" spans="1:7" ht="47.25">
      <c r="A33" s="123" t="s">
        <v>45</v>
      </c>
      <c r="B33" s="123">
        <v>9990225000</v>
      </c>
      <c r="C33" s="123"/>
      <c r="D33" s="49" t="s">
        <v>118</v>
      </c>
      <c r="E33" s="17">
        <f>E34+E38+E36</f>
        <v>29991.3</v>
      </c>
      <c r="F33" s="17">
        <f aca="true" t="shared" si="4" ref="F33:G33">F34+F38+F36</f>
        <v>29958.3</v>
      </c>
      <c r="G33" s="17">
        <f t="shared" si="4"/>
        <v>29958.3</v>
      </c>
    </row>
    <row r="34" spans="1:7" ht="63">
      <c r="A34" s="123" t="s">
        <v>45</v>
      </c>
      <c r="B34" s="123">
        <v>9990225000</v>
      </c>
      <c r="C34" s="123" t="s">
        <v>68</v>
      </c>
      <c r="D34" s="49" t="s">
        <v>1</v>
      </c>
      <c r="E34" s="17">
        <f>E35</f>
        <v>29854.7</v>
      </c>
      <c r="F34" s="17">
        <f>F35</f>
        <v>29854.7</v>
      </c>
      <c r="G34" s="17">
        <f>G35</f>
        <v>29854.7</v>
      </c>
    </row>
    <row r="35" spans="1:7" ht="31.5">
      <c r="A35" s="123" t="s">
        <v>45</v>
      </c>
      <c r="B35" s="123">
        <v>9990225000</v>
      </c>
      <c r="C35" s="123">
        <v>120</v>
      </c>
      <c r="D35" s="49" t="s">
        <v>224</v>
      </c>
      <c r="E35" s="17">
        <f>'№ 4 ведом'!F27</f>
        <v>29854.7</v>
      </c>
      <c r="F35" s="17">
        <f>'№ 4 ведом'!G27</f>
        <v>29854.7</v>
      </c>
      <c r="G35" s="17">
        <f>'№ 4 ведом'!H27</f>
        <v>29854.7</v>
      </c>
    </row>
    <row r="36" spans="1:7" ht="31.5">
      <c r="A36" s="158" t="s">
        <v>45</v>
      </c>
      <c r="B36" s="158">
        <v>9990225000</v>
      </c>
      <c r="C36" s="157" t="s">
        <v>69</v>
      </c>
      <c r="D36" s="159" t="s">
        <v>95</v>
      </c>
      <c r="E36" s="17">
        <f>E37</f>
        <v>33</v>
      </c>
      <c r="F36" s="17">
        <f aca="true" t="shared" si="5" ref="F36:G36">F37</f>
        <v>0</v>
      </c>
      <c r="G36" s="17">
        <f t="shared" si="5"/>
        <v>0</v>
      </c>
    </row>
    <row r="37" spans="1:7" ht="31.5">
      <c r="A37" s="158" t="s">
        <v>45</v>
      </c>
      <c r="B37" s="158">
        <v>9990225000</v>
      </c>
      <c r="C37" s="158">
        <v>240</v>
      </c>
      <c r="D37" s="159" t="s">
        <v>223</v>
      </c>
      <c r="E37" s="17">
        <f>'№ 4 ведом'!F29</f>
        <v>33</v>
      </c>
      <c r="F37" s="17">
        <f>'№ 4 ведом'!G29</f>
        <v>0</v>
      </c>
      <c r="G37" s="17">
        <f>'№ 4 ведом'!H29</f>
        <v>0</v>
      </c>
    </row>
    <row r="38" spans="1:7" ht="12.75">
      <c r="A38" s="123" t="s">
        <v>45</v>
      </c>
      <c r="B38" s="123">
        <v>9990225000</v>
      </c>
      <c r="C38" s="123" t="s">
        <v>70</v>
      </c>
      <c r="D38" s="49" t="s">
        <v>71</v>
      </c>
      <c r="E38" s="17">
        <f>E39</f>
        <v>103.6</v>
      </c>
      <c r="F38" s="17">
        <f>F39</f>
        <v>103.6</v>
      </c>
      <c r="G38" s="17">
        <f>G39</f>
        <v>103.6</v>
      </c>
    </row>
    <row r="39" spans="1:7" ht="12.75">
      <c r="A39" s="123" t="s">
        <v>45</v>
      </c>
      <c r="B39" s="123">
        <v>9990225000</v>
      </c>
      <c r="C39" s="123">
        <v>850</v>
      </c>
      <c r="D39" s="49" t="s">
        <v>100</v>
      </c>
      <c r="E39" s="17">
        <f>'№ 4 ведом'!F31</f>
        <v>103.6</v>
      </c>
      <c r="F39" s="17">
        <f>'№ 4 ведом'!G31</f>
        <v>103.6</v>
      </c>
      <c r="G39" s="17">
        <f>'№ 4 ведом'!H31</f>
        <v>103.6</v>
      </c>
    </row>
    <row r="40" spans="1:7" ht="12.75">
      <c r="A40" s="9" t="s">
        <v>155</v>
      </c>
      <c r="B40" s="10"/>
      <c r="C40" s="12"/>
      <c r="D40" s="42" t="s">
        <v>156</v>
      </c>
      <c r="E40" s="17">
        <f>E41</f>
        <v>18</v>
      </c>
      <c r="F40" s="17">
        <f aca="true" t="shared" si="6" ref="F40:G44">F41</f>
        <v>18.8</v>
      </c>
      <c r="G40" s="17">
        <f t="shared" si="6"/>
        <v>213.2</v>
      </c>
    </row>
    <row r="41" spans="1:7" ht="12.75">
      <c r="A41" s="9" t="s">
        <v>155</v>
      </c>
      <c r="B41" s="123">
        <v>9900000000</v>
      </c>
      <c r="C41" s="123"/>
      <c r="D41" s="49" t="s">
        <v>105</v>
      </c>
      <c r="E41" s="17">
        <f>E42</f>
        <v>18</v>
      </c>
      <c r="F41" s="17">
        <f t="shared" si="6"/>
        <v>18.8</v>
      </c>
      <c r="G41" s="17">
        <f t="shared" si="6"/>
        <v>213.2</v>
      </c>
    </row>
    <row r="42" spans="1:7" ht="31.5">
      <c r="A42" s="9" t="s">
        <v>155</v>
      </c>
      <c r="B42" s="123">
        <v>9930000000</v>
      </c>
      <c r="C42" s="123"/>
      <c r="D42" s="49" t="s">
        <v>157</v>
      </c>
      <c r="E42" s="17">
        <f>E43</f>
        <v>18</v>
      </c>
      <c r="F42" s="17">
        <f t="shared" si="6"/>
        <v>18.8</v>
      </c>
      <c r="G42" s="17">
        <f t="shared" si="6"/>
        <v>213.2</v>
      </c>
    </row>
    <row r="43" spans="1:7" ht="47.25">
      <c r="A43" s="9" t="s">
        <v>155</v>
      </c>
      <c r="B43" s="123">
        <v>9930051200</v>
      </c>
      <c r="C43" s="123"/>
      <c r="D43" s="49" t="s">
        <v>158</v>
      </c>
      <c r="E43" s="17">
        <f>E44</f>
        <v>18</v>
      </c>
      <c r="F43" s="17">
        <f t="shared" si="6"/>
        <v>18.8</v>
      </c>
      <c r="G43" s="17">
        <f t="shared" si="6"/>
        <v>213.2</v>
      </c>
    </row>
    <row r="44" spans="1:7" ht="31.5">
      <c r="A44" s="9" t="s">
        <v>155</v>
      </c>
      <c r="B44" s="123">
        <v>9930051200</v>
      </c>
      <c r="C44" s="123" t="s">
        <v>69</v>
      </c>
      <c r="D44" s="49" t="s">
        <v>95</v>
      </c>
      <c r="E44" s="17">
        <f>E45</f>
        <v>18</v>
      </c>
      <c r="F44" s="17">
        <f t="shared" si="6"/>
        <v>18.8</v>
      </c>
      <c r="G44" s="17">
        <f t="shared" si="6"/>
        <v>213.2</v>
      </c>
    </row>
    <row r="45" spans="1:7" ht="31.5">
      <c r="A45" s="9" t="s">
        <v>155</v>
      </c>
      <c r="B45" s="123">
        <v>9930051200</v>
      </c>
      <c r="C45" s="123">
        <v>240</v>
      </c>
      <c r="D45" s="49" t="s">
        <v>223</v>
      </c>
      <c r="E45" s="17">
        <f>'№ 4 ведом'!F37</f>
        <v>18</v>
      </c>
      <c r="F45" s="17">
        <f>'№ 4 ведом'!G37</f>
        <v>18.8</v>
      </c>
      <c r="G45" s="17">
        <f>'№ 4 ведом'!H37</f>
        <v>213.2</v>
      </c>
    </row>
    <row r="46" spans="1:7" ht="31.5">
      <c r="A46" s="123" t="s">
        <v>46</v>
      </c>
      <c r="B46" s="123" t="s">
        <v>66</v>
      </c>
      <c r="C46" s="123" t="s">
        <v>66</v>
      </c>
      <c r="D46" s="49" t="s">
        <v>7</v>
      </c>
      <c r="E46" s="17">
        <f>E47</f>
        <v>11742.999999999998</v>
      </c>
      <c r="F46" s="17">
        <f aca="true" t="shared" si="7" ref="F46:G49">F47</f>
        <v>11742.999999999998</v>
      </c>
      <c r="G46" s="17">
        <f t="shared" si="7"/>
        <v>11742.999999999998</v>
      </c>
    </row>
    <row r="47" spans="1:7" ht="12.75">
      <c r="A47" s="123" t="s">
        <v>46</v>
      </c>
      <c r="B47" s="123">
        <v>9900000000</v>
      </c>
      <c r="C47" s="123"/>
      <c r="D47" s="49" t="s">
        <v>105</v>
      </c>
      <c r="E47" s="17">
        <f>E48</f>
        <v>11742.999999999998</v>
      </c>
      <c r="F47" s="17">
        <f t="shared" si="7"/>
        <v>11742.999999999998</v>
      </c>
      <c r="G47" s="17">
        <f t="shared" si="7"/>
        <v>11742.999999999998</v>
      </c>
    </row>
    <row r="48" spans="1:7" ht="31.5">
      <c r="A48" s="123" t="s">
        <v>46</v>
      </c>
      <c r="B48" s="123">
        <v>9990000000</v>
      </c>
      <c r="C48" s="123"/>
      <c r="D48" s="49" t="s">
        <v>147</v>
      </c>
      <c r="E48" s="17">
        <f>E49+E55</f>
        <v>11742.999999999998</v>
      </c>
      <c r="F48" s="17">
        <f aca="true" t="shared" si="8" ref="F48:G48">F49+F55</f>
        <v>11742.999999999998</v>
      </c>
      <c r="G48" s="17">
        <f t="shared" si="8"/>
        <v>11742.999999999998</v>
      </c>
    </row>
    <row r="49" spans="1:7" ht="31.5">
      <c r="A49" s="123" t="s">
        <v>46</v>
      </c>
      <c r="B49" s="123">
        <v>9990200000</v>
      </c>
      <c r="C49" s="24"/>
      <c r="D49" s="49" t="s">
        <v>117</v>
      </c>
      <c r="E49" s="17">
        <f>E50</f>
        <v>9806.699999999999</v>
      </c>
      <c r="F49" s="17">
        <f t="shared" si="7"/>
        <v>9806.699999999999</v>
      </c>
      <c r="G49" s="17">
        <f t="shared" si="7"/>
        <v>9806.699999999999</v>
      </c>
    </row>
    <row r="50" spans="1:7" ht="47.25">
      <c r="A50" s="123" t="s">
        <v>46</v>
      </c>
      <c r="B50" s="123">
        <v>9990225000</v>
      </c>
      <c r="C50" s="123"/>
      <c r="D50" s="49" t="s">
        <v>118</v>
      </c>
      <c r="E50" s="17">
        <f>E51+E53</f>
        <v>9806.699999999999</v>
      </c>
      <c r="F50" s="17">
        <f>F51+F53</f>
        <v>9806.699999999999</v>
      </c>
      <c r="G50" s="17">
        <f>G51+G53</f>
        <v>9806.699999999999</v>
      </c>
    </row>
    <row r="51" spans="1:7" ht="63">
      <c r="A51" s="123" t="s">
        <v>46</v>
      </c>
      <c r="B51" s="123">
        <v>9990225000</v>
      </c>
      <c r="C51" s="123" t="s">
        <v>68</v>
      </c>
      <c r="D51" s="49" t="s">
        <v>1</v>
      </c>
      <c r="E51" s="17">
        <f>E52</f>
        <v>9720.4</v>
      </c>
      <c r="F51" s="17">
        <f>F52</f>
        <v>9720.4</v>
      </c>
      <c r="G51" s="17">
        <f>G52</f>
        <v>9720.4</v>
      </c>
    </row>
    <row r="52" spans="1:7" ht="31.5">
      <c r="A52" s="123" t="s">
        <v>46</v>
      </c>
      <c r="B52" s="123">
        <v>9990225000</v>
      </c>
      <c r="C52" s="123">
        <v>120</v>
      </c>
      <c r="D52" s="49" t="s">
        <v>224</v>
      </c>
      <c r="E52" s="17">
        <f>'№ 4 ведом'!F608</f>
        <v>9720.4</v>
      </c>
      <c r="F52" s="17">
        <f>'№ 4 ведом'!G608</f>
        <v>9720.4</v>
      </c>
      <c r="G52" s="17">
        <f>'№ 4 ведом'!H608</f>
        <v>9720.4</v>
      </c>
    </row>
    <row r="53" spans="1:7" ht="12.75">
      <c r="A53" s="123" t="s">
        <v>46</v>
      </c>
      <c r="B53" s="123">
        <v>9990225000</v>
      </c>
      <c r="C53" s="123" t="s">
        <v>70</v>
      </c>
      <c r="D53" s="49" t="s">
        <v>71</v>
      </c>
      <c r="E53" s="17">
        <f>E54</f>
        <v>86.3</v>
      </c>
      <c r="F53" s="17">
        <f>F54</f>
        <v>86.3</v>
      </c>
      <c r="G53" s="17">
        <f>G54</f>
        <v>86.3</v>
      </c>
    </row>
    <row r="54" spans="1:7" ht="12.75">
      <c r="A54" s="123" t="s">
        <v>46</v>
      </c>
      <c r="B54" s="123">
        <v>9990225000</v>
      </c>
      <c r="C54" s="123">
        <v>850</v>
      </c>
      <c r="D54" s="49" t="s">
        <v>100</v>
      </c>
      <c r="E54" s="17">
        <f>'№ 4 ведом'!F610</f>
        <v>86.3</v>
      </c>
      <c r="F54" s="17">
        <f>'№ 4 ведом'!G610</f>
        <v>86.3</v>
      </c>
      <c r="G54" s="17">
        <f>'№ 4 ведом'!H610</f>
        <v>86.3</v>
      </c>
    </row>
    <row r="55" spans="1:7" ht="31.5">
      <c r="A55" s="149" t="s">
        <v>46</v>
      </c>
      <c r="B55" s="149">
        <v>9990400000</v>
      </c>
      <c r="C55" s="149"/>
      <c r="D55" s="84" t="s">
        <v>665</v>
      </c>
      <c r="E55" s="21">
        <f>E56</f>
        <v>1936.3</v>
      </c>
      <c r="F55" s="21">
        <f aca="true" t="shared" si="9" ref="F55:G56">F56</f>
        <v>1936.3</v>
      </c>
      <c r="G55" s="21">
        <f t="shared" si="9"/>
        <v>1936.3</v>
      </c>
    </row>
    <row r="56" spans="1:7" ht="63">
      <c r="A56" s="149" t="s">
        <v>46</v>
      </c>
      <c r="B56" s="149">
        <v>9990400000</v>
      </c>
      <c r="C56" s="149" t="s">
        <v>68</v>
      </c>
      <c r="D56" s="150" t="s">
        <v>1</v>
      </c>
      <c r="E56" s="21">
        <f>E57</f>
        <v>1936.3</v>
      </c>
      <c r="F56" s="21">
        <f t="shared" si="9"/>
        <v>1936.3</v>
      </c>
      <c r="G56" s="21">
        <f t="shared" si="9"/>
        <v>1936.3</v>
      </c>
    </row>
    <row r="57" spans="1:7" ht="31.5">
      <c r="A57" s="149" t="s">
        <v>46</v>
      </c>
      <c r="B57" s="149">
        <v>9990400000</v>
      </c>
      <c r="C57" s="149">
        <v>120</v>
      </c>
      <c r="D57" s="150" t="s">
        <v>224</v>
      </c>
      <c r="E57" s="21">
        <f>'№ 4 ведом'!F631</f>
        <v>1936.3</v>
      </c>
      <c r="F57" s="21">
        <f>'№ 4 ведом'!G631</f>
        <v>1936.3</v>
      </c>
      <c r="G57" s="21">
        <f>'№ 4 ведом'!H631</f>
        <v>1936.3</v>
      </c>
    </row>
    <row r="58" spans="1:7" ht="12.75">
      <c r="A58" s="22" t="s">
        <v>214</v>
      </c>
      <c r="B58" s="123"/>
      <c r="C58" s="123"/>
      <c r="D58" s="126" t="s">
        <v>215</v>
      </c>
      <c r="E58" s="17">
        <f aca="true" t="shared" si="10" ref="E58:E63">E59</f>
        <v>88.6</v>
      </c>
      <c r="F58" s="17">
        <f aca="true" t="shared" si="11" ref="F58:G63">F59</f>
        <v>88.6</v>
      </c>
      <c r="G58" s="17">
        <f t="shared" si="11"/>
        <v>88.6</v>
      </c>
    </row>
    <row r="59" spans="1:7" ht="47.25">
      <c r="A59" s="9" t="s">
        <v>214</v>
      </c>
      <c r="B59" s="120">
        <v>2200000000</v>
      </c>
      <c r="C59" s="123"/>
      <c r="D59" s="124" t="s">
        <v>317</v>
      </c>
      <c r="E59" s="17">
        <f t="shared" si="10"/>
        <v>88.6</v>
      </c>
      <c r="F59" s="17">
        <f t="shared" si="11"/>
        <v>88.6</v>
      </c>
      <c r="G59" s="17">
        <f t="shared" si="11"/>
        <v>88.6</v>
      </c>
    </row>
    <row r="60" spans="1:7" ht="31.5">
      <c r="A60" s="9" t="s">
        <v>214</v>
      </c>
      <c r="B60" s="123">
        <v>2240000000</v>
      </c>
      <c r="C60" s="123"/>
      <c r="D60" s="124" t="s">
        <v>132</v>
      </c>
      <c r="E60" s="17">
        <f t="shared" si="10"/>
        <v>88.6</v>
      </c>
      <c r="F60" s="17">
        <f t="shared" si="11"/>
        <v>88.6</v>
      </c>
      <c r="G60" s="17">
        <f t="shared" si="11"/>
        <v>88.6</v>
      </c>
    </row>
    <row r="61" spans="1:7" ht="31.5">
      <c r="A61" s="22" t="s">
        <v>214</v>
      </c>
      <c r="B61" s="123">
        <v>2240500000</v>
      </c>
      <c r="C61" s="123"/>
      <c r="D61" s="124" t="s">
        <v>133</v>
      </c>
      <c r="E61" s="17">
        <f t="shared" si="10"/>
        <v>88.6</v>
      </c>
      <c r="F61" s="17">
        <f t="shared" si="11"/>
        <v>88.6</v>
      </c>
      <c r="G61" s="17">
        <f t="shared" si="11"/>
        <v>88.6</v>
      </c>
    </row>
    <row r="62" spans="1:7" ht="31.5">
      <c r="A62" s="9" t="s">
        <v>214</v>
      </c>
      <c r="B62" s="123">
        <v>2240520410</v>
      </c>
      <c r="C62" s="123"/>
      <c r="D62" s="124" t="s">
        <v>203</v>
      </c>
      <c r="E62" s="17">
        <f t="shared" si="10"/>
        <v>88.6</v>
      </c>
      <c r="F62" s="17">
        <f t="shared" si="11"/>
        <v>88.6</v>
      </c>
      <c r="G62" s="17">
        <f t="shared" si="11"/>
        <v>88.6</v>
      </c>
    </row>
    <row r="63" spans="1:7" ht="12.75">
      <c r="A63" s="9" t="s">
        <v>214</v>
      </c>
      <c r="B63" s="123">
        <v>2240520410</v>
      </c>
      <c r="C63" s="123" t="s">
        <v>70</v>
      </c>
      <c r="D63" s="124" t="s">
        <v>71</v>
      </c>
      <c r="E63" s="17">
        <f t="shared" si="10"/>
        <v>88.6</v>
      </c>
      <c r="F63" s="17">
        <f t="shared" si="11"/>
        <v>88.6</v>
      </c>
      <c r="G63" s="17">
        <f t="shared" si="11"/>
        <v>88.6</v>
      </c>
    </row>
    <row r="64" spans="1:7" ht="31.5">
      <c r="A64" s="9" t="s">
        <v>214</v>
      </c>
      <c r="B64" s="123">
        <v>2240520410</v>
      </c>
      <c r="C64" s="123">
        <v>860</v>
      </c>
      <c r="D64" s="124" t="s">
        <v>226</v>
      </c>
      <c r="E64" s="17">
        <f>'№ 4 ведом'!F44</f>
        <v>88.6</v>
      </c>
      <c r="F64" s="17">
        <f>'№ 4 ведом'!G44</f>
        <v>88.6</v>
      </c>
      <c r="G64" s="17">
        <f>'№ 4 ведом'!H44</f>
        <v>88.6</v>
      </c>
    </row>
    <row r="65" spans="1:7" ht="12.75">
      <c r="A65" s="123" t="s">
        <v>47</v>
      </c>
      <c r="B65" s="123"/>
      <c r="C65" s="123"/>
      <c r="D65" s="49" t="s">
        <v>8</v>
      </c>
      <c r="E65" s="17">
        <f>E66</f>
        <v>2804.7</v>
      </c>
      <c r="F65" s="17">
        <f aca="true" t="shared" si="12" ref="F65:G69">F66</f>
        <v>1000</v>
      </c>
      <c r="G65" s="17">
        <f t="shared" si="12"/>
        <v>1000</v>
      </c>
    </row>
    <row r="66" spans="1:7" ht="12.75">
      <c r="A66" s="123" t="s">
        <v>47</v>
      </c>
      <c r="B66" s="123">
        <v>9900000000</v>
      </c>
      <c r="C66" s="123"/>
      <c r="D66" s="49" t="s">
        <v>105</v>
      </c>
      <c r="E66" s="17">
        <f>E67</f>
        <v>2804.7</v>
      </c>
      <c r="F66" s="17">
        <f t="shared" si="12"/>
        <v>1000</v>
      </c>
      <c r="G66" s="17">
        <f t="shared" si="12"/>
        <v>1000</v>
      </c>
    </row>
    <row r="67" spans="1:7" ht="12.75">
      <c r="A67" s="123" t="s">
        <v>47</v>
      </c>
      <c r="B67" s="123">
        <v>9910000000</v>
      </c>
      <c r="C67" s="123"/>
      <c r="D67" s="49" t="s">
        <v>8</v>
      </c>
      <c r="E67" s="17">
        <f>E68</f>
        <v>2804.7</v>
      </c>
      <c r="F67" s="17">
        <f t="shared" si="12"/>
        <v>1000</v>
      </c>
      <c r="G67" s="17">
        <f t="shared" si="12"/>
        <v>1000</v>
      </c>
    </row>
    <row r="68" spans="1:7" ht="12.75">
      <c r="A68" s="123" t="s">
        <v>47</v>
      </c>
      <c r="B68" s="123">
        <v>9910020000</v>
      </c>
      <c r="C68" s="123"/>
      <c r="D68" s="124" t="s">
        <v>283</v>
      </c>
      <c r="E68" s="17">
        <f>E69</f>
        <v>2804.7</v>
      </c>
      <c r="F68" s="17">
        <f t="shared" si="12"/>
        <v>1000</v>
      </c>
      <c r="G68" s="17">
        <f t="shared" si="12"/>
        <v>1000</v>
      </c>
    </row>
    <row r="69" spans="1:7" ht="12.75">
      <c r="A69" s="123" t="s">
        <v>47</v>
      </c>
      <c r="B69" s="123">
        <v>9910020000</v>
      </c>
      <c r="C69" s="120" t="s">
        <v>70</v>
      </c>
      <c r="D69" s="124" t="s">
        <v>71</v>
      </c>
      <c r="E69" s="17">
        <f>E70</f>
        <v>2804.7</v>
      </c>
      <c r="F69" s="17">
        <f t="shared" si="12"/>
        <v>1000</v>
      </c>
      <c r="G69" s="17">
        <f t="shared" si="12"/>
        <v>1000</v>
      </c>
    </row>
    <row r="70" spans="1:7" ht="12.75">
      <c r="A70" s="123" t="s">
        <v>47</v>
      </c>
      <c r="B70" s="123">
        <v>9910020000</v>
      </c>
      <c r="C70" s="2" t="s">
        <v>162</v>
      </c>
      <c r="D70" s="47" t="s">
        <v>163</v>
      </c>
      <c r="E70" s="17">
        <f>'№ 4 ведом'!F616</f>
        <v>2804.7</v>
      </c>
      <c r="F70" s="17">
        <f>'№ 4 ведом'!G616</f>
        <v>1000</v>
      </c>
      <c r="G70" s="17">
        <f>'№ 4 ведом'!H616</f>
        <v>1000</v>
      </c>
    </row>
    <row r="71" spans="1:7" ht="12.75">
      <c r="A71" s="125" t="s">
        <v>60</v>
      </c>
      <c r="B71" s="125" t="s">
        <v>66</v>
      </c>
      <c r="C71" s="125" t="s">
        <v>66</v>
      </c>
      <c r="D71" s="126" t="s">
        <v>23</v>
      </c>
      <c r="E71" s="7">
        <f>E72+E90+E109+E135</f>
        <v>44877.939999999995</v>
      </c>
      <c r="F71" s="7">
        <f>F72+F90+F109+F135</f>
        <v>40372.94</v>
      </c>
      <c r="G71" s="7">
        <f>G72+G90+G109+G135</f>
        <v>37862.44</v>
      </c>
    </row>
    <row r="72" spans="1:7" ht="47.25">
      <c r="A72" s="123" t="s">
        <v>60</v>
      </c>
      <c r="B72" s="120">
        <v>2200000000</v>
      </c>
      <c r="C72" s="123"/>
      <c r="D72" s="49" t="s">
        <v>317</v>
      </c>
      <c r="E72" s="17">
        <f>E73</f>
        <v>749.7</v>
      </c>
      <c r="F72" s="17">
        <f>F73</f>
        <v>749.7</v>
      </c>
      <c r="G72" s="17">
        <f>G73</f>
        <v>749.7</v>
      </c>
    </row>
    <row r="73" spans="1:7" ht="31.5">
      <c r="A73" s="123" t="s">
        <v>60</v>
      </c>
      <c r="B73" s="123">
        <v>2240000000</v>
      </c>
      <c r="C73" s="123"/>
      <c r="D73" s="49" t="s">
        <v>132</v>
      </c>
      <c r="E73" s="17">
        <f>E74+E83</f>
        <v>749.7</v>
      </c>
      <c r="F73" s="17">
        <f>F74+F83</f>
        <v>749.7</v>
      </c>
      <c r="G73" s="17">
        <f>G74+G83</f>
        <v>749.7</v>
      </c>
    </row>
    <row r="74" spans="1:7" ht="31.5">
      <c r="A74" s="123" t="s">
        <v>60</v>
      </c>
      <c r="B74" s="123">
        <v>2240200000</v>
      </c>
      <c r="C74" s="123"/>
      <c r="D74" s="49" t="s">
        <v>145</v>
      </c>
      <c r="E74" s="17">
        <f>E75+E80</f>
        <v>167.70000000000002</v>
      </c>
      <c r="F74" s="17">
        <f>F75+F80</f>
        <v>167.70000000000002</v>
      </c>
      <c r="G74" s="17">
        <f>G75+G80</f>
        <v>167.70000000000002</v>
      </c>
    </row>
    <row r="75" spans="1:7" ht="12.75">
      <c r="A75" s="123" t="s">
        <v>60</v>
      </c>
      <c r="B75" s="123">
        <v>2240220340</v>
      </c>
      <c r="C75" s="123"/>
      <c r="D75" s="49" t="s">
        <v>150</v>
      </c>
      <c r="E75" s="17">
        <f>E76+E78</f>
        <v>161.10000000000002</v>
      </c>
      <c r="F75" s="17">
        <f>F76+F78</f>
        <v>161.10000000000002</v>
      </c>
      <c r="G75" s="17">
        <f>G76+G78</f>
        <v>161.10000000000002</v>
      </c>
    </row>
    <row r="76" spans="1:7" ht="31.5">
      <c r="A76" s="123" t="s">
        <v>60</v>
      </c>
      <c r="B76" s="123">
        <v>2240220340</v>
      </c>
      <c r="C76" s="120" t="s">
        <v>69</v>
      </c>
      <c r="D76" s="124" t="s">
        <v>95</v>
      </c>
      <c r="E76" s="17">
        <f>E77</f>
        <v>110.9</v>
      </c>
      <c r="F76" s="17">
        <f>F77</f>
        <v>110.9</v>
      </c>
      <c r="G76" s="17">
        <f>G77</f>
        <v>110.9</v>
      </c>
    </row>
    <row r="77" spans="1:7" ht="31.5">
      <c r="A77" s="123" t="s">
        <v>60</v>
      </c>
      <c r="B77" s="123">
        <v>2240220340</v>
      </c>
      <c r="C77" s="123">
        <v>240</v>
      </c>
      <c r="D77" s="49" t="s">
        <v>223</v>
      </c>
      <c r="E77" s="17">
        <f>'№ 4 ведом'!F51</f>
        <v>110.9</v>
      </c>
      <c r="F77" s="17">
        <f>'№ 4 ведом'!G51</f>
        <v>110.9</v>
      </c>
      <c r="G77" s="17">
        <f>'№ 4 ведом'!H51</f>
        <v>110.9</v>
      </c>
    </row>
    <row r="78" spans="1:7" ht="12.75">
      <c r="A78" s="123" t="s">
        <v>60</v>
      </c>
      <c r="B78" s="123">
        <v>2240220340</v>
      </c>
      <c r="C78" s="120" t="s">
        <v>73</v>
      </c>
      <c r="D78" s="124" t="s">
        <v>74</v>
      </c>
      <c r="E78" s="17">
        <f>E79</f>
        <v>50.2</v>
      </c>
      <c r="F78" s="17">
        <f>F79</f>
        <v>50.2</v>
      </c>
      <c r="G78" s="17">
        <f>G79</f>
        <v>50.2</v>
      </c>
    </row>
    <row r="79" spans="1:7" ht="12.75">
      <c r="A79" s="123" t="s">
        <v>60</v>
      </c>
      <c r="B79" s="123">
        <v>2240220340</v>
      </c>
      <c r="C79" s="123">
        <v>350</v>
      </c>
      <c r="D79" s="47" t="s">
        <v>151</v>
      </c>
      <c r="E79" s="17">
        <f>'№ 4 ведом'!F53</f>
        <v>50.2</v>
      </c>
      <c r="F79" s="17">
        <f>'№ 4 ведом'!G53</f>
        <v>50.2</v>
      </c>
      <c r="G79" s="17">
        <f>'№ 4 ведом'!H53</f>
        <v>50.2</v>
      </c>
    </row>
    <row r="80" spans="1:7" ht="31.5">
      <c r="A80" s="123" t="s">
        <v>60</v>
      </c>
      <c r="B80" s="123">
        <v>2240220360</v>
      </c>
      <c r="C80" s="123"/>
      <c r="D80" s="47" t="s">
        <v>227</v>
      </c>
      <c r="E80" s="17">
        <f aca="true" t="shared" si="13" ref="E80:G81">E81</f>
        <v>6.6</v>
      </c>
      <c r="F80" s="17">
        <f t="shared" si="13"/>
        <v>6.6</v>
      </c>
      <c r="G80" s="17">
        <f t="shared" si="13"/>
        <v>6.6</v>
      </c>
    </row>
    <row r="81" spans="1:7" ht="12.75">
      <c r="A81" s="123" t="s">
        <v>60</v>
      </c>
      <c r="B81" s="123">
        <v>2240220360</v>
      </c>
      <c r="C81" s="120" t="s">
        <v>73</v>
      </c>
      <c r="D81" s="124" t="s">
        <v>74</v>
      </c>
      <c r="E81" s="17">
        <f t="shared" si="13"/>
        <v>6.6</v>
      </c>
      <c r="F81" s="17">
        <f t="shared" si="13"/>
        <v>6.6</v>
      </c>
      <c r="G81" s="17">
        <f t="shared" si="13"/>
        <v>6.6</v>
      </c>
    </row>
    <row r="82" spans="1:7" ht="12.75">
      <c r="A82" s="123" t="s">
        <v>60</v>
      </c>
      <c r="B82" s="123">
        <v>2240220360</v>
      </c>
      <c r="C82" s="123">
        <v>350</v>
      </c>
      <c r="D82" s="47" t="s">
        <v>151</v>
      </c>
      <c r="E82" s="17">
        <f>'№ 4 ведом'!F56</f>
        <v>6.6</v>
      </c>
      <c r="F82" s="17">
        <f>'№ 4 ведом'!G56</f>
        <v>6.6</v>
      </c>
      <c r="G82" s="17">
        <f>'№ 4 ведом'!H56</f>
        <v>6.6</v>
      </c>
    </row>
    <row r="83" spans="1:7" ht="31.5">
      <c r="A83" s="123" t="s">
        <v>60</v>
      </c>
      <c r="B83" s="123">
        <v>2240500000</v>
      </c>
      <c r="C83" s="123"/>
      <c r="D83" s="49" t="s">
        <v>133</v>
      </c>
      <c r="E83" s="17">
        <f>E84+E87</f>
        <v>582</v>
      </c>
      <c r="F83" s="17">
        <f>F84+F87</f>
        <v>582</v>
      </c>
      <c r="G83" s="17">
        <f>G84+G87</f>
        <v>582</v>
      </c>
    </row>
    <row r="84" spans="1:7" ht="31.5">
      <c r="A84" s="123" t="s">
        <v>60</v>
      </c>
      <c r="B84" s="123">
        <v>2240520410</v>
      </c>
      <c r="C84" s="123"/>
      <c r="D84" s="49" t="s">
        <v>203</v>
      </c>
      <c r="E84" s="17">
        <f aca="true" t="shared" si="14" ref="E84:G85">E85</f>
        <v>136.6</v>
      </c>
      <c r="F84" s="17">
        <f t="shared" si="14"/>
        <v>136.6</v>
      </c>
      <c r="G84" s="17">
        <f t="shared" si="14"/>
        <v>136.6</v>
      </c>
    </row>
    <row r="85" spans="1:7" ht="12.75">
      <c r="A85" s="123" t="s">
        <v>60</v>
      </c>
      <c r="B85" s="123">
        <v>2240520410</v>
      </c>
      <c r="C85" s="123" t="s">
        <v>70</v>
      </c>
      <c r="D85" s="49" t="s">
        <v>71</v>
      </c>
      <c r="E85" s="17">
        <f t="shared" si="14"/>
        <v>136.6</v>
      </c>
      <c r="F85" s="17">
        <f t="shared" si="14"/>
        <v>136.6</v>
      </c>
      <c r="G85" s="17">
        <f t="shared" si="14"/>
        <v>136.6</v>
      </c>
    </row>
    <row r="86" spans="1:7" ht="12.75">
      <c r="A86" s="123" t="s">
        <v>60</v>
      </c>
      <c r="B86" s="123">
        <v>2240520410</v>
      </c>
      <c r="C86" s="123">
        <v>850</v>
      </c>
      <c r="D86" s="49" t="s">
        <v>100</v>
      </c>
      <c r="E86" s="17">
        <f>'№ 4 ведом'!F60</f>
        <v>136.6</v>
      </c>
      <c r="F86" s="17">
        <f>'№ 4 ведом'!G60</f>
        <v>136.6</v>
      </c>
      <c r="G86" s="17">
        <f>'№ 4 ведом'!H60</f>
        <v>136.6</v>
      </c>
    </row>
    <row r="87" spans="1:7" ht="31.5">
      <c r="A87" s="123" t="s">
        <v>60</v>
      </c>
      <c r="B87" s="123">
        <v>2240520460</v>
      </c>
      <c r="C87" s="123"/>
      <c r="D87" s="49" t="s">
        <v>217</v>
      </c>
      <c r="E87" s="17">
        <f aca="true" t="shared" si="15" ref="E87:G88">E88</f>
        <v>445.4</v>
      </c>
      <c r="F87" s="17">
        <f t="shared" si="15"/>
        <v>445.4</v>
      </c>
      <c r="G87" s="17">
        <f t="shared" si="15"/>
        <v>445.4</v>
      </c>
    </row>
    <row r="88" spans="1:7" ht="31.5">
      <c r="A88" s="123" t="s">
        <v>60</v>
      </c>
      <c r="B88" s="123">
        <v>2240520460</v>
      </c>
      <c r="C88" s="120" t="s">
        <v>69</v>
      </c>
      <c r="D88" s="124" t="s">
        <v>95</v>
      </c>
      <c r="E88" s="17">
        <f t="shared" si="15"/>
        <v>445.4</v>
      </c>
      <c r="F88" s="17">
        <f t="shared" si="15"/>
        <v>445.4</v>
      </c>
      <c r="G88" s="17">
        <f t="shared" si="15"/>
        <v>445.4</v>
      </c>
    </row>
    <row r="89" spans="1:7" ht="31.5">
      <c r="A89" s="123" t="s">
        <v>60</v>
      </c>
      <c r="B89" s="123">
        <v>2240520460</v>
      </c>
      <c r="C89" s="123">
        <v>240</v>
      </c>
      <c r="D89" s="49" t="s">
        <v>223</v>
      </c>
      <c r="E89" s="17">
        <f>'№ 4 ведом'!F63</f>
        <v>445.4</v>
      </c>
      <c r="F89" s="17">
        <f>'№ 4 ведом'!G63</f>
        <v>445.4</v>
      </c>
      <c r="G89" s="17">
        <f>'№ 4 ведом'!H63</f>
        <v>445.4</v>
      </c>
    </row>
    <row r="90" spans="1:7" ht="31.5">
      <c r="A90" s="123" t="s">
        <v>60</v>
      </c>
      <c r="B90" s="120">
        <v>2500000000</v>
      </c>
      <c r="C90" s="123"/>
      <c r="D90" s="49" t="s">
        <v>318</v>
      </c>
      <c r="E90" s="17">
        <f>E91+E96</f>
        <v>1341.1000000000001</v>
      </c>
      <c r="F90" s="17">
        <f>F91+F96</f>
        <v>1381.5</v>
      </c>
      <c r="G90" s="17">
        <f>G91+G96</f>
        <v>1423.5</v>
      </c>
    </row>
    <row r="91" spans="1:7" ht="12.75">
      <c r="A91" s="123" t="s">
        <v>60</v>
      </c>
      <c r="B91" s="123">
        <v>2510000000</v>
      </c>
      <c r="C91" s="123"/>
      <c r="D91" s="49" t="s">
        <v>153</v>
      </c>
      <c r="E91" s="17">
        <f>E92</f>
        <v>110.5</v>
      </c>
      <c r="F91" s="17">
        <f>F92</f>
        <v>110.5</v>
      </c>
      <c r="G91" s="17">
        <f>G92</f>
        <v>110.5</v>
      </c>
    </row>
    <row r="92" spans="1:7" ht="47.25">
      <c r="A92" s="123" t="s">
        <v>60</v>
      </c>
      <c r="B92" s="123">
        <v>2510200000</v>
      </c>
      <c r="C92" s="123"/>
      <c r="D92" s="49" t="s">
        <v>175</v>
      </c>
      <c r="E92" s="17">
        <f>E93</f>
        <v>110.5</v>
      </c>
      <c r="F92" s="17">
        <f aca="true" t="shared" si="16" ref="F92:G94">F93</f>
        <v>110.5</v>
      </c>
      <c r="G92" s="17">
        <f t="shared" si="16"/>
        <v>110.5</v>
      </c>
    </row>
    <row r="93" spans="1:7" ht="31.5">
      <c r="A93" s="123" t="s">
        <v>60</v>
      </c>
      <c r="B93" s="123">
        <v>2510220170</v>
      </c>
      <c r="C93" s="123"/>
      <c r="D93" s="49" t="s">
        <v>176</v>
      </c>
      <c r="E93" s="17">
        <f>E94</f>
        <v>110.5</v>
      </c>
      <c r="F93" s="17">
        <f t="shared" si="16"/>
        <v>110.5</v>
      </c>
      <c r="G93" s="17">
        <f t="shared" si="16"/>
        <v>110.5</v>
      </c>
    </row>
    <row r="94" spans="1:7" ht="63">
      <c r="A94" s="123" t="s">
        <v>60</v>
      </c>
      <c r="B94" s="123">
        <v>2510220170</v>
      </c>
      <c r="C94" s="123" t="s">
        <v>68</v>
      </c>
      <c r="D94" s="124" t="s">
        <v>1</v>
      </c>
      <c r="E94" s="17">
        <f>E95</f>
        <v>110.5</v>
      </c>
      <c r="F94" s="17">
        <f t="shared" si="16"/>
        <v>110.5</v>
      </c>
      <c r="G94" s="17">
        <f t="shared" si="16"/>
        <v>110.5</v>
      </c>
    </row>
    <row r="95" spans="1:7" ht="31.5">
      <c r="A95" s="123" t="s">
        <v>60</v>
      </c>
      <c r="B95" s="123">
        <v>2510220170</v>
      </c>
      <c r="C95" s="123">
        <v>120</v>
      </c>
      <c r="D95" s="124" t="s">
        <v>224</v>
      </c>
      <c r="E95" s="17">
        <f>'№ 4 ведом'!F69</f>
        <v>110.5</v>
      </c>
      <c r="F95" s="17">
        <f>'№ 4 ведом'!G69</f>
        <v>110.5</v>
      </c>
      <c r="G95" s="17">
        <f>'№ 4 ведом'!H69</f>
        <v>110.5</v>
      </c>
    </row>
    <row r="96" spans="1:7" ht="31.5">
      <c r="A96" s="123" t="s">
        <v>60</v>
      </c>
      <c r="B96" s="120">
        <v>2520000000</v>
      </c>
      <c r="C96" s="123"/>
      <c r="D96" s="55" t="s">
        <v>235</v>
      </c>
      <c r="E96" s="17">
        <f>E97+E101+E105</f>
        <v>1230.6000000000001</v>
      </c>
      <c r="F96" s="17">
        <f>F97+F101+F105</f>
        <v>1271</v>
      </c>
      <c r="G96" s="17">
        <f>G97+G101+G105</f>
        <v>1313</v>
      </c>
    </row>
    <row r="97" spans="1:7" ht="31.5">
      <c r="A97" s="123" t="s">
        <v>60</v>
      </c>
      <c r="B97" s="120">
        <v>2520400000</v>
      </c>
      <c r="C97" s="123"/>
      <c r="D97" s="55" t="s">
        <v>334</v>
      </c>
      <c r="E97" s="17">
        <f>E98</f>
        <v>85.4</v>
      </c>
      <c r="F97" s="17">
        <f aca="true" t="shared" si="17" ref="F97:G99">F98</f>
        <v>85.4</v>
      </c>
      <c r="G97" s="17">
        <f t="shared" si="17"/>
        <v>85.4</v>
      </c>
    </row>
    <row r="98" spans="1:7" ht="12.75">
      <c r="A98" s="123" t="s">
        <v>60</v>
      </c>
      <c r="B98" s="120">
        <v>2520420300</v>
      </c>
      <c r="C98" s="123"/>
      <c r="D98" s="55" t="s">
        <v>335</v>
      </c>
      <c r="E98" s="17">
        <f>E99</f>
        <v>85.4</v>
      </c>
      <c r="F98" s="17">
        <f t="shared" si="17"/>
        <v>85.4</v>
      </c>
      <c r="G98" s="17">
        <f t="shared" si="17"/>
        <v>85.4</v>
      </c>
    </row>
    <row r="99" spans="1:7" ht="31.5">
      <c r="A99" s="123" t="s">
        <v>60</v>
      </c>
      <c r="B99" s="120">
        <v>2520420300</v>
      </c>
      <c r="C99" s="120" t="s">
        <v>69</v>
      </c>
      <c r="D99" s="124" t="s">
        <v>95</v>
      </c>
      <c r="E99" s="17">
        <f>E100</f>
        <v>85.4</v>
      </c>
      <c r="F99" s="17">
        <f t="shared" si="17"/>
        <v>85.4</v>
      </c>
      <c r="G99" s="17">
        <f t="shared" si="17"/>
        <v>85.4</v>
      </c>
    </row>
    <row r="100" spans="1:7" ht="31.5">
      <c r="A100" s="123" t="s">
        <v>60</v>
      </c>
      <c r="B100" s="120">
        <v>2520420300</v>
      </c>
      <c r="C100" s="123">
        <v>240</v>
      </c>
      <c r="D100" s="124" t="s">
        <v>223</v>
      </c>
      <c r="E100" s="17">
        <f>'№ 4 ведом'!F74</f>
        <v>85.4</v>
      </c>
      <c r="F100" s="17">
        <f>'№ 4 ведом'!G74</f>
        <v>85.4</v>
      </c>
      <c r="G100" s="17">
        <f>'№ 4 ведом'!H74</f>
        <v>85.4</v>
      </c>
    </row>
    <row r="101" spans="1:7" ht="31.5">
      <c r="A101" s="123" t="s">
        <v>60</v>
      </c>
      <c r="B101" s="120">
        <v>2520500000</v>
      </c>
      <c r="C101" s="123"/>
      <c r="D101" s="124" t="s">
        <v>343</v>
      </c>
      <c r="E101" s="17">
        <f>E102</f>
        <v>136.5</v>
      </c>
      <c r="F101" s="17">
        <f aca="true" t="shared" si="18" ref="F101:G103">F102</f>
        <v>136.5</v>
      </c>
      <c r="G101" s="17">
        <f t="shared" si="18"/>
        <v>136.5</v>
      </c>
    </row>
    <row r="102" spans="1:7" ht="12.75">
      <c r="A102" s="123" t="s">
        <v>60</v>
      </c>
      <c r="B102" s="120">
        <v>2520520300</v>
      </c>
      <c r="C102" s="123"/>
      <c r="D102" s="124" t="s">
        <v>344</v>
      </c>
      <c r="E102" s="17">
        <f>E103</f>
        <v>136.5</v>
      </c>
      <c r="F102" s="17">
        <f t="shared" si="18"/>
        <v>136.5</v>
      </c>
      <c r="G102" s="17">
        <f t="shared" si="18"/>
        <v>136.5</v>
      </c>
    </row>
    <row r="103" spans="1:7" ht="31.5">
      <c r="A103" s="123" t="s">
        <v>60</v>
      </c>
      <c r="B103" s="120">
        <v>2520520300</v>
      </c>
      <c r="C103" s="120" t="s">
        <v>69</v>
      </c>
      <c r="D103" s="124" t="s">
        <v>95</v>
      </c>
      <c r="E103" s="17">
        <f>E104</f>
        <v>136.5</v>
      </c>
      <c r="F103" s="17">
        <f t="shared" si="18"/>
        <v>136.5</v>
      </c>
      <c r="G103" s="17">
        <f t="shared" si="18"/>
        <v>136.5</v>
      </c>
    </row>
    <row r="104" spans="1:7" ht="31.5">
      <c r="A104" s="123" t="s">
        <v>60</v>
      </c>
      <c r="B104" s="120">
        <v>2520520300</v>
      </c>
      <c r="C104" s="123">
        <v>240</v>
      </c>
      <c r="D104" s="124" t="s">
        <v>223</v>
      </c>
      <c r="E104" s="17">
        <f>'№ 4 ведом'!F78</f>
        <v>136.5</v>
      </c>
      <c r="F104" s="17">
        <f>'№ 4 ведом'!G78</f>
        <v>136.5</v>
      </c>
      <c r="G104" s="17">
        <f>'№ 4 ведом'!H78</f>
        <v>136.5</v>
      </c>
    </row>
    <row r="105" spans="1:7" ht="31.5">
      <c r="A105" s="123" t="s">
        <v>60</v>
      </c>
      <c r="B105" s="120">
        <v>2520600000</v>
      </c>
      <c r="C105" s="123"/>
      <c r="D105" s="124" t="s">
        <v>342</v>
      </c>
      <c r="E105" s="17">
        <f>E106</f>
        <v>1008.7</v>
      </c>
      <c r="F105" s="17">
        <f aca="true" t="shared" si="19" ref="F105:G107">F106</f>
        <v>1049.1</v>
      </c>
      <c r="G105" s="17">
        <f t="shared" si="19"/>
        <v>1091.1</v>
      </c>
    </row>
    <row r="106" spans="1:7" ht="12.75">
      <c r="A106" s="123" t="s">
        <v>60</v>
      </c>
      <c r="B106" s="120">
        <v>2520620200</v>
      </c>
      <c r="C106" s="123"/>
      <c r="D106" s="124" t="s">
        <v>282</v>
      </c>
      <c r="E106" s="17">
        <f>E107</f>
        <v>1008.7</v>
      </c>
      <c r="F106" s="17">
        <f t="shared" si="19"/>
        <v>1049.1</v>
      </c>
      <c r="G106" s="17">
        <f t="shared" si="19"/>
        <v>1091.1</v>
      </c>
    </row>
    <row r="107" spans="1:7" ht="31.5">
      <c r="A107" s="123" t="s">
        <v>60</v>
      </c>
      <c r="B107" s="120">
        <v>2520620200</v>
      </c>
      <c r="C107" s="120" t="s">
        <v>69</v>
      </c>
      <c r="D107" s="124" t="s">
        <v>95</v>
      </c>
      <c r="E107" s="17">
        <f>E108</f>
        <v>1008.7</v>
      </c>
      <c r="F107" s="17">
        <f t="shared" si="19"/>
        <v>1049.1</v>
      </c>
      <c r="G107" s="17">
        <f t="shared" si="19"/>
        <v>1091.1</v>
      </c>
    </row>
    <row r="108" spans="1:7" ht="31.5">
      <c r="A108" s="123" t="s">
        <v>60</v>
      </c>
      <c r="B108" s="120">
        <v>2520620200</v>
      </c>
      <c r="C108" s="123">
        <v>240</v>
      </c>
      <c r="D108" s="124" t="s">
        <v>223</v>
      </c>
      <c r="E108" s="17">
        <f>'№ 4 ведом'!F82</f>
        <v>1008.7</v>
      </c>
      <c r="F108" s="17">
        <f>'№ 4 ведом'!G82</f>
        <v>1049.1</v>
      </c>
      <c r="G108" s="17">
        <f>'№ 4 ведом'!H82</f>
        <v>1091.1</v>
      </c>
    </row>
    <row r="109" spans="1:7" ht="47.25">
      <c r="A109" s="120" t="s">
        <v>60</v>
      </c>
      <c r="B109" s="120">
        <v>2600000000</v>
      </c>
      <c r="C109" s="120"/>
      <c r="D109" s="124" t="s">
        <v>323</v>
      </c>
      <c r="E109" s="17">
        <f>E110+E118+E130</f>
        <v>8405.3</v>
      </c>
      <c r="F109" s="17">
        <f>F110+F118+F130</f>
        <v>3824.2</v>
      </c>
      <c r="G109" s="17">
        <f>G110+G118+G130</f>
        <v>3894.7</v>
      </c>
    </row>
    <row r="110" spans="1:7" ht="31.5">
      <c r="A110" s="120" t="s">
        <v>60</v>
      </c>
      <c r="B110" s="120">
        <v>2610000000</v>
      </c>
      <c r="C110" s="120"/>
      <c r="D110" s="124" t="s">
        <v>107</v>
      </c>
      <c r="E110" s="17">
        <f>E111</f>
        <v>5267.3</v>
      </c>
      <c r="F110" s="17">
        <f>F111</f>
        <v>2677.1</v>
      </c>
      <c r="G110" s="17">
        <f>G111</f>
        <v>2747.6</v>
      </c>
    </row>
    <row r="111" spans="1:7" ht="12.75">
      <c r="A111" s="120" t="s">
        <v>60</v>
      </c>
      <c r="B111" s="120">
        <v>2610100000</v>
      </c>
      <c r="C111" s="120"/>
      <c r="D111" s="124" t="s">
        <v>108</v>
      </c>
      <c r="E111" s="17">
        <f>E112+E115</f>
        <v>5267.3</v>
      </c>
      <c r="F111" s="17">
        <f>F112+F115</f>
        <v>2677.1</v>
      </c>
      <c r="G111" s="17">
        <f>G112+G115</f>
        <v>2747.6</v>
      </c>
    </row>
    <row r="112" spans="1:7" ht="12.75">
      <c r="A112" s="120" t="s">
        <v>60</v>
      </c>
      <c r="B112" s="120">
        <v>2610120210</v>
      </c>
      <c r="C112" s="18"/>
      <c r="D112" s="124" t="s">
        <v>109</v>
      </c>
      <c r="E112" s="17">
        <f aca="true" t="shared" si="20" ref="E112:G113">E113</f>
        <v>5117.3</v>
      </c>
      <c r="F112" s="17">
        <f t="shared" si="20"/>
        <v>2527.1</v>
      </c>
      <c r="G112" s="17">
        <f t="shared" si="20"/>
        <v>2597.6</v>
      </c>
    </row>
    <row r="113" spans="1:7" ht="31.5">
      <c r="A113" s="120" t="s">
        <v>60</v>
      </c>
      <c r="B113" s="120">
        <v>2610120210</v>
      </c>
      <c r="C113" s="120" t="s">
        <v>69</v>
      </c>
      <c r="D113" s="124" t="s">
        <v>95</v>
      </c>
      <c r="E113" s="17">
        <f t="shared" si="20"/>
        <v>5117.3</v>
      </c>
      <c r="F113" s="17">
        <f t="shared" si="20"/>
        <v>2527.1</v>
      </c>
      <c r="G113" s="17">
        <f t="shared" si="20"/>
        <v>2597.6</v>
      </c>
    </row>
    <row r="114" spans="1:7" ht="31.5">
      <c r="A114" s="120" t="s">
        <v>60</v>
      </c>
      <c r="B114" s="120">
        <v>2610120210</v>
      </c>
      <c r="C114" s="123">
        <v>240</v>
      </c>
      <c r="D114" s="124" t="s">
        <v>223</v>
      </c>
      <c r="E114" s="17">
        <f>'№ 4 ведом'!F640</f>
        <v>5117.3</v>
      </c>
      <c r="F114" s="17">
        <f>'№ 4 ведом'!G640</f>
        <v>2527.1</v>
      </c>
      <c r="G114" s="17">
        <f>'№ 4 ведом'!H640</f>
        <v>2597.6</v>
      </c>
    </row>
    <row r="115" spans="1:7" ht="31.5">
      <c r="A115" s="120" t="s">
        <v>60</v>
      </c>
      <c r="B115" s="120">
        <v>2610120220</v>
      </c>
      <c r="C115" s="123"/>
      <c r="D115" s="124" t="s">
        <v>106</v>
      </c>
      <c r="E115" s="17">
        <f aca="true" t="shared" si="21" ref="E115:G116">E116</f>
        <v>150</v>
      </c>
      <c r="F115" s="17">
        <f t="shared" si="21"/>
        <v>150</v>
      </c>
      <c r="G115" s="17">
        <f t="shared" si="21"/>
        <v>150</v>
      </c>
    </row>
    <row r="116" spans="1:7" ht="31.5">
      <c r="A116" s="120" t="s">
        <v>60</v>
      </c>
      <c r="B116" s="120">
        <v>2610120220</v>
      </c>
      <c r="C116" s="120" t="s">
        <v>69</v>
      </c>
      <c r="D116" s="124" t="s">
        <v>95</v>
      </c>
      <c r="E116" s="17">
        <f t="shared" si="21"/>
        <v>150</v>
      </c>
      <c r="F116" s="17">
        <f t="shared" si="21"/>
        <v>150</v>
      </c>
      <c r="G116" s="17">
        <f t="shared" si="21"/>
        <v>150</v>
      </c>
    </row>
    <row r="117" spans="1:7" ht="31.5">
      <c r="A117" s="120" t="s">
        <v>60</v>
      </c>
      <c r="B117" s="120">
        <v>2610120220</v>
      </c>
      <c r="C117" s="123">
        <v>240</v>
      </c>
      <c r="D117" s="124" t="s">
        <v>223</v>
      </c>
      <c r="E117" s="17">
        <f>'№ 4 ведом'!F643</f>
        <v>150</v>
      </c>
      <c r="F117" s="17">
        <f>'№ 4 ведом'!G643</f>
        <v>150</v>
      </c>
      <c r="G117" s="17">
        <f>'№ 4 ведом'!H643</f>
        <v>150</v>
      </c>
    </row>
    <row r="118" spans="1:7" ht="47.25">
      <c r="A118" s="120" t="s">
        <v>60</v>
      </c>
      <c r="B118" s="120">
        <v>2620000000</v>
      </c>
      <c r="C118" s="123"/>
      <c r="D118" s="124" t="s">
        <v>204</v>
      </c>
      <c r="E118" s="17">
        <f>E119+E126</f>
        <v>3111.5</v>
      </c>
      <c r="F118" s="17">
        <f>F119+F126</f>
        <v>1120.6000000000001</v>
      </c>
      <c r="G118" s="17">
        <f>G119+G126</f>
        <v>1120.6000000000001</v>
      </c>
    </row>
    <row r="119" spans="1:7" ht="47.25">
      <c r="A119" s="120" t="s">
        <v>60</v>
      </c>
      <c r="B119" s="123">
        <v>2620100000</v>
      </c>
      <c r="C119" s="123"/>
      <c r="D119" s="49" t="s">
        <v>205</v>
      </c>
      <c r="E119" s="17">
        <f>E120+E123</f>
        <v>2878.3</v>
      </c>
      <c r="F119" s="17">
        <f>F120+F123</f>
        <v>1120.6000000000001</v>
      </c>
      <c r="G119" s="17">
        <f>G120+G123</f>
        <v>1120.6000000000001</v>
      </c>
    </row>
    <row r="120" spans="1:7" ht="47.25">
      <c r="A120" s="123" t="s">
        <v>60</v>
      </c>
      <c r="B120" s="123">
        <v>2620120180</v>
      </c>
      <c r="C120" s="123"/>
      <c r="D120" s="49" t="s">
        <v>206</v>
      </c>
      <c r="E120" s="17">
        <f aca="true" t="shared" si="22" ref="E120:G121">E121</f>
        <v>1966.3</v>
      </c>
      <c r="F120" s="17">
        <f t="shared" si="22"/>
        <v>960.2</v>
      </c>
      <c r="G120" s="17">
        <f t="shared" si="22"/>
        <v>960.2</v>
      </c>
    </row>
    <row r="121" spans="1:7" ht="31.5">
      <c r="A121" s="120" t="s">
        <v>60</v>
      </c>
      <c r="B121" s="123">
        <v>2620120180</v>
      </c>
      <c r="C121" s="123" t="s">
        <v>69</v>
      </c>
      <c r="D121" s="49" t="s">
        <v>95</v>
      </c>
      <c r="E121" s="17">
        <f t="shared" si="22"/>
        <v>1966.3</v>
      </c>
      <c r="F121" s="17">
        <f t="shared" si="22"/>
        <v>960.2</v>
      </c>
      <c r="G121" s="17">
        <f t="shared" si="22"/>
        <v>960.2</v>
      </c>
    </row>
    <row r="122" spans="1:7" ht="31.5">
      <c r="A122" s="120" t="s">
        <v>60</v>
      </c>
      <c r="B122" s="123">
        <v>2620120180</v>
      </c>
      <c r="C122" s="123">
        <v>240</v>
      </c>
      <c r="D122" s="49" t="s">
        <v>223</v>
      </c>
      <c r="E122" s="17">
        <f>'№ 4 ведом'!F88</f>
        <v>1966.3</v>
      </c>
      <c r="F122" s="17">
        <f>'№ 4 ведом'!G88</f>
        <v>960.2</v>
      </c>
      <c r="G122" s="17">
        <f>'№ 4 ведом'!H88</f>
        <v>960.2</v>
      </c>
    </row>
    <row r="123" spans="1:7" ht="47.25">
      <c r="A123" s="123" t="s">
        <v>60</v>
      </c>
      <c r="B123" s="123">
        <v>2620120520</v>
      </c>
      <c r="C123" s="123"/>
      <c r="D123" s="49" t="s">
        <v>211</v>
      </c>
      <c r="E123" s="17">
        <f aca="true" t="shared" si="23" ref="E123:G124">E124</f>
        <v>912</v>
      </c>
      <c r="F123" s="17">
        <f t="shared" si="23"/>
        <v>160.4</v>
      </c>
      <c r="G123" s="17">
        <f t="shared" si="23"/>
        <v>160.4</v>
      </c>
    </row>
    <row r="124" spans="1:7" ht="31.5">
      <c r="A124" s="120" t="s">
        <v>60</v>
      </c>
      <c r="B124" s="123">
        <v>2620120520</v>
      </c>
      <c r="C124" s="123" t="s">
        <v>69</v>
      </c>
      <c r="D124" s="49" t="s">
        <v>95</v>
      </c>
      <c r="E124" s="17">
        <f t="shared" si="23"/>
        <v>912</v>
      </c>
      <c r="F124" s="17">
        <f t="shared" si="23"/>
        <v>160.4</v>
      </c>
      <c r="G124" s="17">
        <f t="shared" si="23"/>
        <v>160.4</v>
      </c>
    </row>
    <row r="125" spans="1:7" ht="31.5">
      <c r="A125" s="120" t="s">
        <v>60</v>
      </c>
      <c r="B125" s="123">
        <v>2620120520</v>
      </c>
      <c r="C125" s="123">
        <v>240</v>
      </c>
      <c r="D125" s="49" t="s">
        <v>223</v>
      </c>
      <c r="E125" s="17">
        <f>'№ 4 ведом'!F91</f>
        <v>912</v>
      </c>
      <c r="F125" s="17">
        <f>'№ 4 ведом'!G91</f>
        <v>160.4</v>
      </c>
      <c r="G125" s="17">
        <f>'№ 4 ведом'!H91</f>
        <v>160.4</v>
      </c>
    </row>
    <row r="126" spans="1:7" ht="47.25">
      <c r="A126" s="123" t="s">
        <v>60</v>
      </c>
      <c r="B126" s="123">
        <v>2620200000</v>
      </c>
      <c r="C126" s="123"/>
      <c r="D126" s="49" t="s">
        <v>207</v>
      </c>
      <c r="E126" s="17">
        <f>E127</f>
        <v>233.2</v>
      </c>
      <c r="F126" s="17">
        <f aca="true" t="shared" si="24" ref="F126:G128">F127</f>
        <v>0</v>
      </c>
      <c r="G126" s="17">
        <f t="shared" si="24"/>
        <v>0</v>
      </c>
    </row>
    <row r="127" spans="1:7" ht="31.5">
      <c r="A127" s="120" t="s">
        <v>60</v>
      </c>
      <c r="B127" s="123">
        <v>2620220530</v>
      </c>
      <c r="C127" s="123"/>
      <c r="D127" s="49" t="s">
        <v>208</v>
      </c>
      <c r="E127" s="17">
        <f>E128</f>
        <v>233.2</v>
      </c>
      <c r="F127" s="17">
        <f t="shared" si="24"/>
        <v>0</v>
      </c>
      <c r="G127" s="17">
        <f t="shared" si="24"/>
        <v>0</v>
      </c>
    </row>
    <row r="128" spans="1:7" ht="31.5">
      <c r="A128" s="120" t="s">
        <v>60</v>
      </c>
      <c r="B128" s="123">
        <v>2620220530</v>
      </c>
      <c r="C128" s="123" t="s">
        <v>69</v>
      </c>
      <c r="D128" s="49" t="s">
        <v>95</v>
      </c>
      <c r="E128" s="17">
        <f>E129</f>
        <v>233.2</v>
      </c>
      <c r="F128" s="17">
        <f t="shared" si="24"/>
        <v>0</v>
      </c>
      <c r="G128" s="17">
        <f t="shared" si="24"/>
        <v>0</v>
      </c>
    </row>
    <row r="129" spans="1:7" ht="31.5">
      <c r="A129" s="123" t="s">
        <v>60</v>
      </c>
      <c r="B129" s="123">
        <v>2620220530</v>
      </c>
      <c r="C129" s="123">
        <v>240</v>
      </c>
      <c r="D129" s="49" t="s">
        <v>223</v>
      </c>
      <c r="E129" s="17">
        <f>'№ 4 ведом'!F95</f>
        <v>233.2</v>
      </c>
      <c r="F129" s="17">
        <f>'№ 4 ведом'!G95</f>
        <v>0</v>
      </c>
      <c r="G129" s="17">
        <f>'№ 4 ведом'!H95</f>
        <v>0</v>
      </c>
    </row>
    <row r="130" spans="1:7" ht="47.25">
      <c r="A130" s="123" t="s">
        <v>60</v>
      </c>
      <c r="B130" s="120">
        <v>2630000000</v>
      </c>
      <c r="C130" s="1"/>
      <c r="D130" s="50" t="s">
        <v>198</v>
      </c>
      <c r="E130" s="17">
        <f>E131</f>
        <v>26.5</v>
      </c>
      <c r="F130" s="17">
        <f aca="true" t="shared" si="25" ref="F130:G133">F131</f>
        <v>26.5</v>
      </c>
      <c r="G130" s="17">
        <f t="shared" si="25"/>
        <v>26.5</v>
      </c>
    </row>
    <row r="131" spans="1:7" ht="31.5">
      <c r="A131" s="123" t="s">
        <v>60</v>
      </c>
      <c r="B131" s="123">
        <v>2630200000</v>
      </c>
      <c r="C131" s="1"/>
      <c r="D131" s="50" t="s">
        <v>201</v>
      </c>
      <c r="E131" s="17">
        <f>E132</f>
        <v>26.5</v>
      </c>
      <c r="F131" s="17">
        <f t="shared" si="25"/>
        <v>26.5</v>
      </c>
      <c r="G131" s="17">
        <f t="shared" si="25"/>
        <v>26.5</v>
      </c>
    </row>
    <row r="132" spans="1:7" ht="12.75">
      <c r="A132" s="123" t="s">
        <v>60</v>
      </c>
      <c r="B132" s="123">
        <v>2630220250</v>
      </c>
      <c r="C132" s="1"/>
      <c r="D132" s="50" t="s">
        <v>199</v>
      </c>
      <c r="E132" s="17">
        <f>E133</f>
        <v>26.5</v>
      </c>
      <c r="F132" s="17">
        <f t="shared" si="25"/>
        <v>26.5</v>
      </c>
      <c r="G132" s="17">
        <f t="shared" si="25"/>
        <v>26.5</v>
      </c>
    </row>
    <row r="133" spans="1:7" ht="31.5">
      <c r="A133" s="123" t="s">
        <v>60</v>
      </c>
      <c r="B133" s="123">
        <v>2630220250</v>
      </c>
      <c r="C133" s="120" t="s">
        <v>69</v>
      </c>
      <c r="D133" s="124" t="s">
        <v>95</v>
      </c>
      <c r="E133" s="17">
        <f>E134</f>
        <v>26.5</v>
      </c>
      <c r="F133" s="17">
        <f t="shared" si="25"/>
        <v>26.5</v>
      </c>
      <c r="G133" s="17">
        <f t="shared" si="25"/>
        <v>26.5</v>
      </c>
    </row>
    <row r="134" spans="1:7" ht="31.5">
      <c r="A134" s="123" t="s">
        <v>60</v>
      </c>
      <c r="B134" s="123">
        <v>2630220250</v>
      </c>
      <c r="C134" s="123">
        <v>240</v>
      </c>
      <c r="D134" s="49" t="s">
        <v>223</v>
      </c>
      <c r="E134" s="17">
        <f>'№ 4 ведом'!F100</f>
        <v>26.5</v>
      </c>
      <c r="F134" s="17">
        <f>'№ 4 ведом'!G100</f>
        <v>26.5</v>
      </c>
      <c r="G134" s="17">
        <f>'№ 4 ведом'!H100</f>
        <v>26.5</v>
      </c>
    </row>
    <row r="135" spans="1:7" ht="12.75">
      <c r="A135" s="123" t="s">
        <v>60</v>
      </c>
      <c r="B135" s="123">
        <v>9900000000</v>
      </c>
      <c r="C135" s="123"/>
      <c r="D135" s="49" t="s">
        <v>105</v>
      </c>
      <c r="E135" s="17">
        <f>E136</f>
        <v>34381.84</v>
      </c>
      <c r="F135" s="17">
        <f>F136</f>
        <v>34417.54</v>
      </c>
      <c r="G135" s="17">
        <f>G136</f>
        <v>31794.54</v>
      </c>
    </row>
    <row r="136" spans="1:7" ht="31.5">
      <c r="A136" s="123" t="s">
        <v>60</v>
      </c>
      <c r="B136" s="123">
        <v>9990000000</v>
      </c>
      <c r="C136" s="123"/>
      <c r="D136" s="49" t="s">
        <v>147</v>
      </c>
      <c r="E136" s="17">
        <f>E137+E144</f>
        <v>34381.84</v>
      </c>
      <c r="F136" s="17">
        <f>F137+F144</f>
        <v>34417.54</v>
      </c>
      <c r="G136" s="17">
        <f>G137+G144</f>
        <v>31794.54</v>
      </c>
    </row>
    <row r="137" spans="1:7" ht="31.5">
      <c r="A137" s="123" t="s">
        <v>60</v>
      </c>
      <c r="B137" s="123">
        <v>9990200000</v>
      </c>
      <c r="C137" s="24"/>
      <c r="D137" s="49" t="s">
        <v>117</v>
      </c>
      <c r="E137" s="17">
        <f>+E138+E141</f>
        <v>7798.04</v>
      </c>
      <c r="F137" s="17">
        <f>+F138+F141</f>
        <v>7800.74</v>
      </c>
      <c r="G137" s="17">
        <f>+G138+G141</f>
        <v>7803.64</v>
      </c>
    </row>
    <row r="138" spans="1:7" ht="78.75">
      <c r="A138" s="123" t="s">
        <v>60</v>
      </c>
      <c r="B138" s="123">
        <v>9990210540</v>
      </c>
      <c r="C138" s="123"/>
      <c r="D138" s="49" t="s">
        <v>154</v>
      </c>
      <c r="E138" s="17">
        <f aca="true" t="shared" si="26" ref="E138:G139">E139</f>
        <v>361.5</v>
      </c>
      <c r="F138" s="17">
        <f t="shared" si="26"/>
        <v>364.2</v>
      </c>
      <c r="G138" s="17">
        <f t="shared" si="26"/>
        <v>367.1</v>
      </c>
    </row>
    <row r="139" spans="1:7" ht="63">
      <c r="A139" s="123" t="s">
        <v>60</v>
      </c>
      <c r="B139" s="123">
        <v>9990210540</v>
      </c>
      <c r="C139" s="123" t="s">
        <v>68</v>
      </c>
      <c r="D139" s="49" t="s">
        <v>1</v>
      </c>
      <c r="E139" s="17">
        <f t="shared" si="26"/>
        <v>361.5</v>
      </c>
      <c r="F139" s="17">
        <f t="shared" si="26"/>
        <v>364.2</v>
      </c>
      <c r="G139" s="17">
        <f t="shared" si="26"/>
        <v>367.1</v>
      </c>
    </row>
    <row r="140" spans="1:7" ht="31.5">
      <c r="A140" s="123" t="s">
        <v>60</v>
      </c>
      <c r="B140" s="123">
        <v>9990210540</v>
      </c>
      <c r="C140" s="123">
        <v>120</v>
      </c>
      <c r="D140" s="49" t="s">
        <v>224</v>
      </c>
      <c r="E140" s="17">
        <f>'№ 4 ведом'!F106</f>
        <v>361.5</v>
      </c>
      <c r="F140" s="17">
        <f>'№ 4 ведом'!G106</f>
        <v>364.2</v>
      </c>
      <c r="G140" s="17">
        <f>'№ 4 ведом'!H106</f>
        <v>367.1</v>
      </c>
    </row>
    <row r="141" spans="1:7" ht="47.25">
      <c r="A141" s="120" t="s">
        <v>60</v>
      </c>
      <c r="B141" s="123">
        <v>9990225000</v>
      </c>
      <c r="C141" s="123"/>
      <c r="D141" s="49" t="s">
        <v>118</v>
      </c>
      <c r="E141" s="17">
        <f aca="true" t="shared" si="27" ref="E141:G142">E142</f>
        <v>7436.54</v>
      </c>
      <c r="F141" s="17">
        <f t="shared" si="27"/>
        <v>7436.54</v>
      </c>
      <c r="G141" s="17">
        <f t="shared" si="27"/>
        <v>7436.54</v>
      </c>
    </row>
    <row r="142" spans="1:7" ht="63">
      <c r="A142" s="120" t="s">
        <v>60</v>
      </c>
      <c r="B142" s="123">
        <v>9990225000</v>
      </c>
      <c r="C142" s="120" t="s">
        <v>68</v>
      </c>
      <c r="D142" s="124" t="s">
        <v>1</v>
      </c>
      <c r="E142" s="17">
        <f t="shared" si="27"/>
        <v>7436.54</v>
      </c>
      <c r="F142" s="17">
        <f t="shared" si="27"/>
        <v>7436.54</v>
      </c>
      <c r="G142" s="17">
        <f t="shared" si="27"/>
        <v>7436.54</v>
      </c>
    </row>
    <row r="143" spans="1:7" ht="31.5">
      <c r="A143" s="120" t="s">
        <v>60</v>
      </c>
      <c r="B143" s="123">
        <v>9990225000</v>
      </c>
      <c r="C143" s="123">
        <v>120</v>
      </c>
      <c r="D143" s="49" t="s">
        <v>224</v>
      </c>
      <c r="E143" s="17">
        <f>'№ 4 ведом'!F649</f>
        <v>7436.54</v>
      </c>
      <c r="F143" s="17">
        <f>'№ 4 ведом'!G649</f>
        <v>7436.54</v>
      </c>
      <c r="G143" s="17">
        <f>'№ 4 ведом'!H649</f>
        <v>7436.54</v>
      </c>
    </row>
    <row r="144" spans="1:7" ht="31.5">
      <c r="A144" s="123" t="s">
        <v>60</v>
      </c>
      <c r="B144" s="123">
        <v>9990300000</v>
      </c>
      <c r="C144" s="123"/>
      <c r="D144" s="49" t="s">
        <v>159</v>
      </c>
      <c r="E144" s="17">
        <f>E145+E147+E149</f>
        <v>26583.8</v>
      </c>
      <c r="F144" s="17">
        <f>F145+F147+F149</f>
        <v>26616.8</v>
      </c>
      <c r="G144" s="17">
        <f>G145+G147+G149</f>
        <v>23990.9</v>
      </c>
    </row>
    <row r="145" spans="1:7" ht="63">
      <c r="A145" s="123" t="s">
        <v>60</v>
      </c>
      <c r="B145" s="123">
        <v>9990300000</v>
      </c>
      <c r="C145" s="123" t="s">
        <v>68</v>
      </c>
      <c r="D145" s="49" t="s">
        <v>1</v>
      </c>
      <c r="E145" s="17">
        <f>E146</f>
        <v>19906.4</v>
      </c>
      <c r="F145" s="17">
        <f>F146</f>
        <v>19906.4</v>
      </c>
      <c r="G145" s="17">
        <f>G146</f>
        <v>19906.4</v>
      </c>
    </row>
    <row r="146" spans="1:7" ht="12.75">
      <c r="A146" s="123" t="s">
        <v>60</v>
      </c>
      <c r="B146" s="123">
        <v>9990300000</v>
      </c>
      <c r="C146" s="123">
        <v>110</v>
      </c>
      <c r="D146" s="50" t="s">
        <v>160</v>
      </c>
      <c r="E146" s="17">
        <f>'№ 4 ведом'!F109</f>
        <v>19906.4</v>
      </c>
      <c r="F146" s="17">
        <f>'№ 4 ведом'!G109</f>
        <v>19906.4</v>
      </c>
      <c r="G146" s="17">
        <f>'№ 4 ведом'!H109</f>
        <v>19906.4</v>
      </c>
    </row>
    <row r="147" spans="1:7" ht="31.5">
      <c r="A147" s="123" t="s">
        <v>60</v>
      </c>
      <c r="B147" s="123">
        <v>9990300000</v>
      </c>
      <c r="C147" s="123" t="s">
        <v>69</v>
      </c>
      <c r="D147" s="49" t="s">
        <v>95</v>
      </c>
      <c r="E147" s="17">
        <f>E148</f>
        <v>6649.8</v>
      </c>
      <c r="F147" s="17">
        <f>F148</f>
        <v>6682.8</v>
      </c>
      <c r="G147" s="17">
        <f>G148</f>
        <v>4056.9</v>
      </c>
    </row>
    <row r="148" spans="1:7" ht="31.5">
      <c r="A148" s="123" t="s">
        <v>60</v>
      </c>
      <c r="B148" s="123">
        <v>9990300000</v>
      </c>
      <c r="C148" s="123">
        <v>240</v>
      </c>
      <c r="D148" s="49" t="s">
        <v>223</v>
      </c>
      <c r="E148" s="17">
        <f>'№ 4 ведом'!F111</f>
        <v>6649.8</v>
      </c>
      <c r="F148" s="17">
        <f>'№ 4 ведом'!G111</f>
        <v>6682.8</v>
      </c>
      <c r="G148" s="17">
        <f>'№ 4 ведом'!H111</f>
        <v>4056.9</v>
      </c>
    </row>
    <row r="149" spans="1:7" ht="12.75">
      <c r="A149" s="123" t="s">
        <v>60</v>
      </c>
      <c r="B149" s="123">
        <v>9990300000</v>
      </c>
      <c r="C149" s="123" t="s">
        <v>70</v>
      </c>
      <c r="D149" s="49" t="s">
        <v>71</v>
      </c>
      <c r="E149" s="17">
        <f>E150</f>
        <v>27.6</v>
      </c>
      <c r="F149" s="17">
        <f>F150</f>
        <v>27.6</v>
      </c>
      <c r="G149" s="17">
        <f>G150</f>
        <v>27.6</v>
      </c>
    </row>
    <row r="150" spans="1:7" ht="12.75">
      <c r="A150" s="123" t="s">
        <v>60</v>
      </c>
      <c r="B150" s="123">
        <v>9990300000</v>
      </c>
      <c r="C150" s="123">
        <v>850</v>
      </c>
      <c r="D150" s="49" t="s">
        <v>100</v>
      </c>
      <c r="E150" s="17">
        <f>'№ 4 ведом'!F113</f>
        <v>27.6</v>
      </c>
      <c r="F150" s="17">
        <f>'№ 4 ведом'!G113</f>
        <v>27.6</v>
      </c>
      <c r="G150" s="17">
        <f>'№ 4 ведом'!H113</f>
        <v>27.6</v>
      </c>
    </row>
    <row r="151" spans="1:7" ht="31.5">
      <c r="A151" s="4" t="s">
        <v>55</v>
      </c>
      <c r="B151" s="4" t="s">
        <v>66</v>
      </c>
      <c r="C151" s="4" t="s">
        <v>66</v>
      </c>
      <c r="D151" s="19" t="s">
        <v>24</v>
      </c>
      <c r="E151" s="6">
        <f>E152+E159</f>
        <v>11374.7</v>
      </c>
      <c r="F151" s="6">
        <f>F152+F159</f>
        <v>11324.7</v>
      </c>
      <c r="G151" s="6">
        <f>G152+G159</f>
        <v>11324.7</v>
      </c>
    </row>
    <row r="152" spans="1:7" ht="12.75">
      <c r="A152" s="123" t="s">
        <v>75</v>
      </c>
      <c r="B152" s="123" t="s">
        <v>66</v>
      </c>
      <c r="C152" s="123" t="s">
        <v>66</v>
      </c>
      <c r="D152" s="49" t="s">
        <v>76</v>
      </c>
      <c r="E152" s="17">
        <f aca="true" t="shared" si="28" ref="E152:E157">E153</f>
        <v>1414.2</v>
      </c>
      <c r="F152" s="17">
        <f aca="true" t="shared" si="29" ref="F152:G156">F153</f>
        <v>1414.2</v>
      </c>
      <c r="G152" s="17">
        <f t="shared" si="29"/>
        <v>1414.2</v>
      </c>
    </row>
    <row r="153" spans="1:7" ht="12.75">
      <c r="A153" s="123" t="s">
        <v>75</v>
      </c>
      <c r="B153" s="123">
        <v>9900000000</v>
      </c>
      <c r="C153" s="123"/>
      <c r="D153" s="49" t="s">
        <v>105</v>
      </c>
      <c r="E153" s="17">
        <f t="shared" si="28"/>
        <v>1414.2</v>
      </c>
      <c r="F153" s="17">
        <f t="shared" si="29"/>
        <v>1414.2</v>
      </c>
      <c r="G153" s="17">
        <f t="shared" si="29"/>
        <v>1414.2</v>
      </c>
    </row>
    <row r="154" spans="1:7" ht="31.5">
      <c r="A154" s="123" t="s">
        <v>75</v>
      </c>
      <c r="B154" s="123">
        <v>9990000000</v>
      </c>
      <c r="C154" s="123"/>
      <c r="D154" s="49" t="s">
        <v>147</v>
      </c>
      <c r="E154" s="17">
        <f t="shared" si="28"/>
        <v>1414.2</v>
      </c>
      <c r="F154" s="17">
        <f t="shared" si="29"/>
        <v>1414.2</v>
      </c>
      <c r="G154" s="17">
        <f t="shared" si="29"/>
        <v>1414.2</v>
      </c>
    </row>
    <row r="155" spans="1:7" ht="31.5">
      <c r="A155" s="123" t="s">
        <v>75</v>
      </c>
      <c r="B155" s="123">
        <v>9990200000</v>
      </c>
      <c r="C155" s="24"/>
      <c r="D155" s="49" t="s">
        <v>117</v>
      </c>
      <c r="E155" s="17">
        <f t="shared" si="28"/>
        <v>1414.2</v>
      </c>
      <c r="F155" s="17">
        <f t="shared" si="29"/>
        <v>1414.2</v>
      </c>
      <c r="G155" s="17">
        <f t="shared" si="29"/>
        <v>1414.2</v>
      </c>
    </row>
    <row r="156" spans="1:8" ht="31.5">
      <c r="A156" s="123" t="s">
        <v>75</v>
      </c>
      <c r="B156" s="123">
        <v>9990259302</v>
      </c>
      <c r="C156" s="123"/>
      <c r="D156" s="49" t="s">
        <v>161</v>
      </c>
      <c r="E156" s="37">
        <f t="shared" si="28"/>
        <v>1414.2</v>
      </c>
      <c r="F156" s="37">
        <f t="shared" si="29"/>
        <v>1414.2</v>
      </c>
      <c r="G156" s="37">
        <f t="shared" si="29"/>
        <v>1414.2</v>
      </c>
      <c r="H156" s="30"/>
    </row>
    <row r="157" spans="1:7" ht="63">
      <c r="A157" s="123" t="s">
        <v>75</v>
      </c>
      <c r="B157" s="123">
        <v>9990259302</v>
      </c>
      <c r="C157" s="123" t="s">
        <v>68</v>
      </c>
      <c r="D157" s="49" t="s">
        <v>1</v>
      </c>
      <c r="E157" s="17">
        <f t="shared" si="28"/>
        <v>1414.2</v>
      </c>
      <c r="F157" s="17">
        <f>F158</f>
        <v>1414.2</v>
      </c>
      <c r="G157" s="17">
        <f>G158</f>
        <v>1414.2</v>
      </c>
    </row>
    <row r="158" spans="1:7" ht="31.5">
      <c r="A158" s="123" t="s">
        <v>75</v>
      </c>
      <c r="B158" s="123">
        <v>9990259302</v>
      </c>
      <c r="C158" s="123">
        <v>120</v>
      </c>
      <c r="D158" s="49" t="s">
        <v>224</v>
      </c>
      <c r="E158" s="17">
        <f>'№ 4 ведом'!F121</f>
        <v>1414.2</v>
      </c>
      <c r="F158" s="17">
        <f>'№ 4 ведом'!G121</f>
        <v>1414.2</v>
      </c>
      <c r="G158" s="17">
        <f>'№ 4 ведом'!H121</f>
        <v>1414.2</v>
      </c>
    </row>
    <row r="159" spans="1:7" ht="31.5">
      <c r="A159" s="22" t="s">
        <v>279</v>
      </c>
      <c r="B159" s="123"/>
      <c r="C159" s="123"/>
      <c r="D159" s="126" t="s">
        <v>280</v>
      </c>
      <c r="E159" s="17">
        <f aca="true" t="shared" si="30" ref="E159:G164">E160</f>
        <v>9960.5</v>
      </c>
      <c r="F159" s="17">
        <f t="shared" si="30"/>
        <v>9910.5</v>
      </c>
      <c r="G159" s="17">
        <f t="shared" si="30"/>
        <v>9910.5</v>
      </c>
    </row>
    <row r="160" spans="1:7" ht="31.5">
      <c r="A160" s="22" t="s">
        <v>279</v>
      </c>
      <c r="B160" s="120">
        <v>2500000000</v>
      </c>
      <c r="C160" s="123"/>
      <c r="D160" s="49" t="s">
        <v>318</v>
      </c>
      <c r="E160" s="17">
        <f>E161+E170</f>
        <v>9960.5</v>
      </c>
      <c r="F160" s="17">
        <f>F161+F170</f>
        <v>9910.5</v>
      </c>
      <c r="G160" s="17">
        <f>G161+G170</f>
        <v>9910.5</v>
      </c>
    </row>
    <row r="161" spans="1:7" ht="12.75">
      <c r="A161" s="22" t="s">
        <v>279</v>
      </c>
      <c r="B161" s="123">
        <v>2510000000</v>
      </c>
      <c r="C161" s="123"/>
      <c r="D161" s="49" t="s">
        <v>153</v>
      </c>
      <c r="E161" s="17">
        <f>E162+E166</f>
        <v>9726.5</v>
      </c>
      <c r="F161" s="17">
        <f aca="true" t="shared" si="31" ref="F161:G161">F162+F166</f>
        <v>9676.5</v>
      </c>
      <c r="G161" s="17">
        <f t="shared" si="31"/>
        <v>9676.5</v>
      </c>
    </row>
    <row r="162" spans="1:7" ht="47.25">
      <c r="A162" s="22" t="s">
        <v>279</v>
      </c>
      <c r="B162" s="123">
        <v>2510100000</v>
      </c>
      <c r="C162" s="123"/>
      <c r="D162" s="49" t="s">
        <v>177</v>
      </c>
      <c r="E162" s="17">
        <f>E163</f>
        <v>9676.5</v>
      </c>
      <c r="F162" s="17">
        <f t="shared" si="30"/>
        <v>9676.5</v>
      </c>
      <c r="G162" s="17">
        <f t="shared" si="30"/>
        <v>9676.5</v>
      </c>
    </row>
    <row r="163" spans="1:7" ht="31.5">
      <c r="A163" s="22" t="s">
        <v>279</v>
      </c>
      <c r="B163" s="123">
        <v>2510120010</v>
      </c>
      <c r="C163" s="123"/>
      <c r="D163" s="49" t="s">
        <v>123</v>
      </c>
      <c r="E163" s="17">
        <f t="shared" si="30"/>
        <v>9676.5</v>
      </c>
      <c r="F163" s="17">
        <f t="shared" si="30"/>
        <v>9676.5</v>
      </c>
      <c r="G163" s="17">
        <f t="shared" si="30"/>
        <v>9676.5</v>
      </c>
    </row>
    <row r="164" spans="1:7" ht="31.5">
      <c r="A164" s="22" t="s">
        <v>279</v>
      </c>
      <c r="B164" s="123">
        <v>2510120010</v>
      </c>
      <c r="C164" s="123">
        <v>600</v>
      </c>
      <c r="D164" s="49" t="s">
        <v>83</v>
      </c>
      <c r="E164" s="17">
        <f t="shared" si="30"/>
        <v>9676.5</v>
      </c>
      <c r="F164" s="17">
        <f t="shared" si="30"/>
        <v>9676.5</v>
      </c>
      <c r="G164" s="17">
        <f t="shared" si="30"/>
        <v>9676.5</v>
      </c>
    </row>
    <row r="165" spans="1:7" ht="12.75">
      <c r="A165" s="22" t="s">
        <v>279</v>
      </c>
      <c r="B165" s="123">
        <v>2510120010</v>
      </c>
      <c r="C165" s="123">
        <v>610</v>
      </c>
      <c r="D165" s="124" t="s">
        <v>104</v>
      </c>
      <c r="E165" s="17">
        <f>'№ 4 ведом'!F128</f>
        <v>9676.5</v>
      </c>
      <c r="F165" s="17">
        <f>'№ 4 ведом'!G128</f>
        <v>9676.5</v>
      </c>
      <c r="G165" s="17">
        <f>'№ 4 ведом'!H128</f>
        <v>9676.5</v>
      </c>
    </row>
    <row r="166" spans="1:7" ht="31.5">
      <c r="A166" s="22" t="s">
        <v>279</v>
      </c>
      <c r="B166" s="158">
        <v>2510400000</v>
      </c>
      <c r="C166" s="158"/>
      <c r="D166" s="159" t="s">
        <v>682</v>
      </c>
      <c r="E166" s="17">
        <f>E167</f>
        <v>50</v>
      </c>
      <c r="F166" s="17">
        <f aca="true" t="shared" si="32" ref="F166:G168">F167</f>
        <v>0</v>
      </c>
      <c r="G166" s="17">
        <f t="shared" si="32"/>
        <v>0</v>
      </c>
    </row>
    <row r="167" spans="1:7" ht="12.75">
      <c r="A167" s="22" t="s">
        <v>279</v>
      </c>
      <c r="B167" s="158">
        <v>2510420300</v>
      </c>
      <c r="C167" s="158"/>
      <c r="D167" s="159" t="s">
        <v>683</v>
      </c>
      <c r="E167" s="17">
        <f>E168</f>
        <v>50</v>
      </c>
      <c r="F167" s="17">
        <f t="shared" si="32"/>
        <v>0</v>
      </c>
      <c r="G167" s="17">
        <f t="shared" si="32"/>
        <v>0</v>
      </c>
    </row>
    <row r="168" spans="1:7" ht="31.5">
      <c r="A168" s="22" t="s">
        <v>279</v>
      </c>
      <c r="B168" s="158">
        <v>2510420300</v>
      </c>
      <c r="C168" s="157" t="s">
        <v>69</v>
      </c>
      <c r="D168" s="159" t="s">
        <v>95</v>
      </c>
      <c r="E168" s="17">
        <f>E169</f>
        <v>50</v>
      </c>
      <c r="F168" s="17">
        <f t="shared" si="32"/>
        <v>0</v>
      </c>
      <c r="G168" s="17">
        <f t="shared" si="32"/>
        <v>0</v>
      </c>
    </row>
    <row r="169" spans="1:7" ht="31.5">
      <c r="A169" s="22" t="s">
        <v>279</v>
      </c>
      <c r="B169" s="158">
        <v>2510420300</v>
      </c>
      <c r="C169" s="158">
        <v>240</v>
      </c>
      <c r="D169" s="159" t="s">
        <v>223</v>
      </c>
      <c r="E169" s="17">
        <f>'№ 4 ведом'!F132</f>
        <v>50</v>
      </c>
      <c r="F169" s="17">
        <f>'№ 4 ведом'!G132</f>
        <v>0</v>
      </c>
      <c r="G169" s="17">
        <f>'№ 4 ведом'!H132</f>
        <v>0</v>
      </c>
    </row>
    <row r="170" spans="1:7" ht="31.5">
      <c r="A170" s="22" t="s">
        <v>279</v>
      </c>
      <c r="B170" s="120">
        <v>2520000000</v>
      </c>
      <c r="C170" s="123"/>
      <c r="D170" s="55" t="s">
        <v>235</v>
      </c>
      <c r="E170" s="17">
        <f>E175+E171</f>
        <v>234</v>
      </c>
      <c r="F170" s="17">
        <f>F175+F171</f>
        <v>234</v>
      </c>
      <c r="G170" s="17">
        <f>G175+G171</f>
        <v>234</v>
      </c>
    </row>
    <row r="171" spans="1:7" ht="31.5">
      <c r="A171" s="22" t="s">
        <v>279</v>
      </c>
      <c r="B171" s="120">
        <v>2520400000</v>
      </c>
      <c r="C171" s="123"/>
      <c r="D171" s="55" t="s">
        <v>334</v>
      </c>
      <c r="E171" s="17">
        <f>E172</f>
        <v>8</v>
      </c>
      <c r="F171" s="17">
        <f aca="true" t="shared" si="33" ref="F171:G173">F172</f>
        <v>8</v>
      </c>
      <c r="G171" s="17">
        <f t="shared" si="33"/>
        <v>8</v>
      </c>
    </row>
    <row r="172" spans="1:7" ht="12.75">
      <c r="A172" s="22" t="s">
        <v>279</v>
      </c>
      <c r="B172" s="120">
        <v>2520420300</v>
      </c>
      <c r="C172" s="123"/>
      <c r="D172" s="55" t="s">
        <v>335</v>
      </c>
      <c r="E172" s="17">
        <f>E173</f>
        <v>8</v>
      </c>
      <c r="F172" s="17">
        <f t="shared" si="33"/>
        <v>8</v>
      </c>
      <c r="G172" s="17">
        <f t="shared" si="33"/>
        <v>8</v>
      </c>
    </row>
    <row r="173" spans="1:7" ht="31.5">
      <c r="A173" s="22" t="s">
        <v>279</v>
      </c>
      <c r="B173" s="120">
        <v>2520420300</v>
      </c>
      <c r="C173" s="120" t="s">
        <v>97</v>
      </c>
      <c r="D173" s="55" t="s">
        <v>98</v>
      </c>
      <c r="E173" s="17">
        <f>E174</f>
        <v>8</v>
      </c>
      <c r="F173" s="17">
        <f t="shared" si="33"/>
        <v>8</v>
      </c>
      <c r="G173" s="17">
        <f t="shared" si="33"/>
        <v>8</v>
      </c>
    </row>
    <row r="174" spans="1:7" ht="12.75">
      <c r="A174" s="22" t="s">
        <v>279</v>
      </c>
      <c r="B174" s="120">
        <v>2520420300</v>
      </c>
      <c r="C174" s="123">
        <v>610</v>
      </c>
      <c r="D174" s="55" t="s">
        <v>104</v>
      </c>
      <c r="E174" s="17">
        <f>'№ 4 ведом'!F137</f>
        <v>8</v>
      </c>
      <c r="F174" s="17">
        <f>'№ 4 ведом'!G137</f>
        <v>8</v>
      </c>
      <c r="G174" s="17">
        <f>'№ 4 ведом'!H137</f>
        <v>8</v>
      </c>
    </row>
    <row r="175" spans="1:7" ht="31.5">
      <c r="A175" s="22" t="s">
        <v>279</v>
      </c>
      <c r="B175" s="120">
        <v>2520500000</v>
      </c>
      <c r="C175" s="123"/>
      <c r="D175" s="124" t="s">
        <v>343</v>
      </c>
      <c r="E175" s="17">
        <f>E176</f>
        <v>226</v>
      </c>
      <c r="F175" s="17">
        <f aca="true" t="shared" si="34" ref="F175:G177">F176</f>
        <v>226</v>
      </c>
      <c r="G175" s="17">
        <f t="shared" si="34"/>
        <v>226</v>
      </c>
    </row>
    <row r="176" spans="1:7" ht="12.75">
      <c r="A176" s="22" t="s">
        <v>279</v>
      </c>
      <c r="B176" s="120">
        <v>2520520300</v>
      </c>
      <c r="C176" s="123"/>
      <c r="D176" s="124" t="s">
        <v>344</v>
      </c>
      <c r="E176" s="17">
        <f>E177</f>
        <v>226</v>
      </c>
      <c r="F176" s="17">
        <f t="shared" si="34"/>
        <v>226</v>
      </c>
      <c r="G176" s="17">
        <f t="shared" si="34"/>
        <v>226</v>
      </c>
    </row>
    <row r="177" spans="1:7" ht="31.5">
      <c r="A177" s="22" t="s">
        <v>279</v>
      </c>
      <c r="B177" s="120">
        <v>2520520300</v>
      </c>
      <c r="C177" s="123">
        <v>600</v>
      </c>
      <c r="D177" s="124" t="s">
        <v>83</v>
      </c>
      <c r="E177" s="17">
        <f>E178</f>
        <v>226</v>
      </c>
      <c r="F177" s="17">
        <f t="shared" si="34"/>
        <v>226</v>
      </c>
      <c r="G177" s="17">
        <f t="shared" si="34"/>
        <v>226</v>
      </c>
    </row>
    <row r="178" spans="1:7" ht="12.75">
      <c r="A178" s="22" t="s">
        <v>279</v>
      </c>
      <c r="B178" s="120">
        <v>2520520300</v>
      </c>
      <c r="C178" s="123">
        <v>610</v>
      </c>
      <c r="D178" s="124" t="s">
        <v>104</v>
      </c>
      <c r="E178" s="17">
        <f>'№ 4 ведом'!F141</f>
        <v>226</v>
      </c>
      <c r="F178" s="17">
        <f>'№ 4 ведом'!G141</f>
        <v>226</v>
      </c>
      <c r="G178" s="17">
        <f>'№ 4 ведом'!H141</f>
        <v>226</v>
      </c>
    </row>
    <row r="179" spans="1:7" ht="12.75">
      <c r="A179" s="4" t="s">
        <v>56</v>
      </c>
      <c r="B179" s="4" t="s">
        <v>66</v>
      </c>
      <c r="C179" s="4" t="s">
        <v>66</v>
      </c>
      <c r="D179" s="19" t="s">
        <v>25</v>
      </c>
      <c r="E179" s="43">
        <f>E180+E229</f>
        <v>147995.4</v>
      </c>
      <c r="F179" s="43">
        <f>F180+F229</f>
        <v>88796.80000000002</v>
      </c>
      <c r="G179" s="43">
        <f>G180+G229</f>
        <v>88841.9</v>
      </c>
    </row>
    <row r="180" spans="1:7" ht="12.75">
      <c r="A180" s="123" t="s">
        <v>6</v>
      </c>
      <c r="B180" s="123" t="s">
        <v>66</v>
      </c>
      <c r="C180" s="123" t="s">
        <v>66</v>
      </c>
      <c r="D180" s="49" t="s">
        <v>89</v>
      </c>
      <c r="E180" s="17">
        <f>E181</f>
        <v>147612.4</v>
      </c>
      <c r="F180" s="17">
        <f>F181</f>
        <v>88413.80000000002</v>
      </c>
      <c r="G180" s="17">
        <f>G181</f>
        <v>88458.9</v>
      </c>
    </row>
    <row r="181" spans="1:7" ht="47.25">
      <c r="A181" s="123" t="s">
        <v>6</v>
      </c>
      <c r="B181" s="120">
        <v>2400000000</v>
      </c>
      <c r="C181" s="123"/>
      <c r="D181" s="124" t="s">
        <v>320</v>
      </c>
      <c r="E181" s="17">
        <f>E182+E207</f>
        <v>147612.4</v>
      </c>
      <c r="F181" s="17">
        <f>F182+F207</f>
        <v>88413.80000000002</v>
      </c>
      <c r="G181" s="17">
        <f>G182+G207</f>
        <v>88458.9</v>
      </c>
    </row>
    <row r="182" spans="1:7" ht="12.75">
      <c r="A182" s="123" t="s">
        <v>6</v>
      </c>
      <c r="B182" s="120">
        <v>2410000000</v>
      </c>
      <c r="C182" s="123"/>
      <c r="D182" s="49" t="s">
        <v>124</v>
      </c>
      <c r="E182" s="17">
        <f>E183+E187+E197</f>
        <v>140465.1</v>
      </c>
      <c r="F182" s="17">
        <f>F183+F187+F197</f>
        <v>83207.20000000001</v>
      </c>
      <c r="G182" s="17">
        <f>G183+G187+G197</f>
        <v>83044</v>
      </c>
    </row>
    <row r="183" spans="1:7" ht="12.75">
      <c r="A183" s="123" t="s">
        <v>6</v>
      </c>
      <c r="B183" s="120">
        <v>2410100000</v>
      </c>
      <c r="C183" s="24"/>
      <c r="D183" s="49" t="s">
        <v>178</v>
      </c>
      <c r="E183" s="17">
        <f>E184</f>
        <v>57374.5</v>
      </c>
      <c r="F183" s="17">
        <f aca="true" t="shared" si="35" ref="F183:G185">F184</f>
        <v>10223.9</v>
      </c>
      <c r="G183" s="17">
        <f t="shared" si="35"/>
        <v>7141.4</v>
      </c>
    </row>
    <row r="184" spans="1:7" ht="31.5">
      <c r="A184" s="123" t="s">
        <v>6</v>
      </c>
      <c r="B184" s="123">
        <v>2410120100</v>
      </c>
      <c r="C184" s="123"/>
      <c r="D184" s="49" t="s">
        <v>125</v>
      </c>
      <c r="E184" s="17">
        <f>E185</f>
        <v>57374.5</v>
      </c>
      <c r="F184" s="17">
        <f t="shared" si="35"/>
        <v>10223.9</v>
      </c>
      <c r="G184" s="17">
        <f t="shared" si="35"/>
        <v>7141.4</v>
      </c>
    </row>
    <row r="185" spans="1:7" ht="31.5">
      <c r="A185" s="123" t="s">
        <v>6</v>
      </c>
      <c r="B185" s="123">
        <v>2410120100</v>
      </c>
      <c r="C185" s="120" t="s">
        <v>69</v>
      </c>
      <c r="D185" s="124" t="s">
        <v>95</v>
      </c>
      <c r="E185" s="17">
        <f>E186</f>
        <v>57374.5</v>
      </c>
      <c r="F185" s="17">
        <f t="shared" si="35"/>
        <v>10223.9</v>
      </c>
      <c r="G185" s="17">
        <f t="shared" si="35"/>
        <v>7141.4</v>
      </c>
    </row>
    <row r="186" spans="1:7" ht="31.5">
      <c r="A186" s="123" t="s">
        <v>6</v>
      </c>
      <c r="B186" s="123">
        <v>2410120100</v>
      </c>
      <c r="C186" s="123">
        <v>240</v>
      </c>
      <c r="D186" s="124" t="s">
        <v>223</v>
      </c>
      <c r="E186" s="17">
        <f>'№ 4 ведом'!F149</f>
        <v>57374.5</v>
      </c>
      <c r="F186" s="17">
        <f>'№ 4 ведом'!G149</f>
        <v>10223.9</v>
      </c>
      <c r="G186" s="17">
        <f>'№ 4 ведом'!H149</f>
        <v>7141.4</v>
      </c>
    </row>
    <row r="187" spans="1:7" ht="47.25">
      <c r="A187" s="123" t="s">
        <v>6</v>
      </c>
      <c r="B187" s="120">
        <v>2410200000</v>
      </c>
      <c r="C187" s="123"/>
      <c r="D187" s="49" t="s">
        <v>179</v>
      </c>
      <c r="E187" s="17">
        <f>E188+E194+E191</f>
        <v>70575.2</v>
      </c>
      <c r="F187" s="17">
        <f>F188+F194+F191</f>
        <v>60960.9</v>
      </c>
      <c r="G187" s="17">
        <f>G188+G194+G191</f>
        <v>63399.3</v>
      </c>
    </row>
    <row r="188" spans="1:7" ht="31.5">
      <c r="A188" s="123" t="s">
        <v>6</v>
      </c>
      <c r="B188" s="123">
        <v>2410211050</v>
      </c>
      <c r="C188" s="123"/>
      <c r="D188" s="124" t="s">
        <v>240</v>
      </c>
      <c r="E188" s="17">
        <f aca="true" t="shared" si="36" ref="E188:G189">E189</f>
        <v>54129.6</v>
      </c>
      <c r="F188" s="17">
        <f t="shared" si="36"/>
        <v>54864.8</v>
      </c>
      <c r="G188" s="17">
        <f t="shared" si="36"/>
        <v>57059.4</v>
      </c>
    </row>
    <row r="189" spans="1:7" ht="31.5">
      <c r="A189" s="123" t="s">
        <v>6</v>
      </c>
      <c r="B189" s="123">
        <v>2410211050</v>
      </c>
      <c r="C189" s="120" t="s">
        <v>69</v>
      </c>
      <c r="D189" s="124" t="s">
        <v>95</v>
      </c>
      <c r="E189" s="17">
        <f t="shared" si="36"/>
        <v>54129.6</v>
      </c>
      <c r="F189" s="17">
        <f t="shared" si="36"/>
        <v>54864.8</v>
      </c>
      <c r="G189" s="17">
        <f t="shared" si="36"/>
        <v>57059.4</v>
      </c>
    </row>
    <row r="190" spans="1:7" ht="31.5">
      <c r="A190" s="123" t="s">
        <v>6</v>
      </c>
      <c r="B190" s="123">
        <v>2410211050</v>
      </c>
      <c r="C190" s="123">
        <v>240</v>
      </c>
      <c r="D190" s="124" t="s">
        <v>223</v>
      </c>
      <c r="E190" s="17">
        <f>'№ 4 ведом'!F153</f>
        <v>54129.6</v>
      </c>
      <c r="F190" s="17">
        <f>'№ 4 ведом'!G153</f>
        <v>54864.8</v>
      </c>
      <c r="G190" s="17">
        <f>'№ 4 ведом'!H153</f>
        <v>57059.4</v>
      </c>
    </row>
    <row r="191" spans="1:7" ht="12.75">
      <c r="A191" s="123" t="s">
        <v>6</v>
      </c>
      <c r="B191" s="123">
        <v>2410220110</v>
      </c>
      <c r="C191" s="123"/>
      <c r="D191" s="55" t="s">
        <v>232</v>
      </c>
      <c r="E191" s="17">
        <f aca="true" t="shared" si="37" ref="E191:G192">E192</f>
        <v>3274.8</v>
      </c>
      <c r="F191" s="17">
        <f t="shared" si="37"/>
        <v>0</v>
      </c>
      <c r="G191" s="17">
        <f t="shared" si="37"/>
        <v>0</v>
      </c>
    </row>
    <row r="192" spans="1:7" ht="31.5">
      <c r="A192" s="123" t="s">
        <v>6</v>
      </c>
      <c r="B192" s="123">
        <v>2410220110</v>
      </c>
      <c r="C192" s="120" t="s">
        <v>69</v>
      </c>
      <c r="D192" s="55" t="s">
        <v>95</v>
      </c>
      <c r="E192" s="17">
        <f t="shared" si="37"/>
        <v>3274.8</v>
      </c>
      <c r="F192" s="17">
        <f t="shared" si="37"/>
        <v>0</v>
      </c>
      <c r="G192" s="17">
        <f t="shared" si="37"/>
        <v>0</v>
      </c>
    </row>
    <row r="193" spans="1:7" ht="31.5">
      <c r="A193" s="123" t="s">
        <v>6</v>
      </c>
      <c r="B193" s="123">
        <v>2410220110</v>
      </c>
      <c r="C193" s="123">
        <v>240</v>
      </c>
      <c r="D193" s="55" t="s">
        <v>223</v>
      </c>
      <c r="E193" s="17">
        <f>'№ 4 ведом'!F156</f>
        <v>3274.8</v>
      </c>
      <c r="F193" s="17">
        <f>'№ 4 ведом'!G156</f>
        <v>0</v>
      </c>
      <c r="G193" s="17">
        <f>'№ 4 ведом'!H156</f>
        <v>0</v>
      </c>
    </row>
    <row r="194" spans="1:7" ht="31.5">
      <c r="A194" s="123" t="s">
        <v>6</v>
      </c>
      <c r="B194" s="123" t="s">
        <v>294</v>
      </c>
      <c r="C194" s="123"/>
      <c r="D194" s="124" t="s">
        <v>251</v>
      </c>
      <c r="E194" s="17">
        <f aca="true" t="shared" si="38" ref="E194:G195">E195</f>
        <v>13170.8</v>
      </c>
      <c r="F194" s="17">
        <f t="shared" si="38"/>
        <v>6096.1</v>
      </c>
      <c r="G194" s="17">
        <f t="shared" si="38"/>
        <v>6339.9</v>
      </c>
    </row>
    <row r="195" spans="1:7" ht="31.5">
      <c r="A195" s="123" t="s">
        <v>6</v>
      </c>
      <c r="B195" s="123" t="s">
        <v>294</v>
      </c>
      <c r="C195" s="120" t="s">
        <v>69</v>
      </c>
      <c r="D195" s="124" t="s">
        <v>95</v>
      </c>
      <c r="E195" s="17">
        <f t="shared" si="38"/>
        <v>13170.8</v>
      </c>
      <c r="F195" s="17">
        <f t="shared" si="38"/>
        <v>6096.1</v>
      </c>
      <c r="G195" s="17">
        <f t="shared" si="38"/>
        <v>6339.9</v>
      </c>
    </row>
    <row r="196" spans="1:7" ht="31.5">
      <c r="A196" s="123" t="s">
        <v>6</v>
      </c>
      <c r="B196" s="123" t="s">
        <v>294</v>
      </c>
      <c r="C196" s="123">
        <v>240</v>
      </c>
      <c r="D196" s="124" t="s">
        <v>223</v>
      </c>
      <c r="E196" s="17">
        <f>'№ 4 ведом'!F159</f>
        <v>13170.8</v>
      </c>
      <c r="F196" s="17">
        <f>'№ 4 ведом'!G159</f>
        <v>6096.1</v>
      </c>
      <c r="G196" s="17">
        <f>'№ 4 ведом'!H159</f>
        <v>6339.9</v>
      </c>
    </row>
    <row r="197" spans="1:7" ht="47.25">
      <c r="A197" s="123" t="s">
        <v>6</v>
      </c>
      <c r="B197" s="123">
        <v>2410300000</v>
      </c>
      <c r="C197" s="123"/>
      <c r="D197" s="124" t="s">
        <v>234</v>
      </c>
      <c r="E197" s="17">
        <f>E198+E204+E201</f>
        <v>12515.4</v>
      </c>
      <c r="F197" s="17">
        <f>F198+F204+F201</f>
        <v>12022.400000000001</v>
      </c>
      <c r="G197" s="17">
        <f>G198+G204+G201</f>
        <v>12503.3</v>
      </c>
    </row>
    <row r="198" spans="1:7" ht="47.25">
      <c r="A198" s="123" t="s">
        <v>6</v>
      </c>
      <c r="B198" s="123">
        <v>2410311020</v>
      </c>
      <c r="C198" s="123"/>
      <c r="D198" s="124" t="s">
        <v>241</v>
      </c>
      <c r="E198" s="17">
        <f aca="true" t="shared" si="39" ref="E198:G199">E199</f>
        <v>10404</v>
      </c>
      <c r="F198" s="17">
        <f t="shared" si="39"/>
        <v>10820.2</v>
      </c>
      <c r="G198" s="17">
        <f t="shared" si="39"/>
        <v>11253</v>
      </c>
    </row>
    <row r="199" spans="1:7" ht="31.5">
      <c r="A199" s="123" t="s">
        <v>6</v>
      </c>
      <c r="B199" s="123">
        <v>2410311020</v>
      </c>
      <c r="C199" s="120" t="s">
        <v>69</v>
      </c>
      <c r="D199" s="124" t="s">
        <v>95</v>
      </c>
      <c r="E199" s="17">
        <f t="shared" si="39"/>
        <v>10404</v>
      </c>
      <c r="F199" s="17">
        <f t="shared" si="39"/>
        <v>10820.2</v>
      </c>
      <c r="G199" s="17">
        <f t="shared" si="39"/>
        <v>11253</v>
      </c>
    </row>
    <row r="200" spans="1:7" ht="31.5">
      <c r="A200" s="123" t="s">
        <v>6</v>
      </c>
      <c r="B200" s="123">
        <v>2410311020</v>
      </c>
      <c r="C200" s="123">
        <v>240</v>
      </c>
      <c r="D200" s="124" t="s">
        <v>223</v>
      </c>
      <c r="E200" s="17">
        <f>'№ 4 ведом'!F163</f>
        <v>10404</v>
      </c>
      <c r="F200" s="17">
        <f>'№ 4 ведом'!G163</f>
        <v>10820.2</v>
      </c>
      <c r="G200" s="17">
        <f>'№ 4 ведом'!H163</f>
        <v>11253</v>
      </c>
    </row>
    <row r="201" spans="1:7" ht="12.75">
      <c r="A201" s="123" t="s">
        <v>6</v>
      </c>
      <c r="B201" s="123">
        <v>2410320110</v>
      </c>
      <c r="C201" s="123"/>
      <c r="D201" s="55" t="s">
        <v>232</v>
      </c>
      <c r="E201" s="17">
        <f aca="true" t="shared" si="40" ref="E201:G202">E202</f>
        <v>955.3999999999996</v>
      </c>
      <c r="F201" s="17">
        <f t="shared" si="40"/>
        <v>0</v>
      </c>
      <c r="G201" s="17">
        <f t="shared" si="40"/>
        <v>0</v>
      </c>
    </row>
    <row r="202" spans="1:7" ht="31.5">
      <c r="A202" s="123" t="s">
        <v>6</v>
      </c>
      <c r="B202" s="123">
        <v>2410320110</v>
      </c>
      <c r="C202" s="120" t="s">
        <v>69</v>
      </c>
      <c r="D202" s="55" t="s">
        <v>95</v>
      </c>
      <c r="E202" s="17">
        <f t="shared" si="40"/>
        <v>955.3999999999996</v>
      </c>
      <c r="F202" s="17">
        <f t="shared" si="40"/>
        <v>0</v>
      </c>
      <c r="G202" s="17">
        <f t="shared" si="40"/>
        <v>0</v>
      </c>
    </row>
    <row r="203" spans="1:7" ht="31.5">
      <c r="A203" s="123" t="s">
        <v>6</v>
      </c>
      <c r="B203" s="123">
        <v>2410320110</v>
      </c>
      <c r="C203" s="123">
        <v>240</v>
      </c>
      <c r="D203" s="55" t="s">
        <v>223</v>
      </c>
      <c r="E203" s="17">
        <f>'№ 4 ведом'!F166</f>
        <v>955.3999999999996</v>
      </c>
      <c r="F203" s="17">
        <f>'№ 4 ведом'!G166</f>
        <v>0</v>
      </c>
      <c r="G203" s="17">
        <f>'№ 4 ведом'!H166</f>
        <v>0</v>
      </c>
    </row>
    <row r="204" spans="1:7" ht="47.25">
      <c r="A204" s="123" t="s">
        <v>6</v>
      </c>
      <c r="B204" s="123" t="s">
        <v>295</v>
      </c>
      <c r="C204" s="123"/>
      <c r="D204" s="124" t="s">
        <v>252</v>
      </c>
      <c r="E204" s="17">
        <f aca="true" t="shared" si="41" ref="E204:G205">E205</f>
        <v>1156</v>
      </c>
      <c r="F204" s="17">
        <f t="shared" si="41"/>
        <v>1202.2</v>
      </c>
      <c r="G204" s="17">
        <f t="shared" si="41"/>
        <v>1250.3</v>
      </c>
    </row>
    <row r="205" spans="1:7" ht="31.5">
      <c r="A205" s="123" t="s">
        <v>6</v>
      </c>
      <c r="B205" s="123" t="s">
        <v>295</v>
      </c>
      <c r="C205" s="120" t="s">
        <v>69</v>
      </c>
      <c r="D205" s="124" t="s">
        <v>95</v>
      </c>
      <c r="E205" s="17">
        <f t="shared" si="41"/>
        <v>1156</v>
      </c>
      <c r="F205" s="17">
        <f t="shared" si="41"/>
        <v>1202.2</v>
      </c>
      <c r="G205" s="17">
        <f t="shared" si="41"/>
        <v>1250.3</v>
      </c>
    </row>
    <row r="206" spans="1:7" ht="31.5">
      <c r="A206" s="123" t="s">
        <v>6</v>
      </c>
      <c r="B206" s="123" t="s">
        <v>295</v>
      </c>
      <c r="C206" s="123">
        <v>240</v>
      </c>
      <c r="D206" s="124" t="s">
        <v>223</v>
      </c>
      <c r="E206" s="17">
        <f>'№ 4 ведом'!F169</f>
        <v>1156</v>
      </c>
      <c r="F206" s="17">
        <f>'№ 4 ведом'!G169</f>
        <v>1202.2</v>
      </c>
      <c r="G206" s="17">
        <f>'№ 4 ведом'!H169</f>
        <v>1250.3</v>
      </c>
    </row>
    <row r="207" spans="1:7" ht="12.75">
      <c r="A207" s="123" t="s">
        <v>6</v>
      </c>
      <c r="B207" s="120">
        <v>2420000000</v>
      </c>
      <c r="C207" s="123"/>
      <c r="D207" s="49" t="s">
        <v>126</v>
      </c>
      <c r="E207" s="17">
        <f>E208+E219+E215</f>
        <v>7147.299999999999</v>
      </c>
      <c r="F207" s="17">
        <f>F208+F219+F215</f>
        <v>5206.6</v>
      </c>
      <c r="G207" s="17">
        <f>G208+G219+G215</f>
        <v>5414.9</v>
      </c>
    </row>
    <row r="208" spans="1:7" ht="31.5">
      <c r="A208" s="123" t="s">
        <v>6</v>
      </c>
      <c r="B208" s="120">
        <v>2420100000</v>
      </c>
      <c r="C208" s="123"/>
      <c r="D208" s="49" t="s">
        <v>180</v>
      </c>
      <c r="E208" s="17">
        <f>E209+E212</f>
        <v>3350.7</v>
      </c>
      <c r="F208" s="17">
        <f aca="true" t="shared" si="42" ref="F208:G208">F209+F212</f>
        <v>1854.9</v>
      </c>
      <c r="G208" s="17">
        <f t="shared" si="42"/>
        <v>1929.1</v>
      </c>
    </row>
    <row r="209" spans="1:7" ht="12.75">
      <c r="A209" s="123" t="s">
        <v>6</v>
      </c>
      <c r="B209" s="123">
        <v>2420120120</v>
      </c>
      <c r="C209" s="123"/>
      <c r="D209" s="49" t="s">
        <v>127</v>
      </c>
      <c r="E209" s="17">
        <f>E210</f>
        <v>1555.6999999999998</v>
      </c>
      <c r="F209" s="17">
        <f aca="true" t="shared" si="43" ref="E209:G210">F210</f>
        <v>1854.9</v>
      </c>
      <c r="G209" s="17">
        <f t="shared" si="43"/>
        <v>1929.1</v>
      </c>
    </row>
    <row r="210" spans="1:7" ht="31.5">
      <c r="A210" s="123" t="s">
        <v>6</v>
      </c>
      <c r="B210" s="123">
        <v>2420120120</v>
      </c>
      <c r="C210" s="120" t="s">
        <v>69</v>
      </c>
      <c r="D210" s="124" t="s">
        <v>95</v>
      </c>
      <c r="E210" s="17">
        <f t="shared" si="43"/>
        <v>1555.6999999999998</v>
      </c>
      <c r="F210" s="17">
        <f t="shared" si="43"/>
        <v>1854.9</v>
      </c>
      <c r="G210" s="17">
        <f t="shared" si="43"/>
        <v>1929.1</v>
      </c>
    </row>
    <row r="211" spans="1:7" ht="31.5">
      <c r="A211" s="123" t="s">
        <v>6</v>
      </c>
      <c r="B211" s="123">
        <v>2420120120</v>
      </c>
      <c r="C211" s="123">
        <v>240</v>
      </c>
      <c r="D211" s="124" t="s">
        <v>223</v>
      </c>
      <c r="E211" s="17">
        <f>'№ 4 ведом'!F174</f>
        <v>1555.6999999999998</v>
      </c>
      <c r="F211" s="17">
        <f>'№ 4 ведом'!G174</f>
        <v>1854.9</v>
      </c>
      <c r="G211" s="17">
        <f>'№ 4 ведом'!H174</f>
        <v>1929.1</v>
      </c>
    </row>
    <row r="212" spans="1:7" ht="12.75">
      <c r="A212" s="246" t="s">
        <v>6</v>
      </c>
      <c r="B212" s="246">
        <v>2420120130</v>
      </c>
      <c r="C212" s="246"/>
      <c r="D212" s="247" t="s">
        <v>754</v>
      </c>
      <c r="E212" s="17">
        <f>E213</f>
        <v>1795</v>
      </c>
      <c r="F212" s="17">
        <f aca="true" t="shared" si="44" ref="F212:G213">F213</f>
        <v>0</v>
      </c>
      <c r="G212" s="17">
        <f t="shared" si="44"/>
        <v>0</v>
      </c>
    </row>
    <row r="213" spans="1:7" ht="31.5">
      <c r="A213" s="246" t="s">
        <v>6</v>
      </c>
      <c r="B213" s="246">
        <v>2420120130</v>
      </c>
      <c r="C213" s="245" t="s">
        <v>69</v>
      </c>
      <c r="D213" s="247" t="s">
        <v>95</v>
      </c>
      <c r="E213" s="17">
        <f>E214</f>
        <v>1795</v>
      </c>
      <c r="F213" s="17">
        <f t="shared" si="44"/>
        <v>0</v>
      </c>
      <c r="G213" s="17">
        <f t="shared" si="44"/>
        <v>0</v>
      </c>
    </row>
    <row r="214" spans="1:7" ht="31.5">
      <c r="A214" s="246" t="s">
        <v>6</v>
      </c>
      <c r="B214" s="246">
        <v>2420120130</v>
      </c>
      <c r="C214" s="246">
        <v>240</v>
      </c>
      <c r="D214" s="247" t="s">
        <v>223</v>
      </c>
      <c r="E214" s="17">
        <f>'№ 4 ведом'!F177</f>
        <v>1795</v>
      </c>
      <c r="F214" s="17">
        <f>'№ 4 ведом'!G177</f>
        <v>0</v>
      </c>
      <c r="G214" s="17">
        <f>'№ 4 ведом'!H177</f>
        <v>0</v>
      </c>
    </row>
    <row r="215" spans="1:7" ht="31.5">
      <c r="A215" s="158" t="s">
        <v>6</v>
      </c>
      <c r="B215" s="157">
        <v>2420200000</v>
      </c>
      <c r="C215" s="158"/>
      <c r="D215" s="159" t="s">
        <v>685</v>
      </c>
      <c r="E215" s="17">
        <f>E216</f>
        <v>227.9</v>
      </c>
      <c r="F215" s="17">
        <f aca="true" t="shared" si="45" ref="F215:G217">F216</f>
        <v>0</v>
      </c>
      <c r="G215" s="17">
        <f t="shared" si="45"/>
        <v>0</v>
      </c>
    </row>
    <row r="216" spans="1:7" ht="31.5">
      <c r="A216" s="158" t="s">
        <v>6</v>
      </c>
      <c r="B216" s="157">
        <v>2420220130</v>
      </c>
      <c r="C216" s="158"/>
      <c r="D216" s="159" t="s">
        <v>686</v>
      </c>
      <c r="E216" s="17">
        <f>E217</f>
        <v>227.9</v>
      </c>
      <c r="F216" s="17">
        <f t="shared" si="45"/>
        <v>0</v>
      </c>
      <c r="G216" s="17">
        <f t="shared" si="45"/>
        <v>0</v>
      </c>
    </row>
    <row r="217" spans="1:7" ht="31.5">
      <c r="A217" s="158" t="s">
        <v>6</v>
      </c>
      <c r="B217" s="157">
        <v>2420220130</v>
      </c>
      <c r="C217" s="157" t="s">
        <v>69</v>
      </c>
      <c r="D217" s="159" t="s">
        <v>95</v>
      </c>
      <c r="E217" s="17">
        <f>E218</f>
        <v>227.9</v>
      </c>
      <c r="F217" s="17">
        <f t="shared" si="45"/>
        <v>0</v>
      </c>
      <c r="G217" s="17">
        <f t="shared" si="45"/>
        <v>0</v>
      </c>
    </row>
    <row r="218" spans="1:7" ht="31.5">
      <c r="A218" s="158" t="s">
        <v>6</v>
      </c>
      <c r="B218" s="157">
        <v>2420220130</v>
      </c>
      <c r="C218" s="158">
        <v>240</v>
      </c>
      <c r="D218" s="159" t="s">
        <v>223</v>
      </c>
      <c r="E218" s="17">
        <f>'№ 4 ведом'!F181</f>
        <v>227.9</v>
      </c>
      <c r="F218" s="17">
        <f>'№ 4 ведом'!G181</f>
        <v>0</v>
      </c>
      <c r="G218" s="17">
        <f>'№ 4 ведом'!H181</f>
        <v>0</v>
      </c>
    </row>
    <row r="219" spans="1:7" ht="47.25">
      <c r="A219" s="123" t="s">
        <v>6</v>
      </c>
      <c r="B219" s="123" t="s">
        <v>296</v>
      </c>
      <c r="C219" s="123"/>
      <c r="D219" s="124" t="s">
        <v>337</v>
      </c>
      <c r="E219" s="17">
        <f>E220+E226+E223</f>
        <v>3568.7</v>
      </c>
      <c r="F219" s="17">
        <f>F220+F226+F223</f>
        <v>3351.7</v>
      </c>
      <c r="G219" s="17">
        <f>G220+G226+G223</f>
        <v>3485.7999999999997</v>
      </c>
    </row>
    <row r="220" spans="1:7" ht="63">
      <c r="A220" s="123" t="s">
        <v>6</v>
      </c>
      <c r="B220" s="123" t="s">
        <v>297</v>
      </c>
      <c r="C220" s="123"/>
      <c r="D220" s="124" t="s">
        <v>242</v>
      </c>
      <c r="E220" s="17">
        <f aca="true" t="shared" si="46" ref="E220:G221">E221</f>
        <v>2812.1</v>
      </c>
      <c r="F220" s="17">
        <f t="shared" si="46"/>
        <v>2924.6</v>
      </c>
      <c r="G220" s="17">
        <f t="shared" si="46"/>
        <v>3041.6</v>
      </c>
    </row>
    <row r="221" spans="1:7" ht="31.5">
      <c r="A221" s="123" t="s">
        <v>6</v>
      </c>
      <c r="B221" s="123" t="s">
        <v>297</v>
      </c>
      <c r="C221" s="120" t="s">
        <v>69</v>
      </c>
      <c r="D221" s="124" t="s">
        <v>95</v>
      </c>
      <c r="E221" s="17">
        <f t="shared" si="46"/>
        <v>2812.1</v>
      </c>
      <c r="F221" s="17">
        <f t="shared" si="46"/>
        <v>2924.6</v>
      </c>
      <c r="G221" s="17">
        <f t="shared" si="46"/>
        <v>3041.6</v>
      </c>
    </row>
    <row r="222" spans="1:7" ht="31.5">
      <c r="A222" s="123" t="s">
        <v>6</v>
      </c>
      <c r="B222" s="123" t="s">
        <v>297</v>
      </c>
      <c r="C222" s="123">
        <v>240</v>
      </c>
      <c r="D222" s="124" t="s">
        <v>223</v>
      </c>
      <c r="E222" s="17">
        <f>'№ 4 ведом'!F185</f>
        <v>2812.1</v>
      </c>
      <c r="F222" s="17">
        <f>'№ 4 ведом'!G185</f>
        <v>2924.6</v>
      </c>
      <c r="G222" s="17">
        <f>'№ 4 ведом'!H185</f>
        <v>3041.6</v>
      </c>
    </row>
    <row r="223" spans="1:7" ht="12.75">
      <c r="A223" s="123" t="s">
        <v>6</v>
      </c>
      <c r="B223" s="123" t="s">
        <v>369</v>
      </c>
      <c r="C223" s="123"/>
      <c r="D223" s="55" t="s">
        <v>232</v>
      </c>
      <c r="E223" s="17">
        <f aca="true" t="shared" si="47" ref="E223:G224">E224</f>
        <v>444.1</v>
      </c>
      <c r="F223" s="17">
        <f t="shared" si="47"/>
        <v>102.1</v>
      </c>
      <c r="G223" s="17">
        <f t="shared" si="47"/>
        <v>106.2</v>
      </c>
    </row>
    <row r="224" spans="1:7" ht="31.5">
      <c r="A224" s="123" t="s">
        <v>6</v>
      </c>
      <c r="B224" s="123" t="s">
        <v>369</v>
      </c>
      <c r="C224" s="120" t="s">
        <v>69</v>
      </c>
      <c r="D224" s="124" t="s">
        <v>95</v>
      </c>
      <c r="E224" s="17">
        <f t="shared" si="47"/>
        <v>444.1</v>
      </c>
      <c r="F224" s="17">
        <f t="shared" si="47"/>
        <v>102.1</v>
      </c>
      <c r="G224" s="17">
        <f t="shared" si="47"/>
        <v>106.2</v>
      </c>
    </row>
    <row r="225" spans="1:7" ht="31.5">
      <c r="A225" s="123" t="s">
        <v>6</v>
      </c>
      <c r="B225" s="123" t="s">
        <v>369</v>
      </c>
      <c r="C225" s="123">
        <v>240</v>
      </c>
      <c r="D225" s="124" t="s">
        <v>223</v>
      </c>
      <c r="E225" s="17">
        <f>'№ 4 ведом'!F188</f>
        <v>444.1</v>
      </c>
      <c r="F225" s="17">
        <f>'№ 4 ведом'!G188</f>
        <v>102.1</v>
      </c>
      <c r="G225" s="17">
        <f>'№ 4 ведом'!H188</f>
        <v>106.2</v>
      </c>
    </row>
    <row r="226" spans="1:7" ht="47.25">
      <c r="A226" s="123" t="s">
        <v>6</v>
      </c>
      <c r="B226" s="123" t="s">
        <v>298</v>
      </c>
      <c r="C226" s="123"/>
      <c r="D226" s="124" t="s">
        <v>233</v>
      </c>
      <c r="E226" s="17">
        <f aca="true" t="shared" si="48" ref="E226:G227">E227</f>
        <v>312.5</v>
      </c>
      <c r="F226" s="17">
        <f t="shared" si="48"/>
        <v>325</v>
      </c>
      <c r="G226" s="17">
        <f t="shared" si="48"/>
        <v>338</v>
      </c>
    </row>
    <row r="227" spans="1:7" ht="31.5">
      <c r="A227" s="123" t="s">
        <v>6</v>
      </c>
      <c r="B227" s="123" t="s">
        <v>298</v>
      </c>
      <c r="C227" s="120" t="s">
        <v>69</v>
      </c>
      <c r="D227" s="124" t="s">
        <v>95</v>
      </c>
      <c r="E227" s="17">
        <f t="shared" si="48"/>
        <v>312.5</v>
      </c>
      <c r="F227" s="17">
        <f t="shared" si="48"/>
        <v>325</v>
      </c>
      <c r="G227" s="17">
        <f t="shared" si="48"/>
        <v>338</v>
      </c>
    </row>
    <row r="228" spans="1:7" ht="31.5">
      <c r="A228" s="123" t="s">
        <v>6</v>
      </c>
      <c r="B228" s="123" t="s">
        <v>298</v>
      </c>
      <c r="C228" s="123">
        <v>240</v>
      </c>
      <c r="D228" s="124" t="s">
        <v>223</v>
      </c>
      <c r="E228" s="17">
        <f>'№ 4 ведом'!F191</f>
        <v>312.5</v>
      </c>
      <c r="F228" s="17">
        <f>'№ 4 ведом'!G191</f>
        <v>325</v>
      </c>
      <c r="G228" s="17">
        <f>'№ 4 ведом'!H191</f>
        <v>338</v>
      </c>
    </row>
    <row r="229" spans="1:7" ht="12.75">
      <c r="A229" s="123" t="s">
        <v>48</v>
      </c>
      <c r="B229" s="123" t="s">
        <v>66</v>
      </c>
      <c r="C229" s="123" t="s">
        <v>66</v>
      </c>
      <c r="D229" s="49" t="s">
        <v>26</v>
      </c>
      <c r="E229" s="17">
        <f>E230</f>
        <v>383</v>
      </c>
      <c r="F229" s="17">
        <f>F230</f>
        <v>383</v>
      </c>
      <c r="G229" s="17">
        <f>G230</f>
        <v>383</v>
      </c>
    </row>
    <row r="230" spans="1:7" ht="47.25">
      <c r="A230" s="123" t="s">
        <v>48</v>
      </c>
      <c r="B230" s="120">
        <v>2600000000</v>
      </c>
      <c r="C230" s="120"/>
      <c r="D230" s="124" t="s">
        <v>323</v>
      </c>
      <c r="E230" s="17">
        <f>E231+E236</f>
        <v>383</v>
      </c>
      <c r="F230" s="17">
        <f>F231+F236</f>
        <v>383</v>
      </c>
      <c r="G230" s="17">
        <f>G231+G236</f>
        <v>383</v>
      </c>
    </row>
    <row r="231" spans="1:7" ht="31.5">
      <c r="A231" s="120" t="s">
        <v>48</v>
      </c>
      <c r="B231" s="120">
        <v>2610000000</v>
      </c>
      <c r="C231" s="120"/>
      <c r="D231" s="124" t="s">
        <v>107</v>
      </c>
      <c r="E231" s="17">
        <f aca="true" t="shared" si="49" ref="E231:G234">E232</f>
        <v>350</v>
      </c>
      <c r="F231" s="17">
        <f t="shared" si="49"/>
        <v>350</v>
      </c>
      <c r="G231" s="17">
        <f t="shared" si="49"/>
        <v>350</v>
      </c>
    </row>
    <row r="232" spans="1:7" ht="12.75">
      <c r="A232" s="120" t="s">
        <v>48</v>
      </c>
      <c r="B232" s="120">
        <v>2610100000</v>
      </c>
      <c r="C232" s="120"/>
      <c r="D232" s="124" t="s">
        <v>108</v>
      </c>
      <c r="E232" s="17">
        <f t="shared" si="49"/>
        <v>350</v>
      </c>
      <c r="F232" s="17">
        <f t="shared" si="49"/>
        <v>350</v>
      </c>
      <c r="G232" s="17">
        <f t="shared" si="49"/>
        <v>350</v>
      </c>
    </row>
    <row r="233" spans="1:7" ht="31.5">
      <c r="A233" s="120" t="s">
        <v>48</v>
      </c>
      <c r="B233" s="120">
        <v>2610120240</v>
      </c>
      <c r="C233" s="120"/>
      <c r="D233" s="124" t="s">
        <v>111</v>
      </c>
      <c r="E233" s="17">
        <f t="shared" si="49"/>
        <v>350</v>
      </c>
      <c r="F233" s="17">
        <f t="shared" si="49"/>
        <v>350</v>
      </c>
      <c r="G233" s="17">
        <f t="shared" si="49"/>
        <v>350</v>
      </c>
    </row>
    <row r="234" spans="1:7" ht="31.5">
      <c r="A234" s="120" t="s">
        <v>48</v>
      </c>
      <c r="B234" s="120">
        <v>2610120240</v>
      </c>
      <c r="C234" s="120" t="s">
        <v>69</v>
      </c>
      <c r="D234" s="124" t="s">
        <v>95</v>
      </c>
      <c r="E234" s="17">
        <f t="shared" si="49"/>
        <v>350</v>
      </c>
      <c r="F234" s="17">
        <f t="shared" si="49"/>
        <v>350</v>
      </c>
      <c r="G234" s="17">
        <f t="shared" si="49"/>
        <v>350</v>
      </c>
    </row>
    <row r="235" spans="1:7" ht="31.5">
      <c r="A235" s="120" t="s">
        <v>48</v>
      </c>
      <c r="B235" s="120">
        <v>2610120240</v>
      </c>
      <c r="C235" s="123">
        <v>240</v>
      </c>
      <c r="D235" s="124" t="s">
        <v>223</v>
      </c>
      <c r="E235" s="17">
        <f>'№ 4 ведом'!F657</f>
        <v>350</v>
      </c>
      <c r="F235" s="17">
        <f>'№ 4 ведом'!G657</f>
        <v>350</v>
      </c>
      <c r="G235" s="17">
        <f>'№ 4 ведом'!H657</f>
        <v>350</v>
      </c>
    </row>
    <row r="236" spans="1:7" ht="31.5">
      <c r="A236" s="123" t="s">
        <v>48</v>
      </c>
      <c r="B236" s="120">
        <v>2640000000</v>
      </c>
      <c r="C236" s="100"/>
      <c r="D236" s="124" t="s">
        <v>360</v>
      </c>
      <c r="E236" s="17">
        <f>E237</f>
        <v>33</v>
      </c>
      <c r="F236" s="17">
        <f aca="true" t="shared" si="50" ref="F236:G239">F237</f>
        <v>33</v>
      </c>
      <c r="G236" s="17">
        <f t="shared" si="50"/>
        <v>33</v>
      </c>
    </row>
    <row r="237" spans="1:7" ht="31.5">
      <c r="A237" s="123" t="s">
        <v>48</v>
      </c>
      <c r="B237" s="120">
        <v>2640300000</v>
      </c>
      <c r="C237" s="77"/>
      <c r="D237" s="124" t="s">
        <v>361</v>
      </c>
      <c r="E237" s="17">
        <f>E238</f>
        <v>33</v>
      </c>
      <c r="F237" s="17">
        <f t="shared" si="50"/>
        <v>33</v>
      </c>
      <c r="G237" s="17">
        <f t="shared" si="50"/>
        <v>33</v>
      </c>
    </row>
    <row r="238" spans="1:7" ht="31.5">
      <c r="A238" s="123" t="s">
        <v>48</v>
      </c>
      <c r="B238" s="120">
        <v>2640320210</v>
      </c>
      <c r="C238" s="77"/>
      <c r="D238" s="124" t="s">
        <v>362</v>
      </c>
      <c r="E238" s="17">
        <f>E239</f>
        <v>33</v>
      </c>
      <c r="F238" s="17">
        <f t="shared" si="50"/>
        <v>33</v>
      </c>
      <c r="G238" s="17">
        <f t="shared" si="50"/>
        <v>33</v>
      </c>
    </row>
    <row r="239" spans="1:7" ht="31.5">
      <c r="A239" s="123" t="s">
        <v>48</v>
      </c>
      <c r="B239" s="120">
        <v>2640320210</v>
      </c>
      <c r="C239" s="100" t="s">
        <v>69</v>
      </c>
      <c r="D239" s="124" t="s">
        <v>95</v>
      </c>
      <c r="E239" s="17">
        <f>E240</f>
        <v>33</v>
      </c>
      <c r="F239" s="17">
        <f t="shared" si="50"/>
        <v>33</v>
      </c>
      <c r="G239" s="17">
        <f t="shared" si="50"/>
        <v>33</v>
      </c>
    </row>
    <row r="240" spans="1:7" ht="31.5">
      <c r="A240" s="123" t="s">
        <v>48</v>
      </c>
      <c r="B240" s="120">
        <v>2640320210</v>
      </c>
      <c r="C240" s="77">
        <v>240</v>
      </c>
      <c r="D240" s="124" t="s">
        <v>223</v>
      </c>
      <c r="E240" s="17">
        <f>'№ 4 ведом'!F198</f>
        <v>33</v>
      </c>
      <c r="F240" s="17">
        <f>'№ 4 ведом'!G198</f>
        <v>33</v>
      </c>
      <c r="G240" s="17">
        <f>'№ 4 ведом'!H198</f>
        <v>33</v>
      </c>
    </row>
    <row r="241" spans="1:7" ht="12.75">
      <c r="A241" s="4" t="s">
        <v>57</v>
      </c>
      <c r="B241" s="4" t="s">
        <v>66</v>
      </c>
      <c r="C241" s="78" t="s">
        <v>66</v>
      </c>
      <c r="D241" s="19" t="s">
        <v>27</v>
      </c>
      <c r="E241" s="59">
        <f>E242+E273+E249</f>
        <v>222046.00000000003</v>
      </c>
      <c r="F241" s="59">
        <f>F242+F273+F249</f>
        <v>51479.600000000006</v>
      </c>
      <c r="G241" s="59">
        <f>G242+G273+G249</f>
        <v>43713.700000000004</v>
      </c>
    </row>
    <row r="242" spans="1:7" ht="12.75">
      <c r="A242" s="120" t="s">
        <v>4</v>
      </c>
      <c r="B242" s="120" t="s">
        <v>66</v>
      </c>
      <c r="C242" s="100" t="s">
        <v>66</v>
      </c>
      <c r="D242" s="124" t="s">
        <v>5</v>
      </c>
      <c r="E242" s="17">
        <f aca="true" t="shared" si="51" ref="E242:G247">E243</f>
        <v>2970.7</v>
      </c>
      <c r="F242" s="17">
        <f t="shared" si="51"/>
        <v>1939.9</v>
      </c>
      <c r="G242" s="17">
        <f t="shared" si="51"/>
        <v>1869.4</v>
      </c>
    </row>
    <row r="243" spans="1:7" ht="47.25">
      <c r="A243" s="120" t="s">
        <v>4</v>
      </c>
      <c r="B243" s="120">
        <v>2600000000</v>
      </c>
      <c r="C243" s="120"/>
      <c r="D243" s="124" t="s">
        <v>323</v>
      </c>
      <c r="E243" s="17">
        <f t="shared" si="51"/>
        <v>2970.7</v>
      </c>
      <c r="F243" s="17">
        <f t="shared" si="51"/>
        <v>1939.9</v>
      </c>
      <c r="G243" s="17">
        <f t="shared" si="51"/>
        <v>1869.4</v>
      </c>
    </row>
    <row r="244" spans="1:7" ht="31.5">
      <c r="A244" s="120" t="s">
        <v>4</v>
      </c>
      <c r="B244" s="120">
        <v>2610000000</v>
      </c>
      <c r="C244" s="120"/>
      <c r="D244" s="124" t="s">
        <v>107</v>
      </c>
      <c r="E244" s="17">
        <f t="shared" si="51"/>
        <v>2970.7</v>
      </c>
      <c r="F244" s="17">
        <f t="shared" si="51"/>
        <v>1939.9</v>
      </c>
      <c r="G244" s="17">
        <f t="shared" si="51"/>
        <v>1869.4</v>
      </c>
    </row>
    <row r="245" spans="1:7" ht="12.75">
      <c r="A245" s="120" t="s">
        <v>4</v>
      </c>
      <c r="B245" s="120">
        <v>2610100000</v>
      </c>
      <c r="C245" s="120"/>
      <c r="D245" s="124" t="s">
        <v>108</v>
      </c>
      <c r="E245" s="17">
        <f t="shared" si="51"/>
        <v>2970.7</v>
      </c>
      <c r="F245" s="17">
        <f t="shared" si="51"/>
        <v>1939.9</v>
      </c>
      <c r="G245" s="17">
        <f t="shared" si="51"/>
        <v>1869.4</v>
      </c>
    </row>
    <row r="246" spans="1:7" ht="47.25">
      <c r="A246" s="120" t="s">
        <v>4</v>
      </c>
      <c r="B246" s="120">
        <v>2610120230</v>
      </c>
      <c r="C246" s="120"/>
      <c r="D246" s="124" t="s">
        <v>113</v>
      </c>
      <c r="E246" s="17">
        <f t="shared" si="51"/>
        <v>2970.7</v>
      </c>
      <c r="F246" s="17">
        <f t="shared" si="51"/>
        <v>1939.9</v>
      </c>
      <c r="G246" s="17">
        <f t="shared" si="51"/>
        <v>1869.4</v>
      </c>
    </row>
    <row r="247" spans="1:7" ht="31.5">
      <c r="A247" s="120" t="s">
        <v>4</v>
      </c>
      <c r="B247" s="120">
        <v>2610120230</v>
      </c>
      <c r="C247" s="120" t="s">
        <v>69</v>
      </c>
      <c r="D247" s="124" t="s">
        <v>95</v>
      </c>
      <c r="E247" s="17">
        <f t="shared" si="51"/>
        <v>2970.7</v>
      </c>
      <c r="F247" s="17">
        <f t="shared" si="51"/>
        <v>1939.9</v>
      </c>
      <c r="G247" s="17">
        <f t="shared" si="51"/>
        <v>1869.4</v>
      </c>
    </row>
    <row r="248" spans="1:7" ht="31.5">
      <c r="A248" s="120" t="s">
        <v>4</v>
      </c>
      <c r="B248" s="120">
        <v>2610120230</v>
      </c>
      <c r="C248" s="123">
        <v>240</v>
      </c>
      <c r="D248" s="124" t="s">
        <v>223</v>
      </c>
      <c r="E248" s="17">
        <f>'№ 4 ведом'!F665</f>
        <v>2970.7</v>
      </c>
      <c r="F248" s="17">
        <f>'№ 4 ведом'!G665</f>
        <v>1939.9</v>
      </c>
      <c r="G248" s="17">
        <f>'№ 4 ведом'!H665</f>
        <v>1869.4</v>
      </c>
    </row>
    <row r="249" spans="1:7" ht="12.75">
      <c r="A249" s="22" t="s">
        <v>236</v>
      </c>
      <c r="B249" s="123"/>
      <c r="C249" s="123"/>
      <c r="D249" s="126" t="s">
        <v>237</v>
      </c>
      <c r="E249" s="17">
        <f>E250+E264</f>
        <v>33257.4</v>
      </c>
      <c r="F249" s="17">
        <f>F250+F264</f>
        <v>20000</v>
      </c>
      <c r="G249" s="17">
        <f>G250+G264</f>
        <v>14000</v>
      </c>
    </row>
    <row r="250" spans="1:7" ht="47.25">
      <c r="A250" s="22" t="s">
        <v>236</v>
      </c>
      <c r="B250" s="120">
        <v>2400000000</v>
      </c>
      <c r="C250" s="123"/>
      <c r="D250" s="55" t="s">
        <v>320</v>
      </c>
      <c r="E250" s="17">
        <f aca="true" t="shared" si="52" ref="E250:G258">E251</f>
        <v>9062.1</v>
      </c>
      <c r="F250" s="17">
        <f t="shared" si="52"/>
        <v>0</v>
      </c>
      <c r="G250" s="17">
        <f t="shared" si="52"/>
        <v>0</v>
      </c>
    </row>
    <row r="251" spans="1:7" ht="31.5">
      <c r="A251" s="22" t="s">
        <v>236</v>
      </c>
      <c r="B251" s="120">
        <v>2430000000</v>
      </c>
      <c r="C251" s="123"/>
      <c r="D251" s="8" t="s">
        <v>336</v>
      </c>
      <c r="E251" s="17">
        <f>E256+E252+E260</f>
        <v>9062.1</v>
      </c>
      <c r="F251" s="17">
        <f aca="true" t="shared" si="53" ref="F251:G251">F256+F252+F260</f>
        <v>0</v>
      </c>
      <c r="G251" s="17">
        <f t="shared" si="53"/>
        <v>0</v>
      </c>
    </row>
    <row r="252" spans="1:7" ht="31.5">
      <c r="A252" s="22" t="s">
        <v>236</v>
      </c>
      <c r="B252" s="158">
        <v>2430100000</v>
      </c>
      <c r="C252" s="158"/>
      <c r="D252" s="8" t="s">
        <v>687</v>
      </c>
      <c r="E252" s="17">
        <f>E253</f>
        <v>4855.7</v>
      </c>
      <c r="F252" s="17">
        <f aca="true" t="shared" si="54" ref="F252:G254">F253</f>
        <v>0</v>
      </c>
      <c r="G252" s="17">
        <f t="shared" si="54"/>
        <v>0</v>
      </c>
    </row>
    <row r="253" spans="1:7" ht="12.75">
      <c r="A253" s="22" t="s">
        <v>236</v>
      </c>
      <c r="B253" s="158">
        <v>2430120100</v>
      </c>
      <c r="C253" s="158"/>
      <c r="D253" s="42" t="s">
        <v>688</v>
      </c>
      <c r="E253" s="17">
        <f>E254</f>
        <v>4855.7</v>
      </c>
      <c r="F253" s="17">
        <f t="shared" si="54"/>
        <v>0</v>
      </c>
      <c r="G253" s="17">
        <f t="shared" si="54"/>
        <v>0</v>
      </c>
    </row>
    <row r="254" spans="1:7" ht="31.5">
      <c r="A254" s="22" t="s">
        <v>236</v>
      </c>
      <c r="B254" s="158">
        <v>2430120100</v>
      </c>
      <c r="C254" s="157" t="s">
        <v>72</v>
      </c>
      <c r="D254" s="55" t="s">
        <v>96</v>
      </c>
      <c r="E254" s="17">
        <f>E255</f>
        <v>4855.7</v>
      </c>
      <c r="F254" s="17">
        <f t="shared" si="54"/>
        <v>0</v>
      </c>
      <c r="G254" s="17">
        <f t="shared" si="54"/>
        <v>0</v>
      </c>
    </row>
    <row r="255" spans="1:7" ht="12.75">
      <c r="A255" s="22" t="s">
        <v>236</v>
      </c>
      <c r="B255" s="158">
        <v>2430120100</v>
      </c>
      <c r="C255" s="157" t="s">
        <v>119</v>
      </c>
      <c r="D255" s="55" t="s">
        <v>120</v>
      </c>
      <c r="E255" s="17">
        <f>'№ 4 ведом'!F206</f>
        <v>4855.7</v>
      </c>
      <c r="F255" s="17">
        <f>'№ 4 ведом'!G206</f>
        <v>0</v>
      </c>
      <c r="G255" s="17">
        <f>'№ 4 ведом'!H206</f>
        <v>0</v>
      </c>
    </row>
    <row r="256" spans="1:7" ht="31.5">
      <c r="A256" s="22" t="s">
        <v>236</v>
      </c>
      <c r="B256" s="123">
        <v>2430200000</v>
      </c>
      <c r="C256" s="123"/>
      <c r="D256" s="8" t="s">
        <v>370</v>
      </c>
      <c r="E256" s="17">
        <f>E257</f>
        <v>3000</v>
      </c>
      <c r="F256" s="17">
        <f t="shared" si="52"/>
        <v>0</v>
      </c>
      <c r="G256" s="17">
        <f t="shared" si="52"/>
        <v>0</v>
      </c>
    </row>
    <row r="257" spans="1:7" ht="12.75">
      <c r="A257" s="22" t="s">
        <v>236</v>
      </c>
      <c r="B257" s="123">
        <v>2430220110</v>
      </c>
      <c r="C257" s="123"/>
      <c r="D257" s="8" t="s">
        <v>371</v>
      </c>
      <c r="E257" s="17">
        <f>E258</f>
        <v>3000</v>
      </c>
      <c r="F257" s="17">
        <f t="shared" si="52"/>
        <v>0</v>
      </c>
      <c r="G257" s="17">
        <f t="shared" si="52"/>
        <v>0</v>
      </c>
    </row>
    <row r="258" spans="1:7" ht="31.5">
      <c r="A258" s="22" t="s">
        <v>236</v>
      </c>
      <c r="B258" s="123">
        <v>2430220110</v>
      </c>
      <c r="C258" s="120" t="s">
        <v>72</v>
      </c>
      <c r="D258" s="55" t="s">
        <v>96</v>
      </c>
      <c r="E258" s="17">
        <f>E259</f>
        <v>3000</v>
      </c>
      <c r="F258" s="17">
        <f t="shared" si="52"/>
        <v>0</v>
      </c>
      <c r="G258" s="17">
        <f t="shared" si="52"/>
        <v>0</v>
      </c>
    </row>
    <row r="259" spans="1:7" ht="12.75">
      <c r="A259" s="22" t="s">
        <v>236</v>
      </c>
      <c r="B259" s="123">
        <v>2430220110</v>
      </c>
      <c r="C259" s="120" t="s">
        <v>119</v>
      </c>
      <c r="D259" s="55" t="s">
        <v>120</v>
      </c>
      <c r="E259" s="17">
        <f>'№ 4 ведом'!F210</f>
        <v>3000</v>
      </c>
      <c r="F259" s="17">
        <f>'№ 4 ведом'!G210</f>
        <v>0</v>
      </c>
      <c r="G259" s="17">
        <f>'№ 4 ведом'!H210</f>
        <v>0</v>
      </c>
    </row>
    <row r="260" spans="1:7" ht="31.5">
      <c r="A260" s="22" t="s">
        <v>236</v>
      </c>
      <c r="B260" s="158">
        <v>2430300000</v>
      </c>
      <c r="C260" s="157"/>
      <c r="D260" s="55" t="s">
        <v>702</v>
      </c>
      <c r="E260" s="17">
        <f>E261</f>
        <v>1206.4</v>
      </c>
      <c r="F260" s="17">
        <f aca="true" t="shared" si="55" ref="F260:G262">F261</f>
        <v>0</v>
      </c>
      <c r="G260" s="17">
        <f t="shared" si="55"/>
        <v>0</v>
      </c>
    </row>
    <row r="261" spans="1:7" ht="12.75">
      <c r="A261" s="22" t="s">
        <v>236</v>
      </c>
      <c r="B261" s="158">
        <v>2430320110</v>
      </c>
      <c r="C261" s="157"/>
      <c r="D261" s="55" t="s">
        <v>689</v>
      </c>
      <c r="E261" s="17">
        <f>E262</f>
        <v>1206.4</v>
      </c>
      <c r="F261" s="17">
        <f t="shared" si="55"/>
        <v>0</v>
      </c>
      <c r="G261" s="17">
        <f t="shared" si="55"/>
        <v>0</v>
      </c>
    </row>
    <row r="262" spans="1:7" ht="31.5">
      <c r="A262" s="22" t="s">
        <v>236</v>
      </c>
      <c r="B262" s="158">
        <v>2430320110</v>
      </c>
      <c r="C262" s="157" t="s">
        <v>69</v>
      </c>
      <c r="D262" s="159" t="s">
        <v>95</v>
      </c>
      <c r="E262" s="17">
        <f>E263</f>
        <v>1206.4</v>
      </c>
      <c r="F262" s="17">
        <f t="shared" si="55"/>
        <v>0</v>
      </c>
      <c r="G262" s="17">
        <f t="shared" si="55"/>
        <v>0</v>
      </c>
    </row>
    <row r="263" spans="1:7" ht="31.5">
      <c r="A263" s="22" t="s">
        <v>236</v>
      </c>
      <c r="B263" s="158">
        <v>2430320110</v>
      </c>
      <c r="C263" s="158">
        <v>240</v>
      </c>
      <c r="D263" s="159" t="s">
        <v>223</v>
      </c>
      <c r="E263" s="17">
        <f>'№ 4 ведом'!F214</f>
        <v>1206.4</v>
      </c>
      <c r="F263" s="17">
        <f>'№ 4 ведом'!G214</f>
        <v>0</v>
      </c>
      <c r="G263" s="17">
        <f>'№ 4 ведом'!H214</f>
        <v>0</v>
      </c>
    </row>
    <row r="264" spans="1:7" ht="12.75">
      <c r="A264" s="22" t="s">
        <v>236</v>
      </c>
      <c r="B264" s="123">
        <v>9900000000</v>
      </c>
      <c r="C264" s="123"/>
      <c r="D264" s="124" t="s">
        <v>105</v>
      </c>
      <c r="E264" s="17">
        <f>E269+E265</f>
        <v>24195.3</v>
      </c>
      <c r="F264" s="17">
        <f aca="true" t="shared" si="56" ref="F264:G264">F269+F265</f>
        <v>20000</v>
      </c>
      <c r="G264" s="17">
        <f t="shared" si="56"/>
        <v>14000</v>
      </c>
    </row>
    <row r="265" spans="1:7" ht="12.75">
      <c r="A265" s="22" t="s">
        <v>236</v>
      </c>
      <c r="B265" s="158">
        <v>9910000000</v>
      </c>
      <c r="C265" s="158"/>
      <c r="D265" s="159" t="s">
        <v>8</v>
      </c>
      <c r="E265" s="17">
        <f>E266</f>
        <v>195.3</v>
      </c>
      <c r="F265" s="17">
        <f aca="true" t="shared" si="57" ref="F265:G267">F266</f>
        <v>0</v>
      </c>
      <c r="G265" s="17">
        <f t="shared" si="57"/>
        <v>0</v>
      </c>
    </row>
    <row r="266" spans="1:7" ht="12.75">
      <c r="A266" s="22" t="s">
        <v>236</v>
      </c>
      <c r="B266" s="158">
        <v>9910020000</v>
      </c>
      <c r="C266" s="158"/>
      <c r="D266" s="159" t="s">
        <v>283</v>
      </c>
      <c r="E266" s="17">
        <f>E267</f>
        <v>195.3</v>
      </c>
      <c r="F266" s="17">
        <f t="shared" si="57"/>
        <v>0</v>
      </c>
      <c r="G266" s="17">
        <f t="shared" si="57"/>
        <v>0</v>
      </c>
    </row>
    <row r="267" spans="1:7" ht="31.5">
      <c r="A267" s="22" t="s">
        <v>236</v>
      </c>
      <c r="B267" s="158">
        <v>9910000000</v>
      </c>
      <c r="C267" s="157" t="s">
        <v>69</v>
      </c>
      <c r="D267" s="55" t="s">
        <v>95</v>
      </c>
      <c r="E267" s="17">
        <f>E268</f>
        <v>195.3</v>
      </c>
      <c r="F267" s="17">
        <f t="shared" si="57"/>
        <v>0</v>
      </c>
      <c r="G267" s="17">
        <f t="shared" si="57"/>
        <v>0</v>
      </c>
    </row>
    <row r="268" spans="1:7" ht="31.5">
      <c r="A268" s="22" t="s">
        <v>236</v>
      </c>
      <c r="B268" s="158">
        <v>9910020000</v>
      </c>
      <c r="C268" s="158">
        <v>240</v>
      </c>
      <c r="D268" s="55" t="s">
        <v>223</v>
      </c>
      <c r="E268" s="17">
        <f>'№ 4 ведом'!F219</f>
        <v>195.3</v>
      </c>
      <c r="F268" s="17">
        <f>'№ 4 ведом'!G219</f>
        <v>0</v>
      </c>
      <c r="G268" s="17">
        <f>'№ 4 ведом'!H219</f>
        <v>0</v>
      </c>
    </row>
    <row r="269" spans="1:7" ht="31.5">
      <c r="A269" s="22" t="s">
        <v>236</v>
      </c>
      <c r="B269" s="123">
        <v>9930000000</v>
      </c>
      <c r="C269" s="123"/>
      <c r="D269" s="55" t="s">
        <v>157</v>
      </c>
      <c r="E269" s="17">
        <f>E270</f>
        <v>24000</v>
      </c>
      <c r="F269" s="17">
        <f aca="true" t="shared" si="58" ref="F269:G271">F270</f>
        <v>20000</v>
      </c>
      <c r="G269" s="17">
        <f t="shared" si="58"/>
        <v>14000</v>
      </c>
    </row>
    <row r="270" spans="1:7" ht="47.25">
      <c r="A270" s="22" t="s">
        <v>236</v>
      </c>
      <c r="B270" s="123">
        <v>9930020600</v>
      </c>
      <c r="C270" s="2"/>
      <c r="D270" s="129" t="s">
        <v>388</v>
      </c>
      <c r="E270" s="17">
        <f>E271</f>
        <v>24000</v>
      </c>
      <c r="F270" s="17">
        <f t="shared" si="58"/>
        <v>20000</v>
      </c>
      <c r="G270" s="17">
        <f t="shared" si="58"/>
        <v>14000</v>
      </c>
    </row>
    <row r="271" spans="1:7" ht="12.75">
      <c r="A271" s="22" t="s">
        <v>236</v>
      </c>
      <c r="B271" s="123">
        <v>9930020600</v>
      </c>
      <c r="C271" s="120" t="s">
        <v>70</v>
      </c>
      <c r="D271" s="124" t="s">
        <v>71</v>
      </c>
      <c r="E271" s="17">
        <f>E272</f>
        <v>24000</v>
      </c>
      <c r="F271" s="17">
        <f t="shared" si="58"/>
        <v>20000</v>
      </c>
      <c r="G271" s="17">
        <f t="shared" si="58"/>
        <v>14000</v>
      </c>
    </row>
    <row r="272" spans="1:7" ht="12.75">
      <c r="A272" s="22" t="s">
        <v>236</v>
      </c>
      <c r="B272" s="123">
        <v>9930020600</v>
      </c>
      <c r="C272" s="2" t="s">
        <v>162</v>
      </c>
      <c r="D272" s="47" t="s">
        <v>163</v>
      </c>
      <c r="E272" s="17">
        <f>'№ 4 ведом'!F623</f>
        <v>24000</v>
      </c>
      <c r="F272" s="17">
        <f>'№ 4 ведом'!G623</f>
        <v>20000</v>
      </c>
      <c r="G272" s="17">
        <f>'№ 4 ведом'!H623</f>
        <v>14000</v>
      </c>
    </row>
    <row r="273" spans="1:7" ht="12.75">
      <c r="A273" s="123" t="s">
        <v>49</v>
      </c>
      <c r="B273" s="123" t="s">
        <v>66</v>
      </c>
      <c r="C273" s="123" t="s">
        <v>66</v>
      </c>
      <c r="D273" s="49" t="s">
        <v>28</v>
      </c>
      <c r="E273" s="17">
        <f>E274</f>
        <v>185817.90000000002</v>
      </c>
      <c r="F273" s="17">
        <f>F274</f>
        <v>29539.7</v>
      </c>
      <c r="G273" s="17">
        <f>G274</f>
        <v>27844.300000000003</v>
      </c>
    </row>
    <row r="274" spans="1:7" ht="47.25">
      <c r="A274" s="123" t="s">
        <v>49</v>
      </c>
      <c r="B274" s="120">
        <v>2300000000</v>
      </c>
      <c r="C274" s="123"/>
      <c r="D274" s="49" t="s">
        <v>321</v>
      </c>
      <c r="E274" s="17">
        <f>E275+E293+E337</f>
        <v>185817.90000000002</v>
      </c>
      <c r="F274" s="17">
        <f>F275+F293+F337</f>
        <v>29539.7</v>
      </c>
      <c r="G274" s="17">
        <f>G275+G293+G337</f>
        <v>27844.300000000003</v>
      </c>
    </row>
    <row r="275" spans="1:7" ht="47.25">
      <c r="A275" s="123" t="s">
        <v>49</v>
      </c>
      <c r="B275" s="120">
        <v>2310000000</v>
      </c>
      <c r="C275" s="123"/>
      <c r="D275" s="49" t="s">
        <v>212</v>
      </c>
      <c r="E275" s="21">
        <f>E276+E286</f>
        <v>126102.7</v>
      </c>
      <c r="F275" s="21">
        <f>F276+F286</f>
        <v>10782.300000000001</v>
      </c>
      <c r="G275" s="21">
        <f>G276+G286</f>
        <v>10782.300000000001</v>
      </c>
    </row>
    <row r="276" spans="1:7" ht="47.25">
      <c r="A276" s="123" t="s">
        <v>49</v>
      </c>
      <c r="B276" s="120" t="s">
        <v>299</v>
      </c>
      <c r="C276" s="24"/>
      <c r="D276" s="124" t="s">
        <v>229</v>
      </c>
      <c r="E276" s="21">
        <f>E283+E277+E280</f>
        <v>115483.4</v>
      </c>
      <c r="F276" s="21">
        <f>F283+F277+F280</f>
        <v>163</v>
      </c>
      <c r="G276" s="21">
        <f>G283+G277+G280</f>
        <v>163</v>
      </c>
    </row>
    <row r="277" spans="1:7" ht="12.75">
      <c r="A277" s="123" t="s">
        <v>49</v>
      </c>
      <c r="B277" s="123" t="s">
        <v>300</v>
      </c>
      <c r="C277" s="123"/>
      <c r="D277" s="61" t="s">
        <v>231</v>
      </c>
      <c r="E277" s="21">
        <f aca="true" t="shared" si="59" ref="E277:G278">E278</f>
        <v>1206.4</v>
      </c>
      <c r="F277" s="21">
        <f t="shared" si="59"/>
        <v>0</v>
      </c>
      <c r="G277" s="21">
        <f t="shared" si="59"/>
        <v>0</v>
      </c>
    </row>
    <row r="278" spans="1:7" ht="31.5">
      <c r="A278" s="123" t="s">
        <v>49</v>
      </c>
      <c r="B278" s="123" t="s">
        <v>300</v>
      </c>
      <c r="C278" s="120" t="s">
        <v>69</v>
      </c>
      <c r="D278" s="55" t="s">
        <v>95</v>
      </c>
      <c r="E278" s="21">
        <f t="shared" si="59"/>
        <v>1206.4</v>
      </c>
      <c r="F278" s="21">
        <f t="shared" si="59"/>
        <v>0</v>
      </c>
      <c r="G278" s="21">
        <f t="shared" si="59"/>
        <v>0</v>
      </c>
    </row>
    <row r="279" spans="1:7" ht="31.5">
      <c r="A279" s="123" t="s">
        <v>49</v>
      </c>
      <c r="B279" s="123" t="s">
        <v>300</v>
      </c>
      <c r="C279" s="123">
        <v>240</v>
      </c>
      <c r="D279" s="55" t="s">
        <v>223</v>
      </c>
      <c r="E279" s="21">
        <f>'№ 4 ведом'!F226</f>
        <v>1206.4</v>
      </c>
      <c r="F279" s="21">
        <f>'№ 4 ведом'!G226</f>
        <v>0</v>
      </c>
      <c r="G279" s="21">
        <f>'№ 4 ведом'!H226</f>
        <v>0</v>
      </c>
    </row>
    <row r="280" spans="1:7" ht="47.25">
      <c r="A280" s="123" t="s">
        <v>49</v>
      </c>
      <c r="B280" s="120" t="s">
        <v>372</v>
      </c>
      <c r="C280" s="123"/>
      <c r="D280" s="55" t="s">
        <v>696</v>
      </c>
      <c r="E280" s="21">
        <f aca="true" t="shared" si="60" ref="E280:G281">E281</f>
        <v>98055.7</v>
      </c>
      <c r="F280" s="21">
        <f t="shared" si="60"/>
        <v>0</v>
      </c>
      <c r="G280" s="21">
        <f t="shared" si="60"/>
        <v>0</v>
      </c>
    </row>
    <row r="281" spans="1:7" ht="31.5">
      <c r="A281" s="123" t="s">
        <v>49</v>
      </c>
      <c r="B281" s="120" t="s">
        <v>372</v>
      </c>
      <c r="C281" s="166" t="s">
        <v>97</v>
      </c>
      <c r="D281" s="168" t="s">
        <v>98</v>
      </c>
      <c r="E281" s="21">
        <f t="shared" si="60"/>
        <v>98055.7</v>
      </c>
      <c r="F281" s="21">
        <f t="shared" si="60"/>
        <v>0</v>
      </c>
      <c r="G281" s="21">
        <f t="shared" si="60"/>
        <v>0</v>
      </c>
    </row>
    <row r="282" spans="1:7" ht="12.75">
      <c r="A282" s="123" t="s">
        <v>49</v>
      </c>
      <c r="B282" s="120" t="s">
        <v>372</v>
      </c>
      <c r="C282" s="167">
        <v>610</v>
      </c>
      <c r="D282" s="168" t="s">
        <v>104</v>
      </c>
      <c r="E282" s="21">
        <f>'№ 4 ведом'!F229</f>
        <v>98055.7</v>
      </c>
      <c r="F282" s="21">
        <f>'№ 4 ведом'!G229</f>
        <v>0</v>
      </c>
      <c r="G282" s="21">
        <f>'№ 4 ведом'!H229</f>
        <v>0</v>
      </c>
    </row>
    <row r="283" spans="1:7" ht="31.5">
      <c r="A283" s="123" t="s">
        <v>49</v>
      </c>
      <c r="B283" s="120" t="s">
        <v>301</v>
      </c>
      <c r="C283" s="123"/>
      <c r="D283" s="96" t="s">
        <v>221</v>
      </c>
      <c r="E283" s="21">
        <f aca="true" t="shared" si="61" ref="E283:G284">E284</f>
        <v>16221.3</v>
      </c>
      <c r="F283" s="21">
        <f t="shared" si="61"/>
        <v>163</v>
      </c>
      <c r="G283" s="21">
        <f t="shared" si="61"/>
        <v>163</v>
      </c>
    </row>
    <row r="284" spans="1:7" ht="31.5">
      <c r="A284" s="123" t="s">
        <v>49</v>
      </c>
      <c r="B284" s="120" t="s">
        <v>301</v>
      </c>
      <c r="C284" s="120" t="s">
        <v>69</v>
      </c>
      <c r="D284" s="124" t="s">
        <v>95</v>
      </c>
      <c r="E284" s="21">
        <f t="shared" si="61"/>
        <v>16221.3</v>
      </c>
      <c r="F284" s="21">
        <f t="shared" si="61"/>
        <v>163</v>
      </c>
      <c r="G284" s="21">
        <f t="shared" si="61"/>
        <v>163</v>
      </c>
    </row>
    <row r="285" spans="1:7" ht="31.5">
      <c r="A285" s="123" t="s">
        <v>49</v>
      </c>
      <c r="B285" s="120" t="s">
        <v>301</v>
      </c>
      <c r="C285" s="123">
        <v>240</v>
      </c>
      <c r="D285" s="124" t="s">
        <v>223</v>
      </c>
      <c r="E285" s="21">
        <f>'№ 4 ведом'!F232</f>
        <v>16221.3</v>
      </c>
      <c r="F285" s="21">
        <f>'№ 4 ведом'!G232</f>
        <v>163</v>
      </c>
      <c r="G285" s="21">
        <f>'№ 4 ведом'!H232</f>
        <v>163</v>
      </c>
    </row>
    <row r="286" spans="1:7" ht="12.75">
      <c r="A286" s="123" t="s">
        <v>49</v>
      </c>
      <c r="B286" s="120">
        <v>2310200000</v>
      </c>
      <c r="C286" s="123"/>
      <c r="D286" s="175" t="s">
        <v>703</v>
      </c>
      <c r="E286" s="21">
        <f>E287+E290</f>
        <v>10619.300000000001</v>
      </c>
      <c r="F286" s="21">
        <f>F287+F290</f>
        <v>10619.300000000001</v>
      </c>
      <c r="G286" s="21">
        <f>G287+G290</f>
        <v>10619.300000000001</v>
      </c>
    </row>
    <row r="287" spans="1:7" ht="31.5">
      <c r="A287" s="123" t="s">
        <v>49</v>
      </c>
      <c r="B287" s="120">
        <v>2310211450</v>
      </c>
      <c r="C287" s="123"/>
      <c r="D287" s="124" t="s">
        <v>374</v>
      </c>
      <c r="E287" s="21">
        <f aca="true" t="shared" si="62" ref="E287:G288">E288</f>
        <v>10513.1</v>
      </c>
      <c r="F287" s="21">
        <f t="shared" si="62"/>
        <v>10513.1</v>
      </c>
      <c r="G287" s="21">
        <f t="shared" si="62"/>
        <v>10513.1</v>
      </c>
    </row>
    <row r="288" spans="1:7" ht="31.5">
      <c r="A288" s="123" t="s">
        <v>49</v>
      </c>
      <c r="B288" s="120">
        <v>2310211450</v>
      </c>
      <c r="C288" s="120" t="s">
        <v>69</v>
      </c>
      <c r="D288" s="124" t="s">
        <v>95</v>
      </c>
      <c r="E288" s="21">
        <f t="shared" si="62"/>
        <v>10513.1</v>
      </c>
      <c r="F288" s="21">
        <f t="shared" si="62"/>
        <v>10513.1</v>
      </c>
      <c r="G288" s="21">
        <f t="shared" si="62"/>
        <v>10513.1</v>
      </c>
    </row>
    <row r="289" spans="1:7" ht="31.5">
      <c r="A289" s="123" t="s">
        <v>49</v>
      </c>
      <c r="B289" s="120">
        <v>2310211450</v>
      </c>
      <c r="C289" s="123">
        <v>240</v>
      </c>
      <c r="D289" s="124" t="s">
        <v>223</v>
      </c>
      <c r="E289" s="21">
        <f>'№ 4 ведом'!F236</f>
        <v>10513.1</v>
      </c>
      <c r="F289" s="21">
        <f>'№ 4 ведом'!G236</f>
        <v>10513.1</v>
      </c>
      <c r="G289" s="21">
        <f>'№ 4 ведом'!H236</f>
        <v>10513.1</v>
      </c>
    </row>
    <row r="290" spans="1:7" ht="31.5">
      <c r="A290" s="123" t="s">
        <v>49</v>
      </c>
      <c r="B290" s="120" t="s">
        <v>373</v>
      </c>
      <c r="C290" s="123"/>
      <c r="D290" s="124" t="s">
        <v>375</v>
      </c>
      <c r="E290" s="21">
        <f aca="true" t="shared" si="63" ref="E290:G291">E291</f>
        <v>106.2</v>
      </c>
      <c r="F290" s="21">
        <f t="shared" si="63"/>
        <v>106.2</v>
      </c>
      <c r="G290" s="21">
        <f t="shared" si="63"/>
        <v>106.2</v>
      </c>
    </row>
    <row r="291" spans="1:7" ht="31.5">
      <c r="A291" s="123" t="s">
        <v>49</v>
      </c>
      <c r="B291" s="120" t="s">
        <v>373</v>
      </c>
      <c r="C291" s="120" t="s">
        <v>69</v>
      </c>
      <c r="D291" s="124" t="s">
        <v>95</v>
      </c>
      <c r="E291" s="21">
        <f t="shared" si="63"/>
        <v>106.2</v>
      </c>
      <c r="F291" s="21">
        <f t="shared" si="63"/>
        <v>106.2</v>
      </c>
      <c r="G291" s="21">
        <f t="shared" si="63"/>
        <v>106.2</v>
      </c>
    </row>
    <row r="292" spans="1:7" ht="31.5">
      <c r="A292" s="123" t="s">
        <v>49</v>
      </c>
      <c r="B292" s="120" t="s">
        <v>373</v>
      </c>
      <c r="C292" s="123">
        <v>240</v>
      </c>
      <c r="D292" s="124" t="s">
        <v>223</v>
      </c>
      <c r="E292" s="21">
        <f>'№ 4 ведом'!F239</f>
        <v>106.2</v>
      </c>
      <c r="F292" s="21">
        <f>'№ 4 ведом'!G239</f>
        <v>106.2</v>
      </c>
      <c r="G292" s="21">
        <f>'№ 4 ведом'!H239</f>
        <v>106.2</v>
      </c>
    </row>
    <row r="293" spans="1:7" ht="12.75">
      <c r="A293" s="123" t="s">
        <v>49</v>
      </c>
      <c r="B293" s="120">
        <v>2320000000</v>
      </c>
      <c r="C293" s="123"/>
      <c r="D293" s="49" t="s">
        <v>181</v>
      </c>
      <c r="E293" s="21">
        <f>E307+E294+E333+E329</f>
        <v>56249.5</v>
      </c>
      <c r="F293" s="21">
        <f>F307+F294+F333+F329</f>
        <v>15742.9</v>
      </c>
      <c r="G293" s="21">
        <f>G307+G294+G333+G329</f>
        <v>14047.5</v>
      </c>
    </row>
    <row r="294" spans="1:7" ht="31.5">
      <c r="A294" s="123" t="s">
        <v>49</v>
      </c>
      <c r="B294" s="120">
        <v>2320100000</v>
      </c>
      <c r="C294" s="123"/>
      <c r="D294" s="124" t="s">
        <v>340</v>
      </c>
      <c r="E294" s="21">
        <f>E301+E298+E304+E295</f>
        <v>5864.1</v>
      </c>
      <c r="F294" s="21">
        <f aca="true" t="shared" si="64" ref="F294:G294">F301+F298+F304+F295</f>
        <v>0</v>
      </c>
      <c r="G294" s="21">
        <f t="shared" si="64"/>
        <v>0</v>
      </c>
    </row>
    <row r="295" spans="1:7" ht="63">
      <c r="A295" s="158" t="s">
        <v>49</v>
      </c>
      <c r="B295" s="158">
        <v>2320119050</v>
      </c>
      <c r="C295" s="158"/>
      <c r="D295" s="159" t="s">
        <v>672</v>
      </c>
      <c r="E295" s="21">
        <f>E296</f>
        <v>1887</v>
      </c>
      <c r="F295" s="21">
        <f aca="true" t="shared" si="65" ref="F295:G296">F296</f>
        <v>0</v>
      </c>
      <c r="G295" s="21">
        <f t="shared" si="65"/>
        <v>0</v>
      </c>
    </row>
    <row r="296" spans="1:7" ht="31.5">
      <c r="A296" s="158" t="s">
        <v>49</v>
      </c>
      <c r="B296" s="158">
        <v>2320119050</v>
      </c>
      <c r="C296" s="157" t="s">
        <v>69</v>
      </c>
      <c r="D296" s="159" t="s">
        <v>95</v>
      </c>
      <c r="E296" s="21">
        <f>E297</f>
        <v>1887</v>
      </c>
      <c r="F296" s="21">
        <f t="shared" si="65"/>
        <v>0</v>
      </c>
      <c r="G296" s="21">
        <f t="shared" si="65"/>
        <v>0</v>
      </c>
    </row>
    <row r="297" spans="1:7" ht="31.5">
      <c r="A297" s="158" t="s">
        <v>49</v>
      </c>
      <c r="B297" s="158">
        <v>2320119050</v>
      </c>
      <c r="C297" s="158">
        <v>240</v>
      </c>
      <c r="D297" s="159" t="s">
        <v>223</v>
      </c>
      <c r="E297" s="21">
        <f>'№ 4 ведом'!F244</f>
        <v>1887</v>
      </c>
      <c r="F297" s="21">
        <f>'№ 4 ведом'!G244</f>
        <v>0</v>
      </c>
      <c r="G297" s="21">
        <f>'№ 4 ведом'!H244</f>
        <v>0</v>
      </c>
    </row>
    <row r="298" spans="1:7" ht="12.75">
      <c r="A298" s="123" t="s">
        <v>49</v>
      </c>
      <c r="B298" s="120">
        <v>2320120100</v>
      </c>
      <c r="C298" s="123"/>
      <c r="D298" s="124" t="s">
        <v>231</v>
      </c>
      <c r="E298" s="21">
        <f aca="true" t="shared" si="66" ref="E298:G299">E299</f>
        <v>15.7</v>
      </c>
      <c r="F298" s="21">
        <f t="shared" si="66"/>
        <v>0</v>
      </c>
      <c r="G298" s="21">
        <f t="shared" si="66"/>
        <v>0</v>
      </c>
    </row>
    <row r="299" spans="1:7" ht="31.5">
      <c r="A299" s="123" t="s">
        <v>49</v>
      </c>
      <c r="B299" s="120">
        <v>2320120100</v>
      </c>
      <c r="C299" s="120" t="s">
        <v>69</v>
      </c>
      <c r="D299" s="124" t="s">
        <v>95</v>
      </c>
      <c r="E299" s="21">
        <f t="shared" si="66"/>
        <v>15.7</v>
      </c>
      <c r="F299" s="21">
        <f t="shared" si="66"/>
        <v>0</v>
      </c>
      <c r="G299" s="21">
        <f t="shared" si="66"/>
        <v>0</v>
      </c>
    </row>
    <row r="300" spans="1:7" ht="31.5">
      <c r="A300" s="123" t="s">
        <v>49</v>
      </c>
      <c r="B300" s="120">
        <v>2320120100</v>
      </c>
      <c r="C300" s="123">
        <v>240</v>
      </c>
      <c r="D300" s="124" t="s">
        <v>223</v>
      </c>
      <c r="E300" s="21">
        <f>'№ 4 ведом'!F247</f>
        <v>15.7</v>
      </c>
      <c r="F300" s="21">
        <f>'№ 4 ведом'!G247</f>
        <v>0</v>
      </c>
      <c r="G300" s="21">
        <f>'№ 4 ведом'!H247</f>
        <v>0</v>
      </c>
    </row>
    <row r="301" spans="1:7" ht="63">
      <c r="A301" s="123" t="s">
        <v>49</v>
      </c>
      <c r="B301" s="123" t="s">
        <v>377</v>
      </c>
      <c r="C301" s="123"/>
      <c r="D301" s="124" t="s">
        <v>376</v>
      </c>
      <c r="E301" s="21">
        <f aca="true" t="shared" si="67" ref="E301:G302">E302</f>
        <v>507.3</v>
      </c>
      <c r="F301" s="21">
        <f t="shared" si="67"/>
        <v>0</v>
      </c>
      <c r="G301" s="21">
        <f t="shared" si="67"/>
        <v>0</v>
      </c>
    </row>
    <row r="302" spans="1:7" ht="31.5">
      <c r="A302" s="123" t="s">
        <v>49</v>
      </c>
      <c r="B302" s="123" t="s">
        <v>377</v>
      </c>
      <c r="C302" s="120" t="s">
        <v>69</v>
      </c>
      <c r="D302" s="124" t="s">
        <v>95</v>
      </c>
      <c r="E302" s="21">
        <f t="shared" si="67"/>
        <v>507.3</v>
      </c>
      <c r="F302" s="21">
        <f t="shared" si="67"/>
        <v>0</v>
      </c>
      <c r="G302" s="21">
        <f t="shared" si="67"/>
        <v>0</v>
      </c>
    </row>
    <row r="303" spans="1:7" ht="31.5">
      <c r="A303" s="123" t="s">
        <v>49</v>
      </c>
      <c r="B303" s="123" t="s">
        <v>377</v>
      </c>
      <c r="C303" s="123">
        <v>240</v>
      </c>
      <c r="D303" s="124" t="s">
        <v>223</v>
      </c>
      <c r="E303" s="21">
        <f>'№ 4 ведом'!F250</f>
        <v>507.3</v>
      </c>
      <c r="F303" s="21">
        <f>'№ 4 ведом'!G250</f>
        <v>0</v>
      </c>
      <c r="G303" s="21">
        <f>'№ 4 ведом'!H250</f>
        <v>0</v>
      </c>
    </row>
    <row r="304" spans="1:7" ht="78.75">
      <c r="A304" s="123" t="s">
        <v>49</v>
      </c>
      <c r="B304" s="123" t="s">
        <v>378</v>
      </c>
      <c r="C304" s="123"/>
      <c r="D304" s="124" t="s">
        <v>379</v>
      </c>
      <c r="E304" s="21">
        <f aca="true" t="shared" si="68" ref="E304:G305">E305</f>
        <v>3454.1</v>
      </c>
      <c r="F304" s="21">
        <f t="shared" si="68"/>
        <v>0</v>
      </c>
      <c r="G304" s="21">
        <f t="shared" si="68"/>
        <v>0</v>
      </c>
    </row>
    <row r="305" spans="1:7" ht="31.5">
      <c r="A305" s="123" t="s">
        <v>49</v>
      </c>
      <c r="B305" s="123" t="s">
        <v>378</v>
      </c>
      <c r="C305" s="120" t="s">
        <v>69</v>
      </c>
      <c r="D305" s="124" t="s">
        <v>95</v>
      </c>
      <c r="E305" s="21">
        <f t="shared" si="68"/>
        <v>3454.1</v>
      </c>
      <c r="F305" s="21">
        <f t="shared" si="68"/>
        <v>0</v>
      </c>
      <c r="G305" s="21">
        <f t="shared" si="68"/>
        <v>0</v>
      </c>
    </row>
    <row r="306" spans="1:7" ht="31.5">
      <c r="A306" s="123" t="s">
        <v>49</v>
      </c>
      <c r="B306" s="123" t="s">
        <v>378</v>
      </c>
      <c r="C306" s="123">
        <v>240</v>
      </c>
      <c r="D306" s="124" t="s">
        <v>223</v>
      </c>
      <c r="E306" s="21">
        <f>'№ 4 ведом'!F253</f>
        <v>3454.1</v>
      </c>
      <c r="F306" s="21">
        <f>'№ 4 ведом'!G253</f>
        <v>0</v>
      </c>
      <c r="G306" s="21">
        <f>'№ 4 ведом'!H253</f>
        <v>0</v>
      </c>
    </row>
    <row r="307" spans="1:7" ht="12.75">
      <c r="A307" s="123" t="s">
        <v>49</v>
      </c>
      <c r="B307" s="120">
        <v>2320200000</v>
      </c>
      <c r="C307" s="123"/>
      <c r="D307" s="124" t="s">
        <v>128</v>
      </c>
      <c r="E307" s="17">
        <f>E308+E311+E314+E317+E323+E326+E320</f>
        <v>45623.5</v>
      </c>
      <c r="F307" s="17">
        <f aca="true" t="shared" si="69" ref="F307:G307">F308+F311+F314+F317+F323+F326+F320</f>
        <v>15742.9</v>
      </c>
      <c r="G307" s="17">
        <f t="shared" si="69"/>
        <v>14047.5</v>
      </c>
    </row>
    <row r="308" spans="1:7" ht="12.75">
      <c r="A308" s="123" t="s">
        <v>49</v>
      </c>
      <c r="B308" s="123">
        <v>2320220050</v>
      </c>
      <c r="C308" s="123"/>
      <c r="D308" s="124" t="s">
        <v>129</v>
      </c>
      <c r="E308" s="17">
        <f aca="true" t="shared" si="70" ref="E308:G309">E309</f>
        <v>20046</v>
      </c>
      <c r="F308" s="17">
        <f t="shared" si="70"/>
        <v>8786</v>
      </c>
      <c r="G308" s="17">
        <f t="shared" si="70"/>
        <v>7090.6</v>
      </c>
    </row>
    <row r="309" spans="1:7" ht="31.5">
      <c r="A309" s="123" t="s">
        <v>49</v>
      </c>
      <c r="B309" s="123">
        <v>2320220050</v>
      </c>
      <c r="C309" s="120" t="s">
        <v>69</v>
      </c>
      <c r="D309" s="124" t="s">
        <v>95</v>
      </c>
      <c r="E309" s="17">
        <f t="shared" si="70"/>
        <v>20046</v>
      </c>
      <c r="F309" s="17">
        <f t="shared" si="70"/>
        <v>8786</v>
      </c>
      <c r="G309" s="17">
        <f t="shared" si="70"/>
        <v>7090.6</v>
      </c>
    </row>
    <row r="310" spans="1:7" ht="31.5">
      <c r="A310" s="123" t="s">
        <v>49</v>
      </c>
      <c r="B310" s="123">
        <v>2320220050</v>
      </c>
      <c r="C310" s="123">
        <v>240</v>
      </c>
      <c r="D310" s="124" t="s">
        <v>223</v>
      </c>
      <c r="E310" s="17">
        <f>'№ 4 ведом'!F257</f>
        <v>20046</v>
      </c>
      <c r="F310" s="17">
        <f>'№ 4 ведом'!G257</f>
        <v>8786</v>
      </c>
      <c r="G310" s="17">
        <f>'№ 4 ведом'!H257</f>
        <v>7090.6</v>
      </c>
    </row>
    <row r="311" spans="1:7" ht="12.75">
      <c r="A311" s="123" t="s">
        <v>49</v>
      </c>
      <c r="B311" s="123">
        <v>2320220070</v>
      </c>
      <c r="C311" s="123"/>
      <c r="D311" s="124" t="s">
        <v>130</v>
      </c>
      <c r="E311" s="17">
        <f aca="true" t="shared" si="71" ref="E311:G312">E312</f>
        <v>6811</v>
      </c>
      <c r="F311" s="17">
        <f t="shared" si="71"/>
        <v>6811</v>
      </c>
      <c r="G311" s="17">
        <f t="shared" si="71"/>
        <v>6811</v>
      </c>
    </row>
    <row r="312" spans="1:7" ht="31.5">
      <c r="A312" s="123" t="s">
        <v>49</v>
      </c>
      <c r="B312" s="123">
        <v>2320220070</v>
      </c>
      <c r="C312" s="120" t="s">
        <v>69</v>
      </c>
      <c r="D312" s="124" t="s">
        <v>95</v>
      </c>
      <c r="E312" s="17">
        <f t="shared" si="71"/>
        <v>6811</v>
      </c>
      <c r="F312" s="17">
        <f t="shared" si="71"/>
        <v>6811</v>
      </c>
      <c r="G312" s="17">
        <f t="shared" si="71"/>
        <v>6811</v>
      </c>
    </row>
    <row r="313" spans="1:7" ht="31.5">
      <c r="A313" s="123" t="s">
        <v>49</v>
      </c>
      <c r="B313" s="123">
        <v>2320220070</v>
      </c>
      <c r="C313" s="123">
        <v>240</v>
      </c>
      <c r="D313" s="124" t="s">
        <v>223</v>
      </c>
      <c r="E313" s="17">
        <f>'№ 4 ведом'!F260</f>
        <v>6811</v>
      </c>
      <c r="F313" s="17">
        <f>'№ 4 ведом'!G260</f>
        <v>6811</v>
      </c>
      <c r="G313" s="17">
        <f>'№ 4 ведом'!H260</f>
        <v>6811</v>
      </c>
    </row>
    <row r="314" spans="1:7" ht="12.75">
      <c r="A314" s="123" t="s">
        <v>49</v>
      </c>
      <c r="B314" s="123">
        <v>2320220080</v>
      </c>
      <c r="C314" s="123"/>
      <c r="D314" s="124" t="s">
        <v>131</v>
      </c>
      <c r="E314" s="17">
        <f aca="true" t="shared" si="72" ref="E314:G315">E315</f>
        <v>1952.8</v>
      </c>
      <c r="F314" s="17">
        <f t="shared" si="72"/>
        <v>145.9</v>
      </c>
      <c r="G314" s="17">
        <f t="shared" si="72"/>
        <v>145.9</v>
      </c>
    </row>
    <row r="315" spans="1:7" ht="31.5">
      <c r="A315" s="123" t="s">
        <v>49</v>
      </c>
      <c r="B315" s="123">
        <v>2320220080</v>
      </c>
      <c r="C315" s="120" t="s">
        <v>69</v>
      </c>
      <c r="D315" s="124" t="s">
        <v>95</v>
      </c>
      <c r="E315" s="17">
        <f t="shared" si="72"/>
        <v>1952.8</v>
      </c>
      <c r="F315" s="17">
        <f t="shared" si="72"/>
        <v>145.9</v>
      </c>
      <c r="G315" s="17">
        <f t="shared" si="72"/>
        <v>145.9</v>
      </c>
    </row>
    <row r="316" spans="1:7" ht="31.5">
      <c r="A316" s="123" t="s">
        <v>49</v>
      </c>
      <c r="B316" s="123">
        <v>2320220080</v>
      </c>
      <c r="C316" s="123">
        <v>240</v>
      </c>
      <c r="D316" s="124" t="s">
        <v>223</v>
      </c>
      <c r="E316" s="17">
        <f>'№ 4 ведом'!F263</f>
        <v>1952.8</v>
      </c>
      <c r="F316" s="17">
        <f>'№ 4 ведом'!G263</f>
        <v>145.9</v>
      </c>
      <c r="G316" s="17">
        <f>'№ 4 ведом'!H263</f>
        <v>145.9</v>
      </c>
    </row>
    <row r="317" spans="1:7" ht="12.75">
      <c r="A317" s="123" t="s">
        <v>49</v>
      </c>
      <c r="B317" s="123">
        <v>2320220110</v>
      </c>
      <c r="C317" s="123"/>
      <c r="D317" s="124" t="s">
        <v>345</v>
      </c>
      <c r="E317" s="17">
        <f aca="true" t="shared" si="73" ref="E317:G318">E318</f>
        <v>15876.400000000001</v>
      </c>
      <c r="F317" s="17">
        <f t="shared" si="73"/>
        <v>0</v>
      </c>
      <c r="G317" s="17">
        <f t="shared" si="73"/>
        <v>0</v>
      </c>
    </row>
    <row r="318" spans="1:7" ht="31.5">
      <c r="A318" s="123" t="s">
        <v>49</v>
      </c>
      <c r="B318" s="123">
        <v>2320220110</v>
      </c>
      <c r="C318" s="120" t="s">
        <v>69</v>
      </c>
      <c r="D318" s="124" t="s">
        <v>95</v>
      </c>
      <c r="E318" s="17">
        <f t="shared" si="73"/>
        <v>15876.400000000001</v>
      </c>
      <c r="F318" s="17">
        <f t="shared" si="73"/>
        <v>0</v>
      </c>
      <c r="G318" s="17">
        <f t="shared" si="73"/>
        <v>0</v>
      </c>
    </row>
    <row r="319" spans="1:7" ht="31.5">
      <c r="A319" s="123" t="s">
        <v>49</v>
      </c>
      <c r="B319" s="123">
        <v>2320220110</v>
      </c>
      <c r="C319" s="123">
        <v>240</v>
      </c>
      <c r="D319" s="124" t="s">
        <v>223</v>
      </c>
      <c r="E319" s="17">
        <f>'№ 4 ведом'!F266</f>
        <v>15876.400000000001</v>
      </c>
      <c r="F319" s="17">
        <f>'№ 4 ведом'!G266</f>
        <v>0</v>
      </c>
      <c r="G319" s="17">
        <f>'№ 4 ведом'!H266</f>
        <v>0</v>
      </c>
    </row>
    <row r="320" spans="1:7" ht="31.5">
      <c r="A320" s="249" t="s">
        <v>49</v>
      </c>
      <c r="B320" s="289">
        <v>2320220200</v>
      </c>
      <c r="C320" s="289"/>
      <c r="D320" s="290" t="s">
        <v>784</v>
      </c>
      <c r="E320" s="17">
        <f>E321</f>
        <v>450.4</v>
      </c>
      <c r="F320" s="17">
        <f aca="true" t="shared" si="74" ref="F320:G321">F321</f>
        <v>0</v>
      </c>
      <c r="G320" s="17">
        <f t="shared" si="74"/>
        <v>0</v>
      </c>
    </row>
    <row r="321" spans="1:7" ht="31.5">
      <c r="A321" s="249" t="s">
        <v>49</v>
      </c>
      <c r="B321" s="289">
        <v>2320220200</v>
      </c>
      <c r="C321" s="288" t="s">
        <v>69</v>
      </c>
      <c r="D321" s="290" t="s">
        <v>95</v>
      </c>
      <c r="E321" s="17">
        <f>E322</f>
        <v>450.4</v>
      </c>
      <c r="F321" s="17">
        <f t="shared" si="74"/>
        <v>0</v>
      </c>
      <c r="G321" s="17">
        <f t="shared" si="74"/>
        <v>0</v>
      </c>
    </row>
    <row r="322" spans="1:7" ht="31.5">
      <c r="A322" s="249" t="s">
        <v>49</v>
      </c>
      <c r="B322" s="289">
        <v>2320220200</v>
      </c>
      <c r="C322" s="289">
        <v>240</v>
      </c>
      <c r="D322" s="290" t="s">
        <v>223</v>
      </c>
      <c r="E322" s="17">
        <f>'№ 4 ведом'!F269</f>
        <v>450.4</v>
      </c>
      <c r="F322" s="17">
        <f>'№ 4 ведом'!G269</f>
        <v>0</v>
      </c>
      <c r="G322" s="17">
        <f>'№ 4 ведом'!H269</f>
        <v>0</v>
      </c>
    </row>
    <row r="323" spans="1:7" ht="31.5">
      <c r="A323" s="123" t="s">
        <v>49</v>
      </c>
      <c r="B323" s="123" t="s">
        <v>380</v>
      </c>
      <c r="C323" s="123"/>
      <c r="D323" s="124" t="s">
        <v>381</v>
      </c>
      <c r="E323" s="17">
        <f aca="true" t="shared" si="75" ref="E323:G324">E324</f>
        <v>165.4</v>
      </c>
      <c r="F323" s="17">
        <f t="shared" si="75"/>
        <v>0</v>
      </c>
      <c r="G323" s="17">
        <f t="shared" si="75"/>
        <v>0</v>
      </c>
    </row>
    <row r="324" spans="1:7" ht="31.5">
      <c r="A324" s="123" t="s">
        <v>49</v>
      </c>
      <c r="B324" s="123" t="s">
        <v>380</v>
      </c>
      <c r="C324" s="120" t="s">
        <v>69</v>
      </c>
      <c r="D324" s="124" t="s">
        <v>95</v>
      </c>
      <c r="E324" s="17">
        <f t="shared" si="75"/>
        <v>165.4</v>
      </c>
      <c r="F324" s="17">
        <f t="shared" si="75"/>
        <v>0</v>
      </c>
      <c r="G324" s="17">
        <f t="shared" si="75"/>
        <v>0</v>
      </c>
    </row>
    <row r="325" spans="1:7" ht="31.5">
      <c r="A325" s="123" t="s">
        <v>49</v>
      </c>
      <c r="B325" s="123" t="s">
        <v>380</v>
      </c>
      <c r="C325" s="123">
        <v>240</v>
      </c>
      <c r="D325" s="124" t="s">
        <v>223</v>
      </c>
      <c r="E325" s="17">
        <f>'№ 4 ведом'!F272</f>
        <v>165.4</v>
      </c>
      <c r="F325" s="17">
        <f>'№ 4 ведом'!G272</f>
        <v>0</v>
      </c>
      <c r="G325" s="17">
        <f>'№ 4 ведом'!H272</f>
        <v>0</v>
      </c>
    </row>
    <row r="326" spans="1:7" ht="47.25">
      <c r="A326" s="123" t="s">
        <v>49</v>
      </c>
      <c r="B326" s="123" t="s">
        <v>382</v>
      </c>
      <c r="C326" s="123"/>
      <c r="D326" s="124" t="s">
        <v>383</v>
      </c>
      <c r="E326" s="17">
        <f aca="true" t="shared" si="76" ref="E326:G327">E327</f>
        <v>321.5</v>
      </c>
      <c r="F326" s="17">
        <f t="shared" si="76"/>
        <v>0</v>
      </c>
      <c r="G326" s="17">
        <f t="shared" si="76"/>
        <v>0</v>
      </c>
    </row>
    <row r="327" spans="1:7" ht="31.5">
      <c r="A327" s="123" t="s">
        <v>49</v>
      </c>
      <c r="B327" s="123" t="s">
        <v>382</v>
      </c>
      <c r="C327" s="120" t="s">
        <v>69</v>
      </c>
      <c r="D327" s="124" t="s">
        <v>95</v>
      </c>
      <c r="E327" s="17">
        <f t="shared" si="76"/>
        <v>321.5</v>
      </c>
      <c r="F327" s="17">
        <f t="shared" si="76"/>
        <v>0</v>
      </c>
      <c r="G327" s="17">
        <f t="shared" si="76"/>
        <v>0</v>
      </c>
    </row>
    <row r="328" spans="1:7" ht="31.5">
      <c r="A328" s="123" t="s">
        <v>49</v>
      </c>
      <c r="B328" s="123" t="s">
        <v>382</v>
      </c>
      <c r="C328" s="123">
        <v>240</v>
      </c>
      <c r="D328" s="124" t="s">
        <v>223</v>
      </c>
      <c r="E328" s="17">
        <f>'№ 4 ведом'!F275</f>
        <v>321.5</v>
      </c>
      <c r="F328" s="17">
        <f>'№ 4 ведом'!G275</f>
        <v>0</v>
      </c>
      <c r="G328" s="17">
        <f>'№ 4 ведом'!H275</f>
        <v>0</v>
      </c>
    </row>
    <row r="329" spans="1:7" ht="12.75">
      <c r="A329" s="158" t="s">
        <v>49</v>
      </c>
      <c r="B329" s="157">
        <v>2320300000</v>
      </c>
      <c r="C329" s="158"/>
      <c r="D329" s="159" t="s">
        <v>691</v>
      </c>
      <c r="E329" s="17">
        <f>E330</f>
        <v>4359.6</v>
      </c>
      <c r="F329" s="17">
        <f aca="true" t="shared" si="77" ref="F329:G331">F330</f>
        <v>0</v>
      </c>
      <c r="G329" s="17">
        <f t="shared" si="77"/>
        <v>0</v>
      </c>
    </row>
    <row r="330" spans="1:7" ht="12.75">
      <c r="A330" s="158" t="s">
        <v>49</v>
      </c>
      <c r="B330" s="158">
        <v>2320320060</v>
      </c>
      <c r="C330" s="158"/>
      <c r="D330" s="159" t="s">
        <v>692</v>
      </c>
      <c r="E330" s="17">
        <f>E331</f>
        <v>4359.6</v>
      </c>
      <c r="F330" s="17">
        <f t="shared" si="77"/>
        <v>0</v>
      </c>
      <c r="G330" s="17">
        <f t="shared" si="77"/>
        <v>0</v>
      </c>
    </row>
    <row r="331" spans="1:7" ht="31.5">
      <c r="A331" s="158" t="s">
        <v>49</v>
      </c>
      <c r="B331" s="158">
        <v>2320320060</v>
      </c>
      <c r="C331" s="157" t="s">
        <v>72</v>
      </c>
      <c r="D331" s="55" t="s">
        <v>96</v>
      </c>
      <c r="E331" s="17">
        <f>E332</f>
        <v>4359.6</v>
      </c>
      <c r="F331" s="17">
        <f t="shared" si="77"/>
        <v>0</v>
      </c>
      <c r="G331" s="17">
        <f t="shared" si="77"/>
        <v>0</v>
      </c>
    </row>
    <row r="332" spans="1:7" ht="12.75">
      <c r="A332" s="158" t="s">
        <v>49</v>
      </c>
      <c r="B332" s="158">
        <v>2320320060</v>
      </c>
      <c r="C332" s="157" t="s">
        <v>119</v>
      </c>
      <c r="D332" s="55" t="s">
        <v>120</v>
      </c>
      <c r="E332" s="17">
        <f>'№ 4 ведом'!F279</f>
        <v>4359.6</v>
      </c>
      <c r="F332" s="17">
        <f>'№ 4 ведом'!G279</f>
        <v>0</v>
      </c>
      <c r="G332" s="17">
        <f>'№ 4 ведом'!H279</f>
        <v>0</v>
      </c>
    </row>
    <row r="333" spans="1:7" ht="31.5">
      <c r="A333" s="158" t="s">
        <v>49</v>
      </c>
      <c r="B333" s="157">
        <v>2320500000</v>
      </c>
      <c r="C333" s="157"/>
      <c r="D333" s="159" t="s">
        <v>690</v>
      </c>
      <c r="E333" s="17">
        <f>E334</f>
        <v>402.3</v>
      </c>
      <c r="F333" s="17">
        <f aca="true" t="shared" si="78" ref="F333:G335">F334</f>
        <v>0</v>
      </c>
      <c r="G333" s="17">
        <f t="shared" si="78"/>
        <v>0</v>
      </c>
    </row>
    <row r="334" spans="1:7" ht="12.75">
      <c r="A334" s="158" t="s">
        <v>49</v>
      </c>
      <c r="B334" s="157">
        <v>2320520100</v>
      </c>
      <c r="C334" s="157"/>
      <c r="D334" s="55" t="s">
        <v>231</v>
      </c>
      <c r="E334" s="17">
        <f>E335</f>
        <v>402.3</v>
      </c>
      <c r="F334" s="17">
        <f t="shared" si="78"/>
        <v>0</v>
      </c>
      <c r="G334" s="17">
        <f t="shared" si="78"/>
        <v>0</v>
      </c>
    </row>
    <row r="335" spans="1:7" ht="31.5">
      <c r="A335" s="158" t="s">
        <v>49</v>
      </c>
      <c r="B335" s="157">
        <v>2320520100</v>
      </c>
      <c r="C335" s="157" t="s">
        <v>69</v>
      </c>
      <c r="D335" s="159" t="s">
        <v>95</v>
      </c>
      <c r="E335" s="17">
        <f>E336</f>
        <v>402.3</v>
      </c>
      <c r="F335" s="17">
        <f t="shared" si="78"/>
        <v>0</v>
      </c>
      <c r="G335" s="17">
        <f t="shared" si="78"/>
        <v>0</v>
      </c>
    </row>
    <row r="336" spans="1:7" ht="31.5">
      <c r="A336" s="158" t="s">
        <v>49</v>
      </c>
      <c r="B336" s="157">
        <v>2320520100</v>
      </c>
      <c r="C336" s="158">
        <v>240</v>
      </c>
      <c r="D336" s="159" t="s">
        <v>223</v>
      </c>
      <c r="E336" s="17">
        <f>'№ 4 ведом'!F283</f>
        <v>402.3</v>
      </c>
      <c r="F336" s="17">
        <f>'№ 4 ведом'!G283</f>
        <v>0</v>
      </c>
      <c r="G336" s="17">
        <f>'№ 4 ведом'!H283</f>
        <v>0</v>
      </c>
    </row>
    <row r="337" spans="1:7" ht="31.5">
      <c r="A337" s="123" t="s">
        <v>49</v>
      </c>
      <c r="B337" s="120">
        <v>2330000000</v>
      </c>
      <c r="C337" s="123"/>
      <c r="D337" s="124" t="s">
        <v>333</v>
      </c>
      <c r="E337" s="17">
        <f>E338</f>
        <v>3465.7000000000003</v>
      </c>
      <c r="F337" s="17">
        <f aca="true" t="shared" si="79" ref="F337:G340">F338</f>
        <v>3014.5</v>
      </c>
      <c r="G337" s="17">
        <f t="shared" si="79"/>
        <v>3014.5</v>
      </c>
    </row>
    <row r="338" spans="1:7" ht="47.25">
      <c r="A338" s="123" t="s">
        <v>49</v>
      </c>
      <c r="B338" s="120">
        <v>2330100000</v>
      </c>
      <c r="C338" s="123"/>
      <c r="D338" s="124" t="s">
        <v>213</v>
      </c>
      <c r="E338" s="17">
        <f>E339+E342</f>
        <v>3465.7000000000003</v>
      </c>
      <c r="F338" s="17">
        <f>F339+F342</f>
        <v>3014.5</v>
      </c>
      <c r="G338" s="17">
        <f>G339+G342</f>
        <v>3014.5</v>
      </c>
    </row>
    <row r="339" spans="1:7" ht="31.5">
      <c r="A339" s="123" t="s">
        <v>49</v>
      </c>
      <c r="B339" s="120">
        <v>2330120090</v>
      </c>
      <c r="C339" s="123"/>
      <c r="D339" s="124" t="s">
        <v>324</v>
      </c>
      <c r="E339" s="17">
        <f>E340</f>
        <v>1304.9</v>
      </c>
      <c r="F339" s="17">
        <f t="shared" si="79"/>
        <v>1238.4</v>
      </c>
      <c r="G339" s="17">
        <f t="shared" si="79"/>
        <v>1238.4</v>
      </c>
    </row>
    <row r="340" spans="1:7" ht="31.5">
      <c r="A340" s="123" t="s">
        <v>49</v>
      </c>
      <c r="B340" s="120">
        <v>2330120090</v>
      </c>
      <c r="C340" s="120" t="s">
        <v>69</v>
      </c>
      <c r="D340" s="124" t="s">
        <v>95</v>
      </c>
      <c r="E340" s="17">
        <f>E341</f>
        <v>1304.9</v>
      </c>
      <c r="F340" s="17">
        <f t="shared" si="79"/>
        <v>1238.4</v>
      </c>
      <c r="G340" s="17">
        <f t="shared" si="79"/>
        <v>1238.4</v>
      </c>
    </row>
    <row r="341" spans="1:7" ht="31.5">
      <c r="A341" s="123" t="s">
        <v>49</v>
      </c>
      <c r="B341" s="120">
        <v>2330120090</v>
      </c>
      <c r="C341" s="123">
        <v>240</v>
      </c>
      <c r="D341" s="124" t="s">
        <v>223</v>
      </c>
      <c r="E341" s="17">
        <f>'№ 4 ведом'!F288</f>
        <v>1304.9</v>
      </c>
      <c r="F341" s="17">
        <f>'№ 4 ведом'!G288</f>
        <v>1238.4</v>
      </c>
      <c r="G341" s="17">
        <f>'№ 4 ведом'!H288</f>
        <v>1238.4</v>
      </c>
    </row>
    <row r="342" spans="1:7" ht="12.75">
      <c r="A342" s="123" t="s">
        <v>49</v>
      </c>
      <c r="B342" s="120">
        <v>2330120100</v>
      </c>
      <c r="C342" s="77"/>
      <c r="D342" s="42" t="s">
        <v>325</v>
      </c>
      <c r="E342" s="17">
        <f aca="true" t="shared" si="80" ref="E342:G343">E343</f>
        <v>2160.8</v>
      </c>
      <c r="F342" s="17">
        <f t="shared" si="80"/>
        <v>1776.1</v>
      </c>
      <c r="G342" s="17">
        <f t="shared" si="80"/>
        <v>1776.1</v>
      </c>
    </row>
    <row r="343" spans="1:7" ht="31.5">
      <c r="A343" s="123" t="s">
        <v>49</v>
      </c>
      <c r="B343" s="120">
        <v>2330120100</v>
      </c>
      <c r="C343" s="100" t="s">
        <v>69</v>
      </c>
      <c r="D343" s="124" t="s">
        <v>95</v>
      </c>
      <c r="E343" s="17">
        <f t="shared" si="80"/>
        <v>2160.8</v>
      </c>
      <c r="F343" s="17">
        <f t="shared" si="80"/>
        <v>1776.1</v>
      </c>
      <c r="G343" s="17">
        <f t="shared" si="80"/>
        <v>1776.1</v>
      </c>
    </row>
    <row r="344" spans="1:7" ht="31.5">
      <c r="A344" s="123" t="s">
        <v>49</v>
      </c>
      <c r="B344" s="120">
        <v>2330120100</v>
      </c>
      <c r="C344" s="77">
        <v>240</v>
      </c>
      <c r="D344" s="124" t="s">
        <v>223</v>
      </c>
      <c r="E344" s="17">
        <f>'№ 4 ведом'!F291</f>
        <v>2160.8</v>
      </c>
      <c r="F344" s="17">
        <f>'№ 4 ведом'!G291</f>
        <v>1776.1</v>
      </c>
      <c r="G344" s="17">
        <f>'№ 4 ведом'!H291</f>
        <v>1776.1</v>
      </c>
    </row>
    <row r="345" spans="1:7" ht="12.75">
      <c r="A345" s="4" t="s">
        <v>37</v>
      </c>
      <c r="B345" s="4" t="s">
        <v>66</v>
      </c>
      <c r="C345" s="78" t="s">
        <v>66</v>
      </c>
      <c r="D345" s="52" t="s">
        <v>29</v>
      </c>
      <c r="E345" s="59">
        <f>E346+E404+E559+E584+E510+E552</f>
        <v>814236.7999999998</v>
      </c>
      <c r="F345" s="59">
        <f>F346+F404+F559+F584+F510+F552</f>
        <v>768260.1</v>
      </c>
      <c r="G345" s="59">
        <f>G346+G404+G559+G584+G510+G552</f>
        <v>699255.5000000001</v>
      </c>
    </row>
    <row r="346" spans="1:7" ht="12.75">
      <c r="A346" s="125" t="s">
        <v>50</v>
      </c>
      <c r="B346" s="125" t="s">
        <v>66</v>
      </c>
      <c r="C346" s="122" t="s">
        <v>66</v>
      </c>
      <c r="D346" s="49" t="s">
        <v>10</v>
      </c>
      <c r="E346" s="17">
        <f>E347+E376</f>
        <v>296099.29999999993</v>
      </c>
      <c r="F346" s="17">
        <f>F347+F376</f>
        <v>279806.8</v>
      </c>
      <c r="G346" s="17">
        <f>G347+G376</f>
        <v>279806.8</v>
      </c>
    </row>
    <row r="347" spans="1:7" ht="47.25">
      <c r="A347" s="123" t="s">
        <v>50</v>
      </c>
      <c r="B347" s="120">
        <v>2100000000</v>
      </c>
      <c r="C347" s="123"/>
      <c r="D347" s="124" t="s">
        <v>319</v>
      </c>
      <c r="E347" s="17">
        <f>E348</f>
        <v>288936.19999999995</v>
      </c>
      <c r="F347" s="17">
        <f>F348</f>
        <v>276854.2</v>
      </c>
      <c r="G347" s="17">
        <f>G348</f>
        <v>276854.2</v>
      </c>
    </row>
    <row r="348" spans="1:7" ht="12.75">
      <c r="A348" s="123" t="s">
        <v>50</v>
      </c>
      <c r="B348" s="123">
        <v>2110000000</v>
      </c>
      <c r="C348" s="123"/>
      <c r="D348" s="49" t="s">
        <v>166</v>
      </c>
      <c r="E348" s="17">
        <f>E349+E356+E366</f>
        <v>288936.19999999995</v>
      </c>
      <c r="F348" s="17">
        <f>F349+F356+F366</f>
        <v>276854.2</v>
      </c>
      <c r="G348" s="17">
        <f>G349+G356+G366</f>
        <v>276854.2</v>
      </c>
    </row>
    <row r="349" spans="1:7" ht="47.25">
      <c r="A349" s="123" t="s">
        <v>50</v>
      </c>
      <c r="B349" s="123">
        <v>2110100000</v>
      </c>
      <c r="C349" s="24"/>
      <c r="D349" s="49" t="s">
        <v>167</v>
      </c>
      <c r="E349" s="17">
        <f>E353+E350</f>
        <v>276847.6</v>
      </c>
      <c r="F349" s="17">
        <f>F353+F350</f>
        <v>276854.2</v>
      </c>
      <c r="G349" s="17">
        <f>G353+G350</f>
        <v>276854.2</v>
      </c>
    </row>
    <row r="350" spans="1:7" ht="63">
      <c r="A350" s="2" t="s">
        <v>50</v>
      </c>
      <c r="B350" s="10" t="s">
        <v>312</v>
      </c>
      <c r="C350" s="11"/>
      <c r="D350" s="42" t="s">
        <v>103</v>
      </c>
      <c r="E350" s="17">
        <f aca="true" t="shared" si="81" ref="E350:G351">E351</f>
        <v>148343</v>
      </c>
      <c r="F350" s="17">
        <f t="shared" si="81"/>
        <v>148349.6</v>
      </c>
      <c r="G350" s="17">
        <f t="shared" si="81"/>
        <v>148349.6</v>
      </c>
    </row>
    <row r="351" spans="1:7" ht="31.5">
      <c r="A351" s="2" t="s">
        <v>50</v>
      </c>
      <c r="B351" s="10" t="s">
        <v>312</v>
      </c>
      <c r="C351" s="120" t="s">
        <v>97</v>
      </c>
      <c r="D351" s="124" t="s">
        <v>98</v>
      </c>
      <c r="E351" s="17">
        <f t="shared" si="81"/>
        <v>148343</v>
      </c>
      <c r="F351" s="17">
        <f t="shared" si="81"/>
        <v>148349.6</v>
      </c>
      <c r="G351" s="17">
        <f t="shared" si="81"/>
        <v>148349.6</v>
      </c>
    </row>
    <row r="352" spans="1:7" ht="12.75">
      <c r="A352" s="2" t="s">
        <v>50</v>
      </c>
      <c r="B352" s="10" t="s">
        <v>312</v>
      </c>
      <c r="C352" s="123">
        <v>610</v>
      </c>
      <c r="D352" s="124" t="s">
        <v>104</v>
      </c>
      <c r="E352" s="17">
        <f>'№ 4 ведом'!F696</f>
        <v>148343</v>
      </c>
      <c r="F352" s="17">
        <f>'№ 4 ведом'!G696</f>
        <v>148349.6</v>
      </c>
      <c r="G352" s="17">
        <f>'№ 4 ведом'!H696</f>
        <v>148349.6</v>
      </c>
    </row>
    <row r="353" spans="1:7" ht="31.5">
      <c r="A353" s="2" t="s">
        <v>50</v>
      </c>
      <c r="B353" s="10" t="s">
        <v>313</v>
      </c>
      <c r="C353" s="10"/>
      <c r="D353" s="42" t="s">
        <v>123</v>
      </c>
      <c r="E353" s="17">
        <f aca="true" t="shared" si="82" ref="E353:G354">E354</f>
        <v>128504.6</v>
      </c>
      <c r="F353" s="17">
        <f t="shared" si="82"/>
        <v>128504.6</v>
      </c>
      <c r="G353" s="17">
        <f t="shared" si="82"/>
        <v>128504.6</v>
      </c>
    </row>
    <row r="354" spans="1:7" ht="31.5">
      <c r="A354" s="2" t="s">
        <v>50</v>
      </c>
      <c r="B354" s="10" t="s">
        <v>313</v>
      </c>
      <c r="C354" s="120" t="s">
        <v>97</v>
      </c>
      <c r="D354" s="124" t="s">
        <v>98</v>
      </c>
      <c r="E354" s="17">
        <f t="shared" si="82"/>
        <v>128504.6</v>
      </c>
      <c r="F354" s="17">
        <f t="shared" si="82"/>
        <v>128504.6</v>
      </c>
      <c r="G354" s="17">
        <f t="shared" si="82"/>
        <v>128504.6</v>
      </c>
    </row>
    <row r="355" spans="1:7" ht="12.75">
      <c r="A355" s="2" t="s">
        <v>50</v>
      </c>
      <c r="B355" s="10" t="s">
        <v>313</v>
      </c>
      <c r="C355" s="123">
        <v>610</v>
      </c>
      <c r="D355" s="124" t="s">
        <v>104</v>
      </c>
      <c r="E355" s="17">
        <f>'№ 4 ведом'!F699</f>
        <v>128504.6</v>
      </c>
      <c r="F355" s="17">
        <f>'№ 4 ведом'!G699</f>
        <v>128504.6</v>
      </c>
      <c r="G355" s="17">
        <f>'№ 4 ведом'!H699</f>
        <v>128504.6</v>
      </c>
    </row>
    <row r="356" spans="1:7" ht="78.75">
      <c r="A356" s="22" t="s">
        <v>50</v>
      </c>
      <c r="B356" s="123">
        <v>2110500000</v>
      </c>
      <c r="C356" s="123"/>
      <c r="D356" s="124" t="s">
        <v>250</v>
      </c>
      <c r="E356" s="69">
        <f>E363+E357+E360</f>
        <v>9073.1</v>
      </c>
      <c r="F356" s="69">
        <f aca="true" t="shared" si="83" ref="F356:G356">F363+F357+F360</f>
        <v>0</v>
      </c>
      <c r="G356" s="69">
        <f t="shared" si="83"/>
        <v>0</v>
      </c>
    </row>
    <row r="357" spans="1:7" ht="47.25">
      <c r="A357" s="97" t="s">
        <v>50</v>
      </c>
      <c r="B357" s="120">
        <v>2110511040</v>
      </c>
      <c r="C357" s="123"/>
      <c r="D357" s="93" t="s">
        <v>358</v>
      </c>
      <c r="E357" s="69">
        <f aca="true" t="shared" si="84" ref="E357:G358">E358</f>
        <v>2181.3</v>
      </c>
      <c r="F357" s="69">
        <f t="shared" si="84"/>
        <v>0</v>
      </c>
      <c r="G357" s="69">
        <f t="shared" si="84"/>
        <v>0</v>
      </c>
    </row>
    <row r="358" spans="1:7" ht="31.5">
      <c r="A358" s="97" t="s">
        <v>50</v>
      </c>
      <c r="B358" s="120">
        <v>2110511040</v>
      </c>
      <c r="C358" s="172" t="s">
        <v>97</v>
      </c>
      <c r="D358" s="174" t="s">
        <v>98</v>
      </c>
      <c r="E358" s="69">
        <f t="shared" si="84"/>
        <v>2181.3</v>
      </c>
      <c r="F358" s="69">
        <f t="shared" si="84"/>
        <v>0</v>
      </c>
      <c r="G358" s="69">
        <f t="shared" si="84"/>
        <v>0</v>
      </c>
    </row>
    <row r="359" spans="1:7" ht="12.75">
      <c r="A359" s="97" t="s">
        <v>50</v>
      </c>
      <c r="B359" s="120">
        <v>2110511040</v>
      </c>
      <c r="C359" s="173">
        <v>610</v>
      </c>
      <c r="D359" s="174" t="s">
        <v>104</v>
      </c>
      <c r="E359" s="69">
        <f>'№ 4 ведом'!F703</f>
        <v>2181.3</v>
      </c>
      <c r="F359" s="69">
        <f>'№ 4 ведом'!G703</f>
        <v>0</v>
      </c>
      <c r="G359" s="69">
        <f>'№ 4 ведом'!H703</f>
        <v>0</v>
      </c>
    </row>
    <row r="360" spans="1:7" ht="31.5">
      <c r="A360" s="97" t="s">
        <v>50</v>
      </c>
      <c r="B360" s="10" t="s">
        <v>346</v>
      </c>
      <c r="C360" s="158"/>
      <c r="D360" s="55" t="s">
        <v>347</v>
      </c>
      <c r="E360" s="69">
        <f>E361</f>
        <v>6346.5</v>
      </c>
      <c r="F360" s="69">
        <f aca="true" t="shared" si="85" ref="F360:G361">F361</f>
        <v>0</v>
      </c>
      <c r="G360" s="69">
        <f t="shared" si="85"/>
        <v>0</v>
      </c>
    </row>
    <row r="361" spans="1:7" ht="31.5">
      <c r="A361" s="97" t="s">
        <v>50</v>
      </c>
      <c r="B361" s="10" t="s">
        <v>346</v>
      </c>
      <c r="C361" s="157" t="s">
        <v>97</v>
      </c>
      <c r="D361" s="159" t="s">
        <v>98</v>
      </c>
      <c r="E361" s="69">
        <f>E362</f>
        <v>6346.5</v>
      </c>
      <c r="F361" s="69">
        <f t="shared" si="85"/>
        <v>0</v>
      </c>
      <c r="G361" s="69">
        <f t="shared" si="85"/>
        <v>0</v>
      </c>
    </row>
    <row r="362" spans="1:7" ht="12.75">
      <c r="A362" s="97" t="s">
        <v>50</v>
      </c>
      <c r="B362" s="10" t="s">
        <v>346</v>
      </c>
      <c r="C362" s="158">
        <v>610</v>
      </c>
      <c r="D362" s="159" t="s">
        <v>104</v>
      </c>
      <c r="E362" s="69">
        <f>'№ 4 ведом'!F706</f>
        <v>6346.5</v>
      </c>
      <c r="F362" s="69">
        <f>'№ 4 ведом'!G706</f>
        <v>0</v>
      </c>
      <c r="G362" s="69">
        <f>'№ 4 ведом'!H706</f>
        <v>0</v>
      </c>
    </row>
    <row r="363" spans="1:7" ht="47.25">
      <c r="A363" s="97" t="s">
        <v>50</v>
      </c>
      <c r="B363" s="120" t="s">
        <v>357</v>
      </c>
      <c r="C363" s="123"/>
      <c r="D363" s="93" t="s">
        <v>256</v>
      </c>
      <c r="E363" s="69">
        <f aca="true" t="shared" si="86" ref="E363:G364">E364</f>
        <v>545.3</v>
      </c>
      <c r="F363" s="69">
        <f t="shared" si="86"/>
        <v>0</v>
      </c>
      <c r="G363" s="69">
        <f t="shared" si="86"/>
        <v>0</v>
      </c>
    </row>
    <row r="364" spans="1:7" ht="31.5">
      <c r="A364" s="97" t="s">
        <v>50</v>
      </c>
      <c r="B364" s="120" t="s">
        <v>357</v>
      </c>
      <c r="C364" s="172" t="s">
        <v>97</v>
      </c>
      <c r="D364" s="174" t="s">
        <v>98</v>
      </c>
      <c r="E364" s="69">
        <f t="shared" si="86"/>
        <v>545.3</v>
      </c>
      <c r="F364" s="69">
        <f t="shared" si="86"/>
        <v>0</v>
      </c>
      <c r="G364" s="69">
        <f t="shared" si="86"/>
        <v>0</v>
      </c>
    </row>
    <row r="365" spans="1:7" ht="12.75">
      <c r="A365" s="97" t="s">
        <v>50</v>
      </c>
      <c r="B365" s="120" t="s">
        <v>357</v>
      </c>
      <c r="C365" s="173">
        <v>610</v>
      </c>
      <c r="D365" s="174" t="s">
        <v>104</v>
      </c>
      <c r="E365" s="69">
        <f>'№ 4 ведом'!F709</f>
        <v>545.3</v>
      </c>
      <c r="F365" s="69">
        <f>'№ 4 ведом'!G709</f>
        <v>0</v>
      </c>
      <c r="G365" s="69">
        <f>'№ 4 ведом'!H709</f>
        <v>0</v>
      </c>
    </row>
    <row r="366" spans="1:7" ht="47.25">
      <c r="A366" s="97" t="s">
        <v>50</v>
      </c>
      <c r="B366" s="158">
        <v>2111000000</v>
      </c>
      <c r="C366" s="158"/>
      <c r="D366" s="159" t="s">
        <v>673</v>
      </c>
      <c r="E366" s="69">
        <f>E370+E373+E367</f>
        <v>3015.5</v>
      </c>
      <c r="F366" s="69">
        <f aca="true" t="shared" si="87" ref="F366:G366">F370+F373+F367</f>
        <v>0</v>
      </c>
      <c r="G366" s="69">
        <f t="shared" si="87"/>
        <v>0</v>
      </c>
    </row>
    <row r="367" spans="1:7" ht="47.25">
      <c r="A367" s="97" t="s">
        <v>50</v>
      </c>
      <c r="B367" s="184">
        <v>2111011350</v>
      </c>
      <c r="C367" s="184"/>
      <c r="D367" s="185" t="s">
        <v>737</v>
      </c>
      <c r="E367" s="69">
        <f>E368</f>
        <v>1485</v>
      </c>
      <c r="F367" s="69">
        <f aca="true" t="shared" si="88" ref="F367:G368">F368</f>
        <v>0</v>
      </c>
      <c r="G367" s="69">
        <f t="shared" si="88"/>
        <v>0</v>
      </c>
    </row>
    <row r="368" spans="1:7" ht="31.5">
      <c r="A368" s="97" t="s">
        <v>50</v>
      </c>
      <c r="B368" s="184">
        <v>2111011350</v>
      </c>
      <c r="C368" s="183" t="s">
        <v>69</v>
      </c>
      <c r="D368" s="185" t="s">
        <v>95</v>
      </c>
      <c r="E368" s="69">
        <f>E369</f>
        <v>1485</v>
      </c>
      <c r="F368" s="69">
        <f t="shared" si="88"/>
        <v>0</v>
      </c>
      <c r="G368" s="69">
        <f t="shared" si="88"/>
        <v>0</v>
      </c>
    </row>
    <row r="369" spans="1:7" ht="31.5">
      <c r="A369" s="97" t="s">
        <v>50</v>
      </c>
      <c r="B369" s="184">
        <v>2111011350</v>
      </c>
      <c r="C369" s="184">
        <v>240</v>
      </c>
      <c r="D369" s="185" t="s">
        <v>223</v>
      </c>
      <c r="E369" s="69">
        <f>'№ 4 ведом'!F299</f>
        <v>1485</v>
      </c>
      <c r="F369" s="69">
        <f>'№ 4 ведом'!G299</f>
        <v>0</v>
      </c>
      <c r="G369" s="69">
        <f>'№ 4 ведом'!H299</f>
        <v>0</v>
      </c>
    </row>
    <row r="370" spans="1:7" ht="12.75">
      <c r="A370" s="97" t="s">
        <v>50</v>
      </c>
      <c r="B370" s="158">
        <v>2111020200</v>
      </c>
      <c r="C370" s="158"/>
      <c r="D370" s="159" t="s">
        <v>674</v>
      </c>
      <c r="E370" s="69">
        <f>E371</f>
        <v>1515.5</v>
      </c>
      <c r="F370" s="69">
        <f aca="true" t="shared" si="89" ref="F370:G371">F371</f>
        <v>0</v>
      </c>
      <c r="G370" s="69">
        <f t="shared" si="89"/>
        <v>0</v>
      </c>
    </row>
    <row r="371" spans="1:7" ht="31.5">
      <c r="A371" s="97" t="s">
        <v>50</v>
      </c>
      <c r="B371" s="158">
        <v>2111020200</v>
      </c>
      <c r="C371" s="169" t="s">
        <v>69</v>
      </c>
      <c r="D371" s="171" t="s">
        <v>95</v>
      </c>
      <c r="E371" s="69">
        <f>E372</f>
        <v>1515.5</v>
      </c>
      <c r="F371" s="69">
        <f t="shared" si="89"/>
        <v>0</v>
      </c>
      <c r="G371" s="69">
        <f t="shared" si="89"/>
        <v>0</v>
      </c>
    </row>
    <row r="372" spans="1:7" ht="31.5">
      <c r="A372" s="97" t="s">
        <v>50</v>
      </c>
      <c r="B372" s="158">
        <v>2111020200</v>
      </c>
      <c r="C372" s="170">
        <v>240</v>
      </c>
      <c r="D372" s="171" t="s">
        <v>223</v>
      </c>
      <c r="E372" s="69">
        <f>'№ 4 ведом'!F302</f>
        <v>1515.5</v>
      </c>
      <c r="F372" s="69">
        <f>'№ 4 ведом'!G302</f>
        <v>0</v>
      </c>
      <c r="G372" s="69">
        <f>'№ 4 ведом'!H302</f>
        <v>0</v>
      </c>
    </row>
    <row r="373" spans="1:7" ht="47.25">
      <c r="A373" s="97" t="s">
        <v>50</v>
      </c>
      <c r="B373" s="158" t="s">
        <v>675</v>
      </c>
      <c r="C373" s="158"/>
      <c r="D373" s="159" t="s">
        <v>676</v>
      </c>
      <c r="E373" s="69">
        <f>E374</f>
        <v>15</v>
      </c>
      <c r="F373" s="69">
        <f aca="true" t="shared" si="90" ref="F373:G374">F374</f>
        <v>0</v>
      </c>
      <c r="G373" s="69">
        <f t="shared" si="90"/>
        <v>0</v>
      </c>
    </row>
    <row r="374" spans="1:7" ht="31.5">
      <c r="A374" s="97" t="s">
        <v>50</v>
      </c>
      <c r="B374" s="158" t="s">
        <v>675</v>
      </c>
      <c r="C374" s="169" t="s">
        <v>69</v>
      </c>
      <c r="D374" s="171" t="s">
        <v>95</v>
      </c>
      <c r="E374" s="69">
        <f>E375</f>
        <v>15</v>
      </c>
      <c r="F374" s="69">
        <f t="shared" si="90"/>
        <v>0</v>
      </c>
      <c r="G374" s="69">
        <f t="shared" si="90"/>
        <v>0</v>
      </c>
    </row>
    <row r="375" spans="1:7" ht="31.5">
      <c r="A375" s="97" t="s">
        <v>50</v>
      </c>
      <c r="B375" s="158" t="s">
        <v>675</v>
      </c>
      <c r="C375" s="170">
        <v>240</v>
      </c>
      <c r="D375" s="171" t="s">
        <v>223</v>
      </c>
      <c r="E375" s="69">
        <f>'№ 4 ведом'!F305</f>
        <v>15</v>
      </c>
      <c r="F375" s="69">
        <f>'№ 4 ведом'!G305</f>
        <v>0</v>
      </c>
      <c r="G375" s="69">
        <f>'№ 4 ведом'!H305</f>
        <v>0</v>
      </c>
    </row>
    <row r="376" spans="1:7" ht="31.5">
      <c r="A376" s="97" t="s">
        <v>50</v>
      </c>
      <c r="B376" s="120">
        <v>2500000000</v>
      </c>
      <c r="C376" s="123"/>
      <c r="D376" s="124" t="s">
        <v>318</v>
      </c>
      <c r="E376" s="98">
        <f>E377</f>
        <v>7163.1</v>
      </c>
      <c r="F376" s="98">
        <f>F377</f>
        <v>2952.6000000000004</v>
      </c>
      <c r="G376" s="98">
        <f>G377</f>
        <v>2952.6000000000004</v>
      </c>
    </row>
    <row r="377" spans="1:7" ht="31.5">
      <c r="A377" s="97" t="s">
        <v>50</v>
      </c>
      <c r="B377" s="120">
        <v>2520000000</v>
      </c>
      <c r="C377" s="123"/>
      <c r="D377" s="124" t="s">
        <v>249</v>
      </c>
      <c r="E377" s="98">
        <f>E382+E392+E396+E400+E378</f>
        <v>7163.1</v>
      </c>
      <c r="F377" s="98">
        <f>F382+F392+F396+F400+F378</f>
        <v>2952.6000000000004</v>
      </c>
      <c r="G377" s="98">
        <f>G382+G392+G396+G400+G378</f>
        <v>2952.6000000000004</v>
      </c>
    </row>
    <row r="378" spans="1:7" ht="63">
      <c r="A378" s="97" t="s">
        <v>50</v>
      </c>
      <c r="B378" s="123">
        <v>2520100000</v>
      </c>
      <c r="C378" s="123"/>
      <c r="D378" s="55" t="s">
        <v>349</v>
      </c>
      <c r="E378" s="98">
        <f>E379</f>
        <v>364.7</v>
      </c>
      <c r="F378" s="98">
        <f aca="true" t="shared" si="91" ref="F378:G380">F379</f>
        <v>0</v>
      </c>
      <c r="G378" s="98">
        <f t="shared" si="91"/>
        <v>0</v>
      </c>
    </row>
    <row r="379" spans="1:7" ht="31.5">
      <c r="A379" s="97" t="s">
        <v>50</v>
      </c>
      <c r="B379" s="10" t="s">
        <v>350</v>
      </c>
      <c r="C379" s="123"/>
      <c r="D379" s="55" t="s">
        <v>351</v>
      </c>
      <c r="E379" s="98">
        <f>E380</f>
        <v>364.7</v>
      </c>
      <c r="F379" s="98">
        <f t="shared" si="91"/>
        <v>0</v>
      </c>
      <c r="G379" s="98">
        <f t="shared" si="91"/>
        <v>0</v>
      </c>
    </row>
    <row r="380" spans="1:7" ht="31.5">
      <c r="A380" s="97" t="s">
        <v>50</v>
      </c>
      <c r="B380" s="10" t="s">
        <v>350</v>
      </c>
      <c r="C380" s="120" t="s">
        <v>97</v>
      </c>
      <c r="D380" s="55" t="s">
        <v>98</v>
      </c>
      <c r="E380" s="98">
        <f>E381</f>
        <v>364.7</v>
      </c>
      <c r="F380" s="98">
        <f t="shared" si="91"/>
        <v>0</v>
      </c>
      <c r="G380" s="98">
        <f t="shared" si="91"/>
        <v>0</v>
      </c>
    </row>
    <row r="381" spans="1:7" ht="12.75">
      <c r="A381" s="97" t="s">
        <v>50</v>
      </c>
      <c r="B381" s="10" t="s">
        <v>350</v>
      </c>
      <c r="C381" s="123">
        <v>610</v>
      </c>
      <c r="D381" s="55" t="s">
        <v>104</v>
      </c>
      <c r="E381" s="98">
        <f>'№ 4 ведом'!F715</f>
        <v>364.7</v>
      </c>
      <c r="F381" s="98">
        <f>'№ 4 ведом'!G715</f>
        <v>0</v>
      </c>
      <c r="G381" s="98">
        <f>'№ 4 ведом'!H715</f>
        <v>0</v>
      </c>
    </row>
    <row r="382" spans="1:7" ht="47.25">
      <c r="A382" s="97" t="s">
        <v>50</v>
      </c>
      <c r="B382" s="120">
        <v>2520200000</v>
      </c>
      <c r="C382" s="123"/>
      <c r="D382" s="124" t="s">
        <v>293</v>
      </c>
      <c r="E382" s="98">
        <f>E389+E386+E383</f>
        <v>3845.8</v>
      </c>
      <c r="F382" s="98">
        <f aca="true" t="shared" si="92" ref="F382:G382">F389+F386+F383</f>
        <v>0</v>
      </c>
      <c r="G382" s="98">
        <f t="shared" si="92"/>
        <v>0</v>
      </c>
    </row>
    <row r="383" spans="1:7" ht="47.25">
      <c r="A383" s="97" t="s">
        <v>50</v>
      </c>
      <c r="B383" s="166">
        <v>2520211040</v>
      </c>
      <c r="C383" s="167"/>
      <c r="D383" s="93" t="s">
        <v>697</v>
      </c>
      <c r="E383" s="98">
        <f>E384</f>
        <v>1399.9</v>
      </c>
      <c r="F383" s="98">
        <f aca="true" t="shared" si="93" ref="F383:G384">F384</f>
        <v>0</v>
      </c>
      <c r="G383" s="98">
        <f t="shared" si="93"/>
        <v>0</v>
      </c>
    </row>
    <row r="384" spans="1:7" ht="31.5">
      <c r="A384" s="97" t="s">
        <v>50</v>
      </c>
      <c r="B384" s="166">
        <v>2520211040</v>
      </c>
      <c r="C384" s="169" t="s">
        <v>69</v>
      </c>
      <c r="D384" s="171" t="s">
        <v>95</v>
      </c>
      <c r="E384" s="98">
        <f>E385</f>
        <v>1399.9</v>
      </c>
      <c r="F384" s="98">
        <f t="shared" si="93"/>
        <v>0</v>
      </c>
      <c r="G384" s="98">
        <f t="shared" si="93"/>
        <v>0</v>
      </c>
    </row>
    <row r="385" spans="1:7" ht="31.5">
      <c r="A385" s="97" t="s">
        <v>50</v>
      </c>
      <c r="B385" s="166">
        <v>2520211040</v>
      </c>
      <c r="C385" s="170">
        <v>240</v>
      </c>
      <c r="D385" s="171" t="s">
        <v>223</v>
      </c>
      <c r="E385" s="98">
        <f>'№ 4 ведом'!F311</f>
        <v>1399.9</v>
      </c>
      <c r="F385" s="98">
        <f>'№ 4 ведом'!G311</f>
        <v>0</v>
      </c>
      <c r="G385" s="98">
        <f>'№ 4 ведом'!H311</f>
        <v>0</v>
      </c>
    </row>
    <row r="386" spans="1:7" ht="12.75">
      <c r="A386" s="2" t="s">
        <v>50</v>
      </c>
      <c r="B386" s="157">
        <v>2520220190</v>
      </c>
      <c r="C386" s="157"/>
      <c r="D386" s="159" t="s">
        <v>684</v>
      </c>
      <c r="E386" s="98">
        <f>E387</f>
        <v>1046</v>
      </c>
      <c r="F386" s="98">
        <f aca="true" t="shared" si="94" ref="F386:G387">F387</f>
        <v>0</v>
      </c>
      <c r="G386" s="98">
        <f t="shared" si="94"/>
        <v>0</v>
      </c>
    </row>
    <row r="387" spans="1:7" ht="31.5">
      <c r="A387" s="2" t="s">
        <v>50</v>
      </c>
      <c r="B387" s="157">
        <v>2520220190</v>
      </c>
      <c r="C387" s="157" t="s">
        <v>97</v>
      </c>
      <c r="D387" s="159" t="s">
        <v>98</v>
      </c>
      <c r="E387" s="98">
        <f>E388</f>
        <v>1046</v>
      </c>
      <c r="F387" s="98">
        <f t="shared" si="94"/>
        <v>0</v>
      </c>
      <c r="G387" s="98">
        <f t="shared" si="94"/>
        <v>0</v>
      </c>
    </row>
    <row r="388" spans="1:7" ht="12.75">
      <c r="A388" s="2" t="s">
        <v>50</v>
      </c>
      <c r="B388" s="157">
        <v>2520220190</v>
      </c>
      <c r="C388" s="157">
        <v>610</v>
      </c>
      <c r="D388" s="159" t="s">
        <v>104</v>
      </c>
      <c r="E388" s="98">
        <f>'№ 4 ведом'!F719</f>
        <v>1046</v>
      </c>
      <c r="F388" s="98">
        <f>'№ 4 ведом'!G719</f>
        <v>0</v>
      </c>
      <c r="G388" s="98">
        <f>'№ 4 ведом'!H719</f>
        <v>0</v>
      </c>
    </row>
    <row r="389" spans="1:7" ht="47.25">
      <c r="A389" s="97" t="s">
        <v>50</v>
      </c>
      <c r="B389" s="120" t="s">
        <v>314</v>
      </c>
      <c r="C389" s="123"/>
      <c r="D389" s="93" t="s">
        <v>256</v>
      </c>
      <c r="E389" s="98">
        <f aca="true" t="shared" si="95" ref="E389:G390">E390</f>
        <v>1399.9</v>
      </c>
      <c r="F389" s="98">
        <f t="shared" si="95"/>
        <v>0</v>
      </c>
      <c r="G389" s="98">
        <f t="shared" si="95"/>
        <v>0</v>
      </c>
    </row>
    <row r="390" spans="1:7" ht="31.5">
      <c r="A390" s="97" t="s">
        <v>50</v>
      </c>
      <c r="B390" s="120" t="s">
        <v>314</v>
      </c>
      <c r="C390" s="169" t="s">
        <v>69</v>
      </c>
      <c r="D390" s="171" t="s">
        <v>95</v>
      </c>
      <c r="E390" s="98">
        <f t="shared" si="95"/>
        <v>1399.9</v>
      </c>
      <c r="F390" s="98">
        <f t="shared" si="95"/>
        <v>0</v>
      </c>
      <c r="G390" s="98">
        <f t="shared" si="95"/>
        <v>0</v>
      </c>
    </row>
    <row r="391" spans="1:7" ht="31.5">
      <c r="A391" s="97" t="s">
        <v>50</v>
      </c>
      <c r="B391" s="120" t="s">
        <v>314</v>
      </c>
      <c r="C391" s="170">
        <v>240</v>
      </c>
      <c r="D391" s="171" t="s">
        <v>223</v>
      </c>
      <c r="E391" s="98">
        <f>'№ 4 ведом'!F314</f>
        <v>1399.9</v>
      </c>
      <c r="F391" s="98">
        <f>'№ 4 ведом'!G314</f>
        <v>0</v>
      </c>
      <c r="G391" s="98">
        <f>'№ 4 ведом'!H314</f>
        <v>0</v>
      </c>
    </row>
    <row r="392" spans="1:7" ht="31.5">
      <c r="A392" s="97" t="s">
        <v>50</v>
      </c>
      <c r="B392" s="120">
        <v>2520400000</v>
      </c>
      <c r="C392" s="123"/>
      <c r="D392" s="55" t="s">
        <v>334</v>
      </c>
      <c r="E392" s="98">
        <f>E393</f>
        <v>1286.9</v>
      </c>
      <c r="F392" s="98">
        <f aca="true" t="shared" si="96" ref="F392:G394">F393</f>
        <v>1286.9</v>
      </c>
      <c r="G392" s="98">
        <f t="shared" si="96"/>
        <v>1286.9</v>
      </c>
    </row>
    <row r="393" spans="1:7" ht="12.75">
      <c r="A393" s="97" t="s">
        <v>50</v>
      </c>
      <c r="B393" s="120">
        <v>2520420300</v>
      </c>
      <c r="C393" s="123"/>
      <c r="D393" s="55" t="s">
        <v>335</v>
      </c>
      <c r="E393" s="98">
        <f>E394</f>
        <v>1286.9</v>
      </c>
      <c r="F393" s="98">
        <f t="shared" si="96"/>
        <v>1286.9</v>
      </c>
      <c r="G393" s="98">
        <f t="shared" si="96"/>
        <v>1286.9</v>
      </c>
    </row>
    <row r="394" spans="1:7" ht="31.5">
      <c r="A394" s="97" t="s">
        <v>50</v>
      </c>
      <c r="B394" s="120">
        <v>2520420300</v>
      </c>
      <c r="C394" s="120" t="s">
        <v>97</v>
      </c>
      <c r="D394" s="55" t="s">
        <v>98</v>
      </c>
      <c r="E394" s="98">
        <f>E395</f>
        <v>1286.9</v>
      </c>
      <c r="F394" s="98">
        <f t="shared" si="96"/>
        <v>1286.9</v>
      </c>
      <c r="G394" s="98">
        <f t="shared" si="96"/>
        <v>1286.9</v>
      </c>
    </row>
    <row r="395" spans="1:7" ht="12.75">
      <c r="A395" s="97" t="s">
        <v>50</v>
      </c>
      <c r="B395" s="120">
        <v>2520420300</v>
      </c>
      <c r="C395" s="123">
        <v>610</v>
      </c>
      <c r="D395" s="55" t="s">
        <v>104</v>
      </c>
      <c r="E395" s="98">
        <f>'№ 4 ведом'!F723</f>
        <v>1286.9</v>
      </c>
      <c r="F395" s="98">
        <f>'№ 4 ведом'!G723</f>
        <v>1286.9</v>
      </c>
      <c r="G395" s="98">
        <f>'№ 4 ведом'!H723</f>
        <v>1286.9</v>
      </c>
    </row>
    <row r="396" spans="1:7" ht="31.5">
      <c r="A396" s="97" t="s">
        <v>50</v>
      </c>
      <c r="B396" s="120">
        <v>2520500000</v>
      </c>
      <c r="C396" s="123"/>
      <c r="D396" s="124" t="s">
        <v>343</v>
      </c>
      <c r="E396" s="99">
        <f>E397</f>
        <v>1079.2</v>
      </c>
      <c r="F396" s="99">
        <f aca="true" t="shared" si="97" ref="F396:G398">F397</f>
        <v>1079.2</v>
      </c>
      <c r="G396" s="99">
        <f t="shared" si="97"/>
        <v>1079.2</v>
      </c>
    </row>
    <row r="397" spans="1:7" ht="12.75">
      <c r="A397" s="97" t="s">
        <v>50</v>
      </c>
      <c r="B397" s="120">
        <v>2520520300</v>
      </c>
      <c r="C397" s="123"/>
      <c r="D397" s="124" t="s">
        <v>344</v>
      </c>
      <c r="E397" s="99">
        <f>E398</f>
        <v>1079.2</v>
      </c>
      <c r="F397" s="99">
        <f t="shared" si="97"/>
        <v>1079.2</v>
      </c>
      <c r="G397" s="99">
        <f t="shared" si="97"/>
        <v>1079.2</v>
      </c>
    </row>
    <row r="398" spans="1:7" ht="31.5">
      <c r="A398" s="97" t="s">
        <v>50</v>
      </c>
      <c r="B398" s="120">
        <v>2520520300</v>
      </c>
      <c r="C398" s="120" t="s">
        <v>97</v>
      </c>
      <c r="D398" s="55" t="s">
        <v>98</v>
      </c>
      <c r="E398" s="99">
        <f>E399</f>
        <v>1079.2</v>
      </c>
      <c r="F398" s="99">
        <f t="shared" si="97"/>
        <v>1079.2</v>
      </c>
      <c r="G398" s="99">
        <f t="shared" si="97"/>
        <v>1079.2</v>
      </c>
    </row>
    <row r="399" spans="1:7" ht="12.75">
      <c r="A399" s="97" t="s">
        <v>50</v>
      </c>
      <c r="B399" s="120">
        <v>2520520300</v>
      </c>
      <c r="C399" s="123">
        <v>610</v>
      </c>
      <c r="D399" s="55" t="s">
        <v>104</v>
      </c>
      <c r="E399" s="99">
        <f>'№ 4 ведом'!F727</f>
        <v>1079.2</v>
      </c>
      <c r="F399" s="99">
        <f>'№ 4 ведом'!G727</f>
        <v>1079.2</v>
      </c>
      <c r="G399" s="99">
        <f>'№ 4 ведом'!H727</f>
        <v>1079.2</v>
      </c>
    </row>
    <row r="400" spans="1:7" ht="31.5">
      <c r="A400" s="97" t="s">
        <v>50</v>
      </c>
      <c r="B400" s="120">
        <v>2520600000</v>
      </c>
      <c r="C400" s="123"/>
      <c r="D400" s="124" t="s">
        <v>342</v>
      </c>
      <c r="E400" s="99">
        <f>E401</f>
        <v>586.5</v>
      </c>
      <c r="F400" s="99">
        <f aca="true" t="shared" si="98" ref="F400:G402">F401</f>
        <v>586.5</v>
      </c>
      <c r="G400" s="99">
        <f t="shared" si="98"/>
        <v>586.5</v>
      </c>
    </row>
    <row r="401" spans="1:7" ht="12.75">
      <c r="A401" s="97" t="s">
        <v>50</v>
      </c>
      <c r="B401" s="120">
        <v>2520620200</v>
      </c>
      <c r="C401" s="123"/>
      <c r="D401" s="124" t="s">
        <v>282</v>
      </c>
      <c r="E401" s="99">
        <f>E402</f>
        <v>586.5</v>
      </c>
      <c r="F401" s="99">
        <f t="shared" si="98"/>
        <v>586.5</v>
      </c>
      <c r="G401" s="99">
        <f t="shared" si="98"/>
        <v>586.5</v>
      </c>
    </row>
    <row r="402" spans="1:7" ht="31.5">
      <c r="A402" s="97" t="s">
        <v>50</v>
      </c>
      <c r="B402" s="120">
        <v>2520620200</v>
      </c>
      <c r="C402" s="120" t="s">
        <v>97</v>
      </c>
      <c r="D402" s="55" t="s">
        <v>98</v>
      </c>
      <c r="E402" s="99">
        <f>E403</f>
        <v>586.5</v>
      </c>
      <c r="F402" s="99">
        <f t="shared" si="98"/>
        <v>586.5</v>
      </c>
      <c r="G402" s="99">
        <f t="shared" si="98"/>
        <v>586.5</v>
      </c>
    </row>
    <row r="403" spans="1:7" ht="12.75">
      <c r="A403" s="97" t="s">
        <v>50</v>
      </c>
      <c r="B403" s="120">
        <v>2520620200</v>
      </c>
      <c r="C403" s="123">
        <v>610</v>
      </c>
      <c r="D403" s="55" t="s">
        <v>104</v>
      </c>
      <c r="E403" s="99">
        <f>'№ 4 ведом'!F731</f>
        <v>586.5</v>
      </c>
      <c r="F403" s="99">
        <f>'№ 4 ведом'!G731</f>
        <v>586.5</v>
      </c>
      <c r="G403" s="99">
        <f>'№ 4 ведом'!H731</f>
        <v>586.5</v>
      </c>
    </row>
    <row r="404" spans="1:7" ht="12.75">
      <c r="A404" s="123" t="s">
        <v>51</v>
      </c>
      <c r="B404" s="123" t="s">
        <v>66</v>
      </c>
      <c r="C404" s="123" t="s">
        <v>66</v>
      </c>
      <c r="D404" s="49" t="s">
        <v>11</v>
      </c>
      <c r="E404" s="17">
        <f>E405+E482</f>
        <v>465206.3999999999</v>
      </c>
      <c r="F404" s="17">
        <f>F405+F482</f>
        <v>435723.4</v>
      </c>
      <c r="G404" s="17">
        <f>G405+G482</f>
        <v>366718.80000000005</v>
      </c>
    </row>
    <row r="405" spans="1:7" ht="47.25">
      <c r="A405" s="123" t="s">
        <v>51</v>
      </c>
      <c r="B405" s="120">
        <v>2100000000</v>
      </c>
      <c r="C405" s="123"/>
      <c r="D405" s="124" t="s">
        <v>319</v>
      </c>
      <c r="E405" s="17">
        <f>E406+E470+E465</f>
        <v>454540.5999999999</v>
      </c>
      <c r="F405" s="17">
        <f>F406+F470+F465</f>
        <v>431398.2</v>
      </c>
      <c r="G405" s="17">
        <f>G406+G470+G465</f>
        <v>362393.60000000003</v>
      </c>
    </row>
    <row r="406" spans="1:7" ht="12.75">
      <c r="A406" s="123" t="s">
        <v>51</v>
      </c>
      <c r="B406" s="123">
        <v>2110000000</v>
      </c>
      <c r="C406" s="123"/>
      <c r="D406" s="49" t="s">
        <v>166</v>
      </c>
      <c r="E406" s="17">
        <f>E407+E414+E442+E446+E418+E461+E457+E450</f>
        <v>447642.3999999999</v>
      </c>
      <c r="F406" s="17">
        <f>F407+F414+F442+F446+F418+F461+F457+F450</f>
        <v>424982.5</v>
      </c>
      <c r="G406" s="17">
        <f>G407+G414+G442+G446+G418+G461+G457+G450</f>
        <v>355977.9</v>
      </c>
    </row>
    <row r="407" spans="1:7" ht="47.25">
      <c r="A407" s="123" t="s">
        <v>51</v>
      </c>
      <c r="B407" s="123">
        <v>2110100000</v>
      </c>
      <c r="C407" s="24"/>
      <c r="D407" s="49" t="s">
        <v>167</v>
      </c>
      <c r="E407" s="17">
        <f>E411+E408</f>
        <v>309958.6</v>
      </c>
      <c r="F407" s="17">
        <f>F411+F408</f>
        <v>310018.9</v>
      </c>
      <c r="G407" s="17">
        <f>G411+G408</f>
        <v>310018.9</v>
      </c>
    </row>
    <row r="408" spans="1:7" ht="94.5">
      <c r="A408" s="123" t="s">
        <v>51</v>
      </c>
      <c r="B408" s="123">
        <v>2110110750</v>
      </c>
      <c r="C408" s="123"/>
      <c r="D408" s="49" t="s">
        <v>168</v>
      </c>
      <c r="E408" s="17">
        <f aca="true" t="shared" si="99" ref="E408:G409">E409</f>
        <v>258536.6</v>
      </c>
      <c r="F408" s="17">
        <f t="shared" si="99"/>
        <v>258596.9</v>
      </c>
      <c r="G408" s="17">
        <f t="shared" si="99"/>
        <v>258596.9</v>
      </c>
    </row>
    <row r="409" spans="1:7" ht="31.5">
      <c r="A409" s="123" t="s">
        <v>51</v>
      </c>
      <c r="B409" s="123">
        <v>2110110750</v>
      </c>
      <c r="C409" s="120" t="s">
        <v>97</v>
      </c>
      <c r="D409" s="124" t="s">
        <v>98</v>
      </c>
      <c r="E409" s="17">
        <f t="shared" si="99"/>
        <v>258536.6</v>
      </c>
      <c r="F409" s="17">
        <f t="shared" si="99"/>
        <v>258596.9</v>
      </c>
      <c r="G409" s="17">
        <f t="shared" si="99"/>
        <v>258596.9</v>
      </c>
    </row>
    <row r="410" spans="1:7" ht="12.75">
      <c r="A410" s="123" t="s">
        <v>51</v>
      </c>
      <c r="B410" s="123">
        <v>2110110750</v>
      </c>
      <c r="C410" s="123">
        <v>610</v>
      </c>
      <c r="D410" s="124" t="s">
        <v>104</v>
      </c>
      <c r="E410" s="17">
        <f>'№ 4 ведом'!F738</f>
        <v>258536.6</v>
      </c>
      <c r="F410" s="17">
        <f>'№ 4 ведом'!G738</f>
        <v>258596.9</v>
      </c>
      <c r="G410" s="17">
        <f>'№ 4 ведом'!H738</f>
        <v>258596.9</v>
      </c>
    </row>
    <row r="411" spans="1:7" ht="31.5">
      <c r="A411" s="123" t="s">
        <v>51</v>
      </c>
      <c r="B411" s="10" t="s">
        <v>313</v>
      </c>
      <c r="C411" s="10"/>
      <c r="D411" s="42" t="s">
        <v>123</v>
      </c>
      <c r="E411" s="17">
        <f aca="true" t="shared" si="100" ref="E411:G412">E412</f>
        <v>51422</v>
      </c>
      <c r="F411" s="17">
        <f t="shared" si="100"/>
        <v>51422</v>
      </c>
      <c r="G411" s="17">
        <f t="shared" si="100"/>
        <v>51422</v>
      </c>
    </row>
    <row r="412" spans="1:7" ht="31.5">
      <c r="A412" s="123" t="s">
        <v>51</v>
      </c>
      <c r="B412" s="10" t="s">
        <v>313</v>
      </c>
      <c r="C412" s="120" t="s">
        <v>97</v>
      </c>
      <c r="D412" s="124" t="s">
        <v>98</v>
      </c>
      <c r="E412" s="17">
        <f t="shared" si="100"/>
        <v>51422</v>
      </c>
      <c r="F412" s="17">
        <f t="shared" si="100"/>
        <v>51422</v>
      </c>
      <c r="G412" s="17">
        <f t="shared" si="100"/>
        <v>51422</v>
      </c>
    </row>
    <row r="413" spans="1:7" ht="12.75">
      <c r="A413" s="123" t="s">
        <v>51</v>
      </c>
      <c r="B413" s="10" t="s">
        <v>313</v>
      </c>
      <c r="C413" s="123">
        <v>610</v>
      </c>
      <c r="D413" s="124" t="s">
        <v>104</v>
      </c>
      <c r="E413" s="17">
        <f>'№ 4 ведом'!F741</f>
        <v>51422</v>
      </c>
      <c r="F413" s="17">
        <f>'№ 4 ведом'!G741</f>
        <v>51422</v>
      </c>
      <c r="G413" s="17">
        <f>'№ 4 ведом'!H741</f>
        <v>51422</v>
      </c>
    </row>
    <row r="414" spans="1:7" ht="31.5">
      <c r="A414" s="123" t="s">
        <v>51</v>
      </c>
      <c r="B414" s="123">
        <v>2110300000</v>
      </c>
      <c r="C414" s="123"/>
      <c r="D414" s="49" t="s">
        <v>169</v>
      </c>
      <c r="E414" s="17">
        <f aca="true" t="shared" si="101" ref="E414:G416">E415</f>
        <v>24698.3</v>
      </c>
      <c r="F414" s="17">
        <f t="shared" si="101"/>
        <v>24093.7</v>
      </c>
      <c r="G414" s="17">
        <f t="shared" si="101"/>
        <v>23605.699999999997</v>
      </c>
    </row>
    <row r="415" spans="1:7" ht="47.25">
      <c r="A415" s="123" t="s">
        <v>51</v>
      </c>
      <c r="B415" s="123" t="s">
        <v>352</v>
      </c>
      <c r="C415" s="123"/>
      <c r="D415" s="124" t="s">
        <v>274</v>
      </c>
      <c r="E415" s="17">
        <f t="shared" si="101"/>
        <v>24698.3</v>
      </c>
      <c r="F415" s="17">
        <f t="shared" si="101"/>
        <v>24093.7</v>
      </c>
      <c r="G415" s="17">
        <f t="shared" si="101"/>
        <v>23605.699999999997</v>
      </c>
    </row>
    <row r="416" spans="1:7" ht="31.5">
      <c r="A416" s="123" t="s">
        <v>51</v>
      </c>
      <c r="B416" s="123" t="s">
        <v>352</v>
      </c>
      <c r="C416" s="120" t="s">
        <v>97</v>
      </c>
      <c r="D416" s="124" t="s">
        <v>98</v>
      </c>
      <c r="E416" s="17">
        <f t="shared" si="101"/>
        <v>24698.3</v>
      </c>
      <c r="F416" s="17">
        <f t="shared" si="101"/>
        <v>24093.7</v>
      </c>
      <c r="G416" s="17">
        <f t="shared" si="101"/>
        <v>23605.699999999997</v>
      </c>
    </row>
    <row r="417" spans="1:7" ht="12.75">
      <c r="A417" s="123" t="s">
        <v>51</v>
      </c>
      <c r="B417" s="123" t="s">
        <v>352</v>
      </c>
      <c r="C417" s="123">
        <v>610</v>
      </c>
      <c r="D417" s="124" t="s">
        <v>104</v>
      </c>
      <c r="E417" s="17">
        <f>'№ 4 ведом'!F745</f>
        <v>24698.3</v>
      </c>
      <c r="F417" s="17">
        <f>'№ 4 ведом'!G745</f>
        <v>24093.7</v>
      </c>
      <c r="G417" s="17">
        <f>'№ 4 ведом'!H745</f>
        <v>23605.699999999997</v>
      </c>
    </row>
    <row r="418" spans="1:7" ht="78.75">
      <c r="A418" s="123" t="s">
        <v>51</v>
      </c>
      <c r="B418" s="123">
        <v>2110500000</v>
      </c>
      <c r="C418" s="123"/>
      <c r="D418" s="124" t="s">
        <v>250</v>
      </c>
      <c r="E418" s="17">
        <f>E430+E425+E439+E419+E422+E436+E433</f>
        <v>90295</v>
      </c>
      <c r="F418" s="17">
        <f aca="true" t="shared" si="102" ref="F418:G418">F430+F425+F439+F419+F422+F436+F433</f>
        <v>59137.50000000001</v>
      </c>
      <c r="G418" s="17">
        <f t="shared" si="102"/>
        <v>0</v>
      </c>
    </row>
    <row r="419" spans="1:7" ht="47.25">
      <c r="A419" s="166" t="s">
        <v>51</v>
      </c>
      <c r="B419" s="166">
        <v>2110510440</v>
      </c>
      <c r="C419" s="166"/>
      <c r="D419" s="175" t="s">
        <v>698</v>
      </c>
      <c r="E419" s="17">
        <f>E420</f>
        <v>52728.2</v>
      </c>
      <c r="F419" s="17">
        <f aca="true" t="shared" si="103" ref="F419:G420">F420</f>
        <v>0</v>
      </c>
      <c r="G419" s="17">
        <f t="shared" si="103"/>
        <v>0</v>
      </c>
    </row>
    <row r="420" spans="1:7" ht="31.5">
      <c r="A420" s="166" t="s">
        <v>51</v>
      </c>
      <c r="B420" s="166">
        <v>2110510440</v>
      </c>
      <c r="C420" s="169" t="s">
        <v>69</v>
      </c>
      <c r="D420" s="171" t="s">
        <v>95</v>
      </c>
      <c r="E420" s="17">
        <f>E421</f>
        <v>52728.2</v>
      </c>
      <c r="F420" s="17">
        <f t="shared" si="103"/>
        <v>0</v>
      </c>
      <c r="G420" s="17">
        <f t="shared" si="103"/>
        <v>0</v>
      </c>
    </row>
    <row r="421" spans="1:7" ht="31.5">
      <c r="A421" s="166" t="s">
        <v>51</v>
      </c>
      <c r="B421" s="166">
        <v>2110510440</v>
      </c>
      <c r="C421" s="170">
        <v>240</v>
      </c>
      <c r="D421" s="171" t="s">
        <v>223</v>
      </c>
      <c r="E421" s="17">
        <f>'№ 4 ведом'!F321</f>
        <v>52728.2</v>
      </c>
      <c r="F421" s="17">
        <f>'№ 4 ведом'!G321</f>
        <v>0</v>
      </c>
      <c r="G421" s="17">
        <f>'№ 4 ведом'!H321</f>
        <v>0</v>
      </c>
    </row>
    <row r="422" spans="1:7" ht="63">
      <c r="A422" s="184" t="s">
        <v>51</v>
      </c>
      <c r="B422" s="10" t="s">
        <v>747</v>
      </c>
      <c r="C422" s="184"/>
      <c r="D422" s="185" t="s">
        <v>748</v>
      </c>
      <c r="E422" s="21">
        <f>E423</f>
        <v>307</v>
      </c>
      <c r="F422" s="21">
        <f aca="true" t="shared" si="104" ref="F422:G423">F423</f>
        <v>0</v>
      </c>
      <c r="G422" s="21">
        <f t="shared" si="104"/>
        <v>0</v>
      </c>
    </row>
    <row r="423" spans="1:7" ht="31.5">
      <c r="A423" s="184" t="s">
        <v>51</v>
      </c>
      <c r="B423" s="10" t="s">
        <v>747</v>
      </c>
      <c r="C423" s="183" t="s">
        <v>97</v>
      </c>
      <c r="D423" s="185" t="s">
        <v>98</v>
      </c>
      <c r="E423" s="21">
        <f>E424</f>
        <v>307</v>
      </c>
      <c r="F423" s="21">
        <f t="shared" si="104"/>
        <v>0</v>
      </c>
      <c r="G423" s="21">
        <f t="shared" si="104"/>
        <v>0</v>
      </c>
    </row>
    <row r="424" spans="1:7" ht="12.75">
      <c r="A424" s="184" t="s">
        <v>51</v>
      </c>
      <c r="B424" s="10" t="s">
        <v>747</v>
      </c>
      <c r="C424" s="184">
        <v>610</v>
      </c>
      <c r="D424" s="185" t="s">
        <v>104</v>
      </c>
      <c r="E424" s="21">
        <f>'№ 4 ведом'!F749</f>
        <v>307</v>
      </c>
      <c r="F424" s="21">
        <f>'№ 4 ведом'!G749</f>
        <v>0</v>
      </c>
      <c r="G424" s="21">
        <f>'№ 4 ведом'!H749</f>
        <v>0</v>
      </c>
    </row>
    <row r="425" spans="1:7" ht="31.5">
      <c r="A425" s="123" t="s">
        <v>51</v>
      </c>
      <c r="B425" s="10" t="s">
        <v>346</v>
      </c>
      <c r="C425" s="123"/>
      <c r="D425" s="55" t="s">
        <v>347</v>
      </c>
      <c r="E425" s="17">
        <f>E428+E426</f>
        <v>24077.6</v>
      </c>
      <c r="F425" s="17">
        <f aca="true" t="shared" si="105" ref="F425:G425">F428+F426</f>
        <v>12778.8</v>
      </c>
      <c r="G425" s="17">
        <f t="shared" si="105"/>
        <v>0</v>
      </c>
    </row>
    <row r="426" spans="1:7" ht="31.5">
      <c r="A426" s="252" t="s">
        <v>51</v>
      </c>
      <c r="B426" s="10" t="s">
        <v>346</v>
      </c>
      <c r="C426" s="251" t="s">
        <v>69</v>
      </c>
      <c r="D426" s="253" t="s">
        <v>95</v>
      </c>
      <c r="E426" s="17">
        <f>E427</f>
        <v>11327.4</v>
      </c>
      <c r="F426" s="17">
        <f aca="true" t="shared" si="106" ref="F426:G426">F427</f>
        <v>0</v>
      </c>
      <c r="G426" s="17">
        <f t="shared" si="106"/>
        <v>0</v>
      </c>
    </row>
    <row r="427" spans="1:7" ht="31.5">
      <c r="A427" s="252" t="s">
        <v>51</v>
      </c>
      <c r="B427" s="10" t="s">
        <v>346</v>
      </c>
      <c r="C427" s="252">
        <v>240</v>
      </c>
      <c r="D427" s="253" t="s">
        <v>223</v>
      </c>
      <c r="E427" s="17">
        <f>'№ 4 ведом'!F324</f>
        <v>11327.4</v>
      </c>
      <c r="F427" s="17">
        <f>'№ 4 ведом'!G324</f>
        <v>0</v>
      </c>
      <c r="G427" s="17">
        <f>'№ 4 ведом'!H324</f>
        <v>0</v>
      </c>
    </row>
    <row r="428" spans="1:7" ht="31.5">
      <c r="A428" s="123" t="s">
        <v>51</v>
      </c>
      <c r="B428" s="10" t="s">
        <v>346</v>
      </c>
      <c r="C428" s="120" t="s">
        <v>97</v>
      </c>
      <c r="D428" s="124" t="s">
        <v>98</v>
      </c>
      <c r="E428" s="17">
        <f aca="true" t="shared" si="107" ref="E428:G428">E429</f>
        <v>12750.2</v>
      </c>
      <c r="F428" s="17">
        <f t="shared" si="107"/>
        <v>12778.8</v>
      </c>
      <c r="G428" s="17">
        <f t="shared" si="107"/>
        <v>0</v>
      </c>
    </row>
    <row r="429" spans="1:7" ht="12.75">
      <c r="A429" s="123" t="s">
        <v>51</v>
      </c>
      <c r="B429" s="10" t="s">
        <v>346</v>
      </c>
      <c r="C429" s="123">
        <v>610</v>
      </c>
      <c r="D429" s="124" t="s">
        <v>104</v>
      </c>
      <c r="E429" s="17">
        <f>'№ 4 ведом'!F752</f>
        <v>12750.2</v>
      </c>
      <c r="F429" s="17">
        <f>'№ 4 ведом'!G752</f>
        <v>12778.8</v>
      </c>
      <c r="G429" s="17">
        <f>'№ 4 ведом'!H752</f>
        <v>0</v>
      </c>
    </row>
    <row r="430" spans="1:7" ht="31.5">
      <c r="A430" s="120" t="s">
        <v>51</v>
      </c>
      <c r="B430" s="120" t="s">
        <v>332</v>
      </c>
      <c r="C430" s="120"/>
      <c r="D430" s="124" t="s">
        <v>329</v>
      </c>
      <c r="E430" s="17">
        <f aca="true" t="shared" si="108" ref="E430:G431">E431</f>
        <v>13182.199999999999</v>
      </c>
      <c r="F430" s="17">
        <f t="shared" si="108"/>
        <v>0</v>
      </c>
      <c r="G430" s="17">
        <f t="shared" si="108"/>
        <v>0</v>
      </c>
    </row>
    <row r="431" spans="1:7" ht="31.5">
      <c r="A431" s="120" t="s">
        <v>51</v>
      </c>
      <c r="B431" s="120" t="s">
        <v>332</v>
      </c>
      <c r="C431" s="169" t="s">
        <v>69</v>
      </c>
      <c r="D431" s="171" t="s">
        <v>95</v>
      </c>
      <c r="E431" s="17">
        <f t="shared" si="108"/>
        <v>13182.199999999999</v>
      </c>
      <c r="F431" s="17">
        <f t="shared" si="108"/>
        <v>0</v>
      </c>
      <c r="G431" s="17">
        <f t="shared" si="108"/>
        <v>0</v>
      </c>
    </row>
    <row r="432" spans="1:7" ht="31.5">
      <c r="A432" s="120" t="s">
        <v>51</v>
      </c>
      <c r="B432" s="120" t="s">
        <v>332</v>
      </c>
      <c r="C432" s="170">
        <v>240</v>
      </c>
      <c r="D432" s="171" t="s">
        <v>223</v>
      </c>
      <c r="E432" s="17">
        <f>'№ 4 ведом'!F327</f>
        <v>13182.199999999999</v>
      </c>
      <c r="F432" s="17">
        <f>'№ 4 ведом'!G327</f>
        <v>0</v>
      </c>
      <c r="G432" s="17">
        <f>'№ 4 ведом'!H327</f>
        <v>0</v>
      </c>
    </row>
    <row r="433" spans="1:7" ht="78.75">
      <c r="A433" s="241" t="s">
        <v>51</v>
      </c>
      <c r="B433" s="241" t="s">
        <v>751</v>
      </c>
      <c r="C433" s="92"/>
      <c r="D433" s="42" t="s">
        <v>753</v>
      </c>
      <c r="E433" s="21">
        <f>E434</f>
        <v>0</v>
      </c>
      <c r="F433" s="21">
        <f aca="true" t="shared" si="109" ref="F433:G434">F434</f>
        <v>202.6</v>
      </c>
      <c r="G433" s="21">
        <f t="shared" si="109"/>
        <v>0</v>
      </c>
    </row>
    <row r="434" spans="1:7" ht="31.5">
      <c r="A434" s="241" t="s">
        <v>51</v>
      </c>
      <c r="B434" s="241" t="s">
        <v>751</v>
      </c>
      <c r="C434" s="241" t="s">
        <v>69</v>
      </c>
      <c r="D434" s="243" t="s">
        <v>95</v>
      </c>
      <c r="E434" s="21">
        <f>E435</f>
        <v>0</v>
      </c>
      <c r="F434" s="21">
        <f t="shared" si="109"/>
        <v>202.6</v>
      </c>
      <c r="G434" s="21">
        <f t="shared" si="109"/>
        <v>0</v>
      </c>
    </row>
    <row r="435" spans="1:7" ht="31.5">
      <c r="A435" s="241" t="s">
        <v>51</v>
      </c>
      <c r="B435" s="241" t="s">
        <v>751</v>
      </c>
      <c r="C435" s="242">
        <v>240</v>
      </c>
      <c r="D435" s="243" t="s">
        <v>223</v>
      </c>
      <c r="E435" s="21">
        <f>'№ 4 ведом'!F330</f>
        <v>0</v>
      </c>
      <c r="F435" s="21">
        <f>'№ 4 ведом'!G330</f>
        <v>202.6</v>
      </c>
      <c r="G435" s="21">
        <f>'№ 4 ведом'!H330</f>
        <v>0</v>
      </c>
    </row>
    <row r="436" spans="1:7" ht="78.75">
      <c r="A436" s="241" t="s">
        <v>51</v>
      </c>
      <c r="B436" s="241" t="s">
        <v>750</v>
      </c>
      <c r="C436" s="92"/>
      <c r="D436" s="42" t="s">
        <v>752</v>
      </c>
      <c r="E436" s="17">
        <f>E437</f>
        <v>0</v>
      </c>
      <c r="F436" s="17">
        <f aca="true" t="shared" si="110" ref="F436:G437">F437</f>
        <v>1823.8</v>
      </c>
      <c r="G436" s="17">
        <f t="shared" si="110"/>
        <v>0</v>
      </c>
    </row>
    <row r="437" spans="1:7" ht="31.5">
      <c r="A437" s="241" t="s">
        <v>51</v>
      </c>
      <c r="B437" s="241" t="s">
        <v>750</v>
      </c>
      <c r="C437" s="241" t="s">
        <v>69</v>
      </c>
      <c r="D437" s="243" t="s">
        <v>95</v>
      </c>
      <c r="E437" s="17">
        <f>E438</f>
        <v>0</v>
      </c>
      <c r="F437" s="17">
        <f t="shared" si="110"/>
        <v>1823.8</v>
      </c>
      <c r="G437" s="17">
        <f t="shared" si="110"/>
        <v>0</v>
      </c>
    </row>
    <row r="438" spans="1:7" ht="31.5">
      <c r="A438" s="241" t="s">
        <v>51</v>
      </c>
      <c r="B438" s="241" t="s">
        <v>750</v>
      </c>
      <c r="C438" s="242">
        <v>240</v>
      </c>
      <c r="D438" s="243" t="s">
        <v>223</v>
      </c>
      <c r="E438" s="17">
        <f>'№ 4 ведом'!F333</f>
        <v>0</v>
      </c>
      <c r="F438" s="17">
        <f>'№ 4 ведом'!G333</f>
        <v>1823.8</v>
      </c>
      <c r="G438" s="17">
        <f>'№ 4 ведом'!H333</f>
        <v>0</v>
      </c>
    </row>
    <row r="439" spans="1:7" ht="78.75">
      <c r="A439" s="162" t="s">
        <v>51</v>
      </c>
      <c r="B439" s="162" t="s">
        <v>678</v>
      </c>
      <c r="C439" s="92"/>
      <c r="D439" s="42" t="s">
        <v>677</v>
      </c>
      <c r="E439" s="17">
        <f>E440</f>
        <v>0</v>
      </c>
      <c r="F439" s="17">
        <f aca="true" t="shared" si="111" ref="F439:G439">F440</f>
        <v>44332.3</v>
      </c>
      <c r="G439" s="17">
        <f t="shared" si="111"/>
        <v>0</v>
      </c>
    </row>
    <row r="440" spans="1:7" ht="31.5">
      <c r="A440" s="162" t="s">
        <v>51</v>
      </c>
      <c r="B440" s="162" t="s">
        <v>678</v>
      </c>
      <c r="C440" s="169" t="s">
        <v>69</v>
      </c>
      <c r="D440" s="171" t="s">
        <v>95</v>
      </c>
      <c r="E440" s="17">
        <f>E441</f>
        <v>0</v>
      </c>
      <c r="F440" s="17">
        <f aca="true" t="shared" si="112" ref="F440:G440">F441</f>
        <v>44332.3</v>
      </c>
      <c r="G440" s="17">
        <f t="shared" si="112"/>
        <v>0</v>
      </c>
    </row>
    <row r="441" spans="1:7" ht="31.5">
      <c r="A441" s="162" t="s">
        <v>51</v>
      </c>
      <c r="B441" s="162" t="s">
        <v>678</v>
      </c>
      <c r="C441" s="170">
        <v>240</v>
      </c>
      <c r="D441" s="171" t="s">
        <v>223</v>
      </c>
      <c r="E441" s="17">
        <f>'№ 4 ведом'!F336</f>
        <v>0</v>
      </c>
      <c r="F441" s="17">
        <f>'№ 4 ведом'!G336</f>
        <v>44332.3</v>
      </c>
      <c r="G441" s="17">
        <f>'№ 4 ведом'!H336</f>
        <v>0</v>
      </c>
    </row>
    <row r="442" spans="1:7" ht="47.25">
      <c r="A442" s="123" t="s">
        <v>51</v>
      </c>
      <c r="B442" s="123">
        <v>2110600000</v>
      </c>
      <c r="C442" s="123"/>
      <c r="D442" s="124" t="s">
        <v>275</v>
      </c>
      <c r="E442" s="17">
        <f>E443</f>
        <v>14374.1</v>
      </c>
      <c r="F442" s="17">
        <f aca="true" t="shared" si="113" ref="F442:G444">F443</f>
        <v>14374.1</v>
      </c>
      <c r="G442" s="17">
        <f t="shared" si="113"/>
        <v>14374.1</v>
      </c>
    </row>
    <row r="443" spans="1:7" ht="47.25">
      <c r="A443" s="123" t="s">
        <v>51</v>
      </c>
      <c r="B443" s="123">
        <v>2110653031</v>
      </c>
      <c r="C443" s="123"/>
      <c r="D443" s="61" t="s">
        <v>276</v>
      </c>
      <c r="E443" s="17">
        <f>E444</f>
        <v>14374.1</v>
      </c>
      <c r="F443" s="17">
        <f t="shared" si="113"/>
        <v>14374.1</v>
      </c>
      <c r="G443" s="17">
        <f t="shared" si="113"/>
        <v>14374.1</v>
      </c>
    </row>
    <row r="444" spans="1:7" ht="31.5">
      <c r="A444" s="123" t="s">
        <v>51</v>
      </c>
      <c r="B444" s="123">
        <v>2110653031</v>
      </c>
      <c r="C444" s="120" t="s">
        <v>97</v>
      </c>
      <c r="D444" s="124" t="s">
        <v>98</v>
      </c>
      <c r="E444" s="17">
        <f>E445</f>
        <v>14374.1</v>
      </c>
      <c r="F444" s="17">
        <f t="shared" si="113"/>
        <v>14374.1</v>
      </c>
      <c r="G444" s="17">
        <f t="shared" si="113"/>
        <v>14374.1</v>
      </c>
    </row>
    <row r="445" spans="1:7" ht="12.75">
      <c r="A445" s="123" t="s">
        <v>51</v>
      </c>
      <c r="B445" s="123">
        <v>2110653031</v>
      </c>
      <c r="C445" s="123">
        <v>610</v>
      </c>
      <c r="D445" s="124" t="s">
        <v>104</v>
      </c>
      <c r="E445" s="17">
        <f>'№ 4 ведом'!F756</f>
        <v>14374.1</v>
      </c>
      <c r="F445" s="17">
        <f>'№ 4 ведом'!G756</f>
        <v>14374.1</v>
      </c>
      <c r="G445" s="17">
        <f>'№ 4 ведом'!H756</f>
        <v>14374.1</v>
      </c>
    </row>
    <row r="446" spans="1:7" ht="47.25">
      <c r="A446" s="123" t="s">
        <v>51</v>
      </c>
      <c r="B446" s="123">
        <v>2110700000</v>
      </c>
      <c r="C446" s="123"/>
      <c r="D446" s="124" t="s">
        <v>284</v>
      </c>
      <c r="E446" s="17">
        <f>E447</f>
        <v>4384.7</v>
      </c>
      <c r="F446" s="17">
        <f aca="true" t="shared" si="114" ref="F446:G448">F447</f>
        <v>4384.7</v>
      </c>
      <c r="G446" s="17">
        <f t="shared" si="114"/>
        <v>4384.7</v>
      </c>
    </row>
    <row r="447" spans="1:7" ht="47.25">
      <c r="A447" s="123" t="s">
        <v>51</v>
      </c>
      <c r="B447" s="123">
        <v>2110720020</v>
      </c>
      <c r="C447" s="123"/>
      <c r="D447" s="124" t="s">
        <v>291</v>
      </c>
      <c r="E447" s="17">
        <f>E448</f>
        <v>4384.7</v>
      </c>
      <c r="F447" s="17">
        <f t="shared" si="114"/>
        <v>4384.7</v>
      </c>
      <c r="G447" s="17">
        <f t="shared" si="114"/>
        <v>4384.7</v>
      </c>
    </row>
    <row r="448" spans="1:7" ht="31.5">
      <c r="A448" s="123" t="s">
        <v>51</v>
      </c>
      <c r="B448" s="123">
        <v>2110720020</v>
      </c>
      <c r="C448" s="120" t="s">
        <v>97</v>
      </c>
      <c r="D448" s="124" t="s">
        <v>98</v>
      </c>
      <c r="E448" s="17">
        <f>E449</f>
        <v>4384.7</v>
      </c>
      <c r="F448" s="17">
        <f t="shared" si="114"/>
        <v>4384.7</v>
      </c>
      <c r="G448" s="17">
        <f t="shared" si="114"/>
        <v>4384.7</v>
      </c>
    </row>
    <row r="449" spans="1:7" ht="12.75">
      <c r="A449" s="123" t="s">
        <v>51</v>
      </c>
      <c r="B449" s="123">
        <v>2110720020</v>
      </c>
      <c r="C449" s="123">
        <v>610</v>
      </c>
      <c r="D449" s="124" t="s">
        <v>104</v>
      </c>
      <c r="E449" s="17">
        <f>'№ 4 ведом'!F760</f>
        <v>4384.7</v>
      </c>
      <c r="F449" s="17">
        <f>'№ 4 ведом'!G760</f>
        <v>4384.7</v>
      </c>
      <c r="G449" s="17">
        <f>'№ 4 ведом'!H760</f>
        <v>4384.7</v>
      </c>
    </row>
    <row r="450" spans="1:7" ht="63">
      <c r="A450" s="242" t="s">
        <v>51</v>
      </c>
      <c r="B450" s="242">
        <v>2110800000</v>
      </c>
      <c r="C450" s="242"/>
      <c r="D450" s="61" t="s">
        <v>749</v>
      </c>
      <c r="E450" s="17">
        <f>E451+E454</f>
        <v>193</v>
      </c>
      <c r="F450" s="17">
        <f aca="true" t="shared" si="115" ref="F450:G450">F451+F454</f>
        <v>10000</v>
      </c>
      <c r="G450" s="17">
        <f t="shared" si="115"/>
        <v>0</v>
      </c>
    </row>
    <row r="451" spans="1:7" ht="63">
      <c r="A451" s="242" t="s">
        <v>51</v>
      </c>
      <c r="B451" s="242">
        <v>2110811460</v>
      </c>
      <c r="C451" s="242"/>
      <c r="D451" s="243" t="s">
        <v>748</v>
      </c>
      <c r="E451" s="17">
        <f>E452</f>
        <v>193</v>
      </c>
      <c r="F451" s="17">
        <f aca="true" t="shared" si="116" ref="F451:G452">F452</f>
        <v>0</v>
      </c>
      <c r="G451" s="17">
        <f t="shared" si="116"/>
        <v>0</v>
      </c>
    </row>
    <row r="452" spans="1:7" ht="31.5">
      <c r="A452" s="242" t="s">
        <v>51</v>
      </c>
      <c r="B452" s="242">
        <v>2110811460</v>
      </c>
      <c r="C452" s="241" t="s">
        <v>97</v>
      </c>
      <c r="D452" s="243" t="s">
        <v>98</v>
      </c>
      <c r="E452" s="17">
        <f>E453</f>
        <v>193</v>
      </c>
      <c r="F452" s="17">
        <f t="shared" si="116"/>
        <v>0</v>
      </c>
      <c r="G452" s="17">
        <f t="shared" si="116"/>
        <v>0</v>
      </c>
    </row>
    <row r="453" spans="1:7" ht="12.75">
      <c r="A453" s="242" t="s">
        <v>51</v>
      </c>
      <c r="B453" s="242">
        <v>2110811460</v>
      </c>
      <c r="C453" s="242">
        <v>610</v>
      </c>
      <c r="D453" s="243" t="s">
        <v>104</v>
      </c>
      <c r="E453" s="17">
        <f>'№ 4 ведом'!F764</f>
        <v>193</v>
      </c>
      <c r="F453" s="17">
        <f>'№ 4 ведом'!G764</f>
        <v>0</v>
      </c>
      <c r="G453" s="17">
        <f>'№ 4 ведом'!H764</f>
        <v>0</v>
      </c>
    </row>
    <row r="454" spans="1:7" ht="78.75">
      <c r="A454" s="285" t="s">
        <v>51</v>
      </c>
      <c r="B454" s="285" t="s">
        <v>779</v>
      </c>
      <c r="C454" s="92"/>
      <c r="D454" s="42" t="s">
        <v>677</v>
      </c>
      <c r="E454" s="17">
        <f>E455</f>
        <v>0</v>
      </c>
      <c r="F454" s="17">
        <f aca="true" t="shared" si="117" ref="F454:G455">F455</f>
        <v>10000</v>
      </c>
      <c r="G454" s="17">
        <f t="shared" si="117"/>
        <v>0</v>
      </c>
    </row>
    <row r="455" spans="1:7" ht="31.5">
      <c r="A455" s="285" t="s">
        <v>51</v>
      </c>
      <c r="B455" s="285" t="s">
        <v>779</v>
      </c>
      <c r="C455" s="285" t="s">
        <v>69</v>
      </c>
      <c r="D455" s="287" t="s">
        <v>95</v>
      </c>
      <c r="E455" s="17">
        <f>E456</f>
        <v>0</v>
      </c>
      <c r="F455" s="17">
        <f t="shared" si="117"/>
        <v>10000</v>
      </c>
      <c r="G455" s="17">
        <f t="shared" si="117"/>
        <v>0</v>
      </c>
    </row>
    <row r="456" spans="1:7" ht="31.5">
      <c r="A456" s="285" t="s">
        <v>51</v>
      </c>
      <c r="B456" s="285" t="s">
        <v>779</v>
      </c>
      <c r="C456" s="286">
        <v>240</v>
      </c>
      <c r="D456" s="287" t="s">
        <v>223</v>
      </c>
      <c r="E456" s="17">
        <f>'№ 4 ведом'!F340</f>
        <v>0</v>
      </c>
      <c r="F456" s="17">
        <f>'№ 4 ведом'!G340</f>
        <v>10000</v>
      </c>
      <c r="G456" s="17">
        <f>'№ 4 ведом'!H340</f>
        <v>0</v>
      </c>
    </row>
    <row r="457" spans="1:7" ht="31.5">
      <c r="A457" s="184" t="s">
        <v>51</v>
      </c>
      <c r="B457" s="184">
        <v>2110900000</v>
      </c>
      <c r="C457" s="184"/>
      <c r="D457" s="105" t="s">
        <v>746</v>
      </c>
      <c r="E457" s="21">
        <f>E458</f>
        <v>765.1</v>
      </c>
      <c r="F457" s="21">
        <f aca="true" t="shared" si="118" ref="F457:G459">F458</f>
        <v>0</v>
      </c>
      <c r="G457" s="21">
        <f t="shared" si="118"/>
        <v>0</v>
      </c>
    </row>
    <row r="458" spans="1:7" ht="31.5">
      <c r="A458" s="184" t="s">
        <v>51</v>
      </c>
      <c r="B458" s="184">
        <v>2110918030</v>
      </c>
      <c r="C458" s="184"/>
      <c r="D458" s="102" t="s">
        <v>745</v>
      </c>
      <c r="E458" s="21">
        <f>E459</f>
        <v>765.1</v>
      </c>
      <c r="F458" s="21">
        <f t="shared" si="118"/>
        <v>0</v>
      </c>
      <c r="G458" s="21">
        <f t="shared" si="118"/>
        <v>0</v>
      </c>
    </row>
    <row r="459" spans="1:7" ht="31.5">
      <c r="A459" s="184" t="s">
        <v>51</v>
      </c>
      <c r="B459" s="184">
        <v>2110918030</v>
      </c>
      <c r="C459" s="183" t="s">
        <v>97</v>
      </c>
      <c r="D459" s="185" t="s">
        <v>98</v>
      </c>
      <c r="E459" s="21">
        <f>E460</f>
        <v>765.1</v>
      </c>
      <c r="F459" s="21">
        <f t="shared" si="118"/>
        <v>0</v>
      </c>
      <c r="G459" s="21">
        <f t="shared" si="118"/>
        <v>0</v>
      </c>
    </row>
    <row r="460" spans="1:7" ht="12.75">
      <c r="A460" s="184" t="s">
        <v>51</v>
      </c>
      <c r="B460" s="184">
        <v>2110918030</v>
      </c>
      <c r="C460" s="184">
        <v>610</v>
      </c>
      <c r="D460" s="185" t="s">
        <v>104</v>
      </c>
      <c r="E460" s="21">
        <f>'№ 4 ведом'!F768</f>
        <v>765.1</v>
      </c>
      <c r="F460" s="21">
        <f>'№ 4 ведом'!G768</f>
        <v>0</v>
      </c>
      <c r="G460" s="21">
        <f>'№ 4 ведом'!H768</f>
        <v>0</v>
      </c>
    </row>
    <row r="461" spans="1:7" ht="47.25">
      <c r="A461" s="123" t="s">
        <v>51</v>
      </c>
      <c r="B461" s="123" t="s">
        <v>354</v>
      </c>
      <c r="C461" s="123"/>
      <c r="D461" s="105" t="s">
        <v>355</v>
      </c>
      <c r="E461" s="17">
        <f>E462</f>
        <v>2973.6</v>
      </c>
      <c r="F461" s="17">
        <f aca="true" t="shared" si="119" ref="F461:G463">F462</f>
        <v>2973.6</v>
      </c>
      <c r="G461" s="17">
        <f t="shared" si="119"/>
        <v>3594.5</v>
      </c>
    </row>
    <row r="462" spans="1:7" ht="63">
      <c r="A462" s="123" t="s">
        <v>51</v>
      </c>
      <c r="B462" s="114" t="s">
        <v>353</v>
      </c>
      <c r="C462" s="123"/>
      <c r="D462" s="8" t="s">
        <v>356</v>
      </c>
      <c r="E462" s="17">
        <f>E463</f>
        <v>2973.6</v>
      </c>
      <c r="F462" s="17">
        <f t="shared" si="119"/>
        <v>2973.6</v>
      </c>
      <c r="G462" s="17">
        <f t="shared" si="119"/>
        <v>3594.5</v>
      </c>
    </row>
    <row r="463" spans="1:7" ht="31.5">
      <c r="A463" s="123" t="s">
        <v>51</v>
      </c>
      <c r="B463" s="114" t="s">
        <v>353</v>
      </c>
      <c r="C463" s="120" t="s">
        <v>97</v>
      </c>
      <c r="D463" s="124" t="s">
        <v>98</v>
      </c>
      <c r="E463" s="17">
        <f>E464</f>
        <v>2973.6</v>
      </c>
      <c r="F463" s="17">
        <f t="shared" si="119"/>
        <v>2973.6</v>
      </c>
      <c r="G463" s="17">
        <f t="shared" si="119"/>
        <v>3594.5</v>
      </c>
    </row>
    <row r="464" spans="1:7" ht="12.75">
      <c r="A464" s="123" t="s">
        <v>51</v>
      </c>
      <c r="B464" s="114" t="s">
        <v>353</v>
      </c>
      <c r="C464" s="123">
        <v>610</v>
      </c>
      <c r="D464" s="124" t="s">
        <v>104</v>
      </c>
      <c r="E464" s="17">
        <f>'№ 4 ведом'!F772</f>
        <v>2973.6</v>
      </c>
      <c r="F464" s="17">
        <f>'№ 4 ведом'!G772</f>
        <v>2973.6</v>
      </c>
      <c r="G464" s="17">
        <f>'№ 4 ведом'!H772</f>
        <v>3594.5</v>
      </c>
    </row>
    <row r="465" spans="1:7" ht="12.75">
      <c r="A465" s="120" t="s">
        <v>51</v>
      </c>
      <c r="B465" s="120">
        <v>2120000000</v>
      </c>
      <c r="C465" s="120"/>
      <c r="D465" s="124" t="s">
        <v>121</v>
      </c>
      <c r="E465" s="17">
        <f>E466</f>
        <v>5699.2</v>
      </c>
      <c r="F465" s="17">
        <f aca="true" t="shared" si="120" ref="F465:G468">F466</f>
        <v>5699.2</v>
      </c>
      <c r="G465" s="17">
        <f t="shared" si="120"/>
        <v>5699.2</v>
      </c>
    </row>
    <row r="466" spans="1:7" ht="47.25">
      <c r="A466" s="120" t="s">
        <v>51</v>
      </c>
      <c r="B466" s="120">
        <v>2120100000</v>
      </c>
      <c r="C466" s="120"/>
      <c r="D466" s="124" t="s">
        <v>122</v>
      </c>
      <c r="E466" s="17">
        <f>E467</f>
        <v>5699.2</v>
      </c>
      <c r="F466" s="17">
        <f t="shared" si="120"/>
        <v>5699.2</v>
      </c>
      <c r="G466" s="17">
        <f t="shared" si="120"/>
        <v>5699.2</v>
      </c>
    </row>
    <row r="467" spans="1:7" ht="31.5">
      <c r="A467" s="120" t="s">
        <v>51</v>
      </c>
      <c r="B467" s="120">
        <v>2120120010</v>
      </c>
      <c r="C467" s="120"/>
      <c r="D467" s="124" t="s">
        <v>123</v>
      </c>
      <c r="E467" s="17">
        <f>E468</f>
        <v>5699.2</v>
      </c>
      <c r="F467" s="17">
        <f t="shared" si="120"/>
        <v>5699.2</v>
      </c>
      <c r="G467" s="17">
        <f t="shared" si="120"/>
        <v>5699.2</v>
      </c>
    </row>
    <row r="468" spans="1:7" ht="31.5">
      <c r="A468" s="120" t="s">
        <v>51</v>
      </c>
      <c r="B468" s="120">
        <v>2120120010</v>
      </c>
      <c r="C468" s="120" t="s">
        <v>97</v>
      </c>
      <c r="D468" s="124" t="s">
        <v>98</v>
      </c>
      <c r="E468" s="17">
        <f>E469</f>
        <v>5699.2</v>
      </c>
      <c r="F468" s="17">
        <f t="shared" si="120"/>
        <v>5699.2</v>
      </c>
      <c r="G468" s="17">
        <f t="shared" si="120"/>
        <v>5699.2</v>
      </c>
    </row>
    <row r="469" spans="1:7" ht="12.75">
      <c r="A469" s="120" t="s">
        <v>51</v>
      </c>
      <c r="B469" s="120">
        <v>2120120010</v>
      </c>
      <c r="C469" s="120">
        <v>610</v>
      </c>
      <c r="D469" s="124" t="s">
        <v>104</v>
      </c>
      <c r="E469" s="17">
        <f>'№ 4 ведом'!F777</f>
        <v>5699.2</v>
      </c>
      <c r="F469" s="17">
        <f>'№ 4 ведом'!G777</f>
        <v>5699.2</v>
      </c>
      <c r="G469" s="17">
        <f>'№ 4 ведом'!H777</f>
        <v>5699.2</v>
      </c>
    </row>
    <row r="470" spans="1:7" ht="31.5">
      <c r="A470" s="123" t="s">
        <v>51</v>
      </c>
      <c r="B470" s="123">
        <v>2130000000</v>
      </c>
      <c r="C470" s="123"/>
      <c r="D470" s="124" t="s">
        <v>114</v>
      </c>
      <c r="E470" s="17">
        <f>E471+E478</f>
        <v>1199</v>
      </c>
      <c r="F470" s="17">
        <f>F471+F478</f>
        <v>716.5</v>
      </c>
      <c r="G470" s="17">
        <f>G471+G478</f>
        <v>716.5</v>
      </c>
    </row>
    <row r="471" spans="1:7" ht="31.5">
      <c r="A471" s="123" t="s">
        <v>51</v>
      </c>
      <c r="B471" s="123">
        <v>2130100000</v>
      </c>
      <c r="C471" s="123"/>
      <c r="D471" s="124" t="s">
        <v>209</v>
      </c>
      <c r="E471" s="17">
        <f>E475+E472</f>
        <v>359.9</v>
      </c>
      <c r="F471" s="17">
        <f>F475+F472</f>
        <v>359.9</v>
      </c>
      <c r="G471" s="17">
        <f>G475+G472</f>
        <v>359.9</v>
      </c>
    </row>
    <row r="472" spans="1:7" ht="31.5">
      <c r="A472" s="123" t="s">
        <v>51</v>
      </c>
      <c r="B472" s="120">
        <v>2130111080</v>
      </c>
      <c r="C472" s="123"/>
      <c r="D472" s="124" t="s">
        <v>243</v>
      </c>
      <c r="E472" s="17">
        <f aca="true" t="shared" si="121" ref="E472:G473">E473</f>
        <v>178.5</v>
      </c>
      <c r="F472" s="17">
        <f t="shared" si="121"/>
        <v>178.5</v>
      </c>
      <c r="G472" s="17">
        <f t="shared" si="121"/>
        <v>178.5</v>
      </c>
    </row>
    <row r="473" spans="1:7" ht="31.5">
      <c r="A473" s="123" t="s">
        <v>51</v>
      </c>
      <c r="B473" s="120">
        <v>2130111080</v>
      </c>
      <c r="C473" s="120" t="s">
        <v>97</v>
      </c>
      <c r="D473" s="124" t="s">
        <v>98</v>
      </c>
      <c r="E473" s="17">
        <f t="shared" si="121"/>
        <v>178.5</v>
      </c>
      <c r="F473" s="17">
        <f t="shared" si="121"/>
        <v>178.5</v>
      </c>
      <c r="G473" s="17">
        <f t="shared" si="121"/>
        <v>178.5</v>
      </c>
    </row>
    <row r="474" spans="1:7" ht="12.75">
      <c r="A474" s="123" t="s">
        <v>51</v>
      </c>
      <c r="B474" s="120">
        <v>2130111080</v>
      </c>
      <c r="C474" s="123">
        <v>610</v>
      </c>
      <c r="D474" s="124" t="s">
        <v>104</v>
      </c>
      <c r="E474" s="17">
        <f>'№ 4 ведом'!F782</f>
        <v>178.5</v>
      </c>
      <c r="F474" s="17">
        <f>'№ 4 ведом'!G782</f>
        <v>178.5</v>
      </c>
      <c r="G474" s="17">
        <f>'№ 4 ведом'!H782</f>
        <v>178.5</v>
      </c>
    </row>
    <row r="475" spans="1:7" ht="31.5">
      <c r="A475" s="123" t="s">
        <v>51</v>
      </c>
      <c r="B475" s="120" t="s">
        <v>315</v>
      </c>
      <c r="C475" s="123"/>
      <c r="D475" s="124" t="s">
        <v>228</v>
      </c>
      <c r="E475" s="17">
        <f aca="true" t="shared" si="122" ref="E475:G476">E476</f>
        <v>181.4</v>
      </c>
      <c r="F475" s="17">
        <f t="shared" si="122"/>
        <v>181.4</v>
      </c>
      <c r="G475" s="17">
        <f t="shared" si="122"/>
        <v>181.4</v>
      </c>
    </row>
    <row r="476" spans="1:7" ht="31.5">
      <c r="A476" s="123" t="s">
        <v>51</v>
      </c>
      <c r="B476" s="120" t="s">
        <v>315</v>
      </c>
      <c r="C476" s="120" t="s">
        <v>97</v>
      </c>
      <c r="D476" s="124" t="s">
        <v>98</v>
      </c>
      <c r="E476" s="17">
        <f t="shared" si="122"/>
        <v>181.4</v>
      </c>
      <c r="F476" s="17">
        <f t="shared" si="122"/>
        <v>181.4</v>
      </c>
      <c r="G476" s="17">
        <f t="shared" si="122"/>
        <v>181.4</v>
      </c>
    </row>
    <row r="477" spans="1:7" ht="12.75">
      <c r="A477" s="123" t="s">
        <v>51</v>
      </c>
      <c r="B477" s="120" t="s">
        <v>315</v>
      </c>
      <c r="C477" s="123">
        <v>610</v>
      </c>
      <c r="D477" s="124" t="s">
        <v>104</v>
      </c>
      <c r="E477" s="17">
        <f>'№ 4 ведом'!F785</f>
        <v>181.4</v>
      </c>
      <c r="F477" s="17">
        <f>'№ 4 ведом'!G785</f>
        <v>181.4</v>
      </c>
      <c r="G477" s="17">
        <f>'№ 4 ведом'!H785</f>
        <v>181.4</v>
      </c>
    </row>
    <row r="478" spans="1:7" ht="47.25">
      <c r="A478" s="123" t="s">
        <v>51</v>
      </c>
      <c r="B478" s="120">
        <v>2130300000</v>
      </c>
      <c r="C478" s="24"/>
      <c r="D478" s="124" t="s">
        <v>115</v>
      </c>
      <c r="E478" s="17">
        <f>E479</f>
        <v>839.1</v>
      </c>
      <c r="F478" s="17">
        <f aca="true" t="shared" si="123" ref="F478:G480">F479</f>
        <v>356.6</v>
      </c>
      <c r="G478" s="17">
        <f t="shared" si="123"/>
        <v>356.6</v>
      </c>
    </row>
    <row r="479" spans="1:7" ht="31.5">
      <c r="A479" s="123" t="s">
        <v>51</v>
      </c>
      <c r="B479" s="120">
        <v>2130320280</v>
      </c>
      <c r="C479" s="24"/>
      <c r="D479" s="124" t="s">
        <v>116</v>
      </c>
      <c r="E479" s="17">
        <f>E480</f>
        <v>839.1</v>
      </c>
      <c r="F479" s="17">
        <f t="shared" si="123"/>
        <v>356.6</v>
      </c>
      <c r="G479" s="17">
        <f t="shared" si="123"/>
        <v>356.6</v>
      </c>
    </row>
    <row r="480" spans="1:7" ht="31.5">
      <c r="A480" s="123" t="s">
        <v>51</v>
      </c>
      <c r="B480" s="120">
        <v>2130320280</v>
      </c>
      <c r="C480" s="120" t="s">
        <v>97</v>
      </c>
      <c r="D480" s="124" t="s">
        <v>98</v>
      </c>
      <c r="E480" s="17">
        <f>E481</f>
        <v>839.1</v>
      </c>
      <c r="F480" s="17">
        <f t="shared" si="123"/>
        <v>356.6</v>
      </c>
      <c r="G480" s="17">
        <f t="shared" si="123"/>
        <v>356.6</v>
      </c>
    </row>
    <row r="481" spans="1:7" ht="12.75">
      <c r="A481" s="123" t="s">
        <v>51</v>
      </c>
      <c r="B481" s="120">
        <v>2130320280</v>
      </c>
      <c r="C481" s="123">
        <v>610</v>
      </c>
      <c r="D481" s="124" t="s">
        <v>104</v>
      </c>
      <c r="E481" s="17">
        <f>'№ 4 ведом'!F789</f>
        <v>839.1</v>
      </c>
      <c r="F481" s="17">
        <f>'№ 4 ведом'!G789</f>
        <v>356.6</v>
      </c>
      <c r="G481" s="17">
        <f>'№ 4 ведом'!H789</f>
        <v>356.6</v>
      </c>
    </row>
    <row r="482" spans="1:7" ht="31.5">
      <c r="A482" s="123" t="s">
        <v>51</v>
      </c>
      <c r="B482" s="120">
        <v>2500000000</v>
      </c>
      <c r="C482" s="123"/>
      <c r="D482" s="55" t="s">
        <v>318</v>
      </c>
      <c r="E482" s="17">
        <f>E483</f>
        <v>10665.800000000001</v>
      </c>
      <c r="F482" s="17">
        <f>F483</f>
        <v>4325.200000000001</v>
      </c>
      <c r="G482" s="17">
        <f>G483</f>
        <v>4325.200000000001</v>
      </c>
    </row>
    <row r="483" spans="1:7" ht="31.5">
      <c r="A483" s="123" t="s">
        <v>51</v>
      </c>
      <c r="B483" s="120">
        <v>2520000000</v>
      </c>
      <c r="C483" s="123"/>
      <c r="D483" s="55" t="s">
        <v>235</v>
      </c>
      <c r="E483" s="17">
        <f>E498+E502+E506+E484+E488</f>
        <v>10665.800000000001</v>
      </c>
      <c r="F483" s="17">
        <f>F498+F502+F506+F484+F488</f>
        <v>4325.200000000001</v>
      </c>
      <c r="G483" s="17">
        <f>G498+G502+G506+G484+G488</f>
        <v>4325.200000000001</v>
      </c>
    </row>
    <row r="484" spans="1:7" ht="63">
      <c r="A484" s="123" t="s">
        <v>51</v>
      </c>
      <c r="B484" s="123">
        <v>2520100000</v>
      </c>
      <c r="C484" s="123"/>
      <c r="D484" s="55" t="s">
        <v>349</v>
      </c>
      <c r="E484" s="17">
        <f aca="true" t="shared" si="124" ref="E484:G486">E485</f>
        <v>1148.3</v>
      </c>
      <c r="F484" s="17">
        <f t="shared" si="124"/>
        <v>0</v>
      </c>
      <c r="G484" s="17">
        <f t="shared" si="124"/>
        <v>0</v>
      </c>
    </row>
    <row r="485" spans="1:7" ht="31.5">
      <c r="A485" s="123" t="s">
        <v>51</v>
      </c>
      <c r="B485" s="10" t="s">
        <v>350</v>
      </c>
      <c r="C485" s="123"/>
      <c r="D485" s="55" t="s">
        <v>351</v>
      </c>
      <c r="E485" s="17">
        <f t="shared" si="124"/>
        <v>1148.3</v>
      </c>
      <c r="F485" s="17">
        <f t="shared" si="124"/>
        <v>0</v>
      </c>
      <c r="G485" s="17">
        <f t="shared" si="124"/>
        <v>0</v>
      </c>
    </row>
    <row r="486" spans="1:7" ht="31.5">
      <c r="A486" s="123" t="s">
        <v>51</v>
      </c>
      <c r="B486" s="10" t="s">
        <v>350</v>
      </c>
      <c r="C486" s="120" t="s">
        <v>97</v>
      </c>
      <c r="D486" s="55" t="s">
        <v>98</v>
      </c>
      <c r="E486" s="17">
        <f t="shared" si="124"/>
        <v>1148.3</v>
      </c>
      <c r="F486" s="17">
        <f t="shared" si="124"/>
        <v>0</v>
      </c>
      <c r="G486" s="17">
        <f t="shared" si="124"/>
        <v>0</v>
      </c>
    </row>
    <row r="487" spans="1:7" ht="12.75">
      <c r="A487" s="123" t="s">
        <v>51</v>
      </c>
      <c r="B487" s="10" t="s">
        <v>350</v>
      </c>
      <c r="C487" s="123">
        <v>610</v>
      </c>
      <c r="D487" s="55" t="s">
        <v>104</v>
      </c>
      <c r="E487" s="17">
        <f>'№ 4 ведом'!F795</f>
        <v>1148.3</v>
      </c>
      <c r="F487" s="17">
        <f>'№ 4 ведом'!G795</f>
        <v>0</v>
      </c>
      <c r="G487" s="17">
        <f>'№ 4 ведом'!H795</f>
        <v>0</v>
      </c>
    </row>
    <row r="488" spans="1:7" ht="47.25">
      <c r="A488" s="147" t="s">
        <v>51</v>
      </c>
      <c r="B488" s="146">
        <v>2520200000</v>
      </c>
      <c r="C488" s="147"/>
      <c r="D488" s="148" t="s">
        <v>293</v>
      </c>
      <c r="E488" s="17">
        <f>E495+E492+E489</f>
        <v>5192.3</v>
      </c>
      <c r="F488" s="17">
        <f aca="true" t="shared" si="125" ref="F488:G488">F495+F492</f>
        <v>0</v>
      </c>
      <c r="G488" s="17">
        <f t="shared" si="125"/>
        <v>0</v>
      </c>
    </row>
    <row r="489" spans="1:7" ht="47.25">
      <c r="A489" s="167" t="s">
        <v>51</v>
      </c>
      <c r="B489" s="10" t="s">
        <v>699</v>
      </c>
      <c r="C489" s="167"/>
      <c r="D489" s="168" t="s">
        <v>698</v>
      </c>
      <c r="E489" s="17">
        <f>E490</f>
        <v>2526.4</v>
      </c>
      <c r="F489" s="17">
        <f aca="true" t="shared" si="126" ref="F489:G490">F490</f>
        <v>0</v>
      </c>
      <c r="G489" s="17">
        <f t="shared" si="126"/>
        <v>0</v>
      </c>
    </row>
    <row r="490" spans="1:7" ht="31.5">
      <c r="A490" s="167" t="s">
        <v>51</v>
      </c>
      <c r="B490" s="10" t="s">
        <v>699</v>
      </c>
      <c r="C490" s="169" t="s">
        <v>69</v>
      </c>
      <c r="D490" s="171" t="s">
        <v>95</v>
      </c>
      <c r="E490" s="17">
        <f>E491</f>
        <v>2526.4</v>
      </c>
      <c r="F490" s="17">
        <f t="shared" si="126"/>
        <v>0</v>
      </c>
      <c r="G490" s="17">
        <f t="shared" si="126"/>
        <v>0</v>
      </c>
    </row>
    <row r="491" spans="1:7" ht="31.5">
      <c r="A491" s="167" t="s">
        <v>51</v>
      </c>
      <c r="B491" s="10" t="s">
        <v>699</v>
      </c>
      <c r="C491" s="170">
        <v>240</v>
      </c>
      <c r="D491" s="171" t="s">
        <v>223</v>
      </c>
      <c r="E491" s="17">
        <f>'№ 4 ведом'!F346</f>
        <v>2526.4</v>
      </c>
      <c r="F491" s="17">
        <f>'№ 4 ведом'!G346</f>
        <v>0</v>
      </c>
      <c r="G491" s="17">
        <f>'№ 4 ведом'!H346</f>
        <v>0</v>
      </c>
    </row>
    <row r="492" spans="1:7" ht="12.75">
      <c r="A492" s="158" t="s">
        <v>51</v>
      </c>
      <c r="B492" s="157">
        <v>2520220190</v>
      </c>
      <c r="C492" s="157"/>
      <c r="D492" s="159" t="s">
        <v>684</v>
      </c>
      <c r="E492" s="17">
        <f>E493</f>
        <v>139.5</v>
      </c>
      <c r="F492" s="17">
        <f aca="true" t="shared" si="127" ref="F492:G493">F493</f>
        <v>0</v>
      </c>
      <c r="G492" s="17">
        <f t="shared" si="127"/>
        <v>0</v>
      </c>
    </row>
    <row r="493" spans="1:7" ht="31.5">
      <c r="A493" s="158" t="s">
        <v>51</v>
      </c>
      <c r="B493" s="157">
        <v>2520220190</v>
      </c>
      <c r="C493" s="157" t="s">
        <v>97</v>
      </c>
      <c r="D493" s="159" t="s">
        <v>98</v>
      </c>
      <c r="E493" s="17">
        <f>E494</f>
        <v>139.5</v>
      </c>
      <c r="F493" s="17">
        <f t="shared" si="127"/>
        <v>0</v>
      </c>
      <c r="G493" s="17">
        <f t="shared" si="127"/>
        <v>0</v>
      </c>
    </row>
    <row r="494" spans="1:7" ht="12.75">
      <c r="A494" s="158" t="s">
        <v>51</v>
      </c>
      <c r="B494" s="157">
        <v>2520220190</v>
      </c>
      <c r="C494" s="157">
        <v>610</v>
      </c>
      <c r="D494" s="159" t="s">
        <v>104</v>
      </c>
      <c r="E494" s="17">
        <f>'№ 4 ведом'!F799</f>
        <v>139.5</v>
      </c>
      <c r="F494" s="17">
        <f>'№ 4 ведом'!G799</f>
        <v>0</v>
      </c>
      <c r="G494" s="17">
        <f>'№ 4 ведом'!H799</f>
        <v>0</v>
      </c>
    </row>
    <row r="495" spans="1:7" ht="31.5">
      <c r="A495" s="147" t="s">
        <v>51</v>
      </c>
      <c r="B495" s="10" t="s">
        <v>661</v>
      </c>
      <c r="C495" s="147"/>
      <c r="D495" s="148" t="s">
        <v>329</v>
      </c>
      <c r="E495" s="17">
        <f>E496</f>
        <v>2526.4</v>
      </c>
      <c r="F495" s="17">
        <f aca="true" t="shared" si="128" ref="F495:G496">F496</f>
        <v>0</v>
      </c>
      <c r="G495" s="17">
        <f t="shared" si="128"/>
        <v>0</v>
      </c>
    </row>
    <row r="496" spans="1:7" ht="31.5">
      <c r="A496" s="147" t="s">
        <v>51</v>
      </c>
      <c r="B496" s="10" t="s">
        <v>661</v>
      </c>
      <c r="C496" s="169" t="s">
        <v>69</v>
      </c>
      <c r="D496" s="171" t="s">
        <v>95</v>
      </c>
      <c r="E496" s="17">
        <f>E497</f>
        <v>2526.4</v>
      </c>
      <c r="F496" s="17">
        <f t="shared" si="128"/>
        <v>0</v>
      </c>
      <c r="G496" s="17">
        <f t="shared" si="128"/>
        <v>0</v>
      </c>
    </row>
    <row r="497" spans="1:7" ht="31.5">
      <c r="A497" s="147" t="s">
        <v>51</v>
      </c>
      <c r="B497" s="10" t="s">
        <v>661</v>
      </c>
      <c r="C497" s="170">
        <v>240</v>
      </c>
      <c r="D497" s="171" t="s">
        <v>223</v>
      </c>
      <c r="E497" s="17">
        <f>'№ 4 ведом'!F349</f>
        <v>2526.4</v>
      </c>
      <c r="F497" s="17">
        <f>'№ 4 ведом'!G349</f>
        <v>0</v>
      </c>
      <c r="G497" s="17">
        <f>'№ 4 ведом'!H349</f>
        <v>0</v>
      </c>
    </row>
    <row r="498" spans="1:7" ht="31.5">
      <c r="A498" s="123" t="s">
        <v>51</v>
      </c>
      <c r="B498" s="120">
        <v>2520400000</v>
      </c>
      <c r="C498" s="123"/>
      <c r="D498" s="55" t="s">
        <v>334</v>
      </c>
      <c r="E498" s="17">
        <f>E499</f>
        <v>1718.6</v>
      </c>
      <c r="F498" s="17">
        <f aca="true" t="shared" si="129" ref="F498:G500">F499</f>
        <v>1718.6</v>
      </c>
      <c r="G498" s="17">
        <f t="shared" si="129"/>
        <v>1718.6</v>
      </c>
    </row>
    <row r="499" spans="1:7" ht="12.75">
      <c r="A499" s="123" t="s">
        <v>51</v>
      </c>
      <c r="B499" s="120">
        <v>2520420300</v>
      </c>
      <c r="C499" s="123"/>
      <c r="D499" s="55" t="s">
        <v>335</v>
      </c>
      <c r="E499" s="17">
        <f>E500</f>
        <v>1718.6</v>
      </c>
      <c r="F499" s="17">
        <f t="shared" si="129"/>
        <v>1718.6</v>
      </c>
      <c r="G499" s="17">
        <f t="shared" si="129"/>
        <v>1718.6</v>
      </c>
    </row>
    <row r="500" spans="1:7" ht="31.5">
      <c r="A500" s="123" t="s">
        <v>51</v>
      </c>
      <c r="B500" s="120">
        <v>2520420300</v>
      </c>
      <c r="C500" s="120" t="s">
        <v>97</v>
      </c>
      <c r="D500" s="55" t="s">
        <v>98</v>
      </c>
      <c r="E500" s="17">
        <f>E501</f>
        <v>1718.6</v>
      </c>
      <c r="F500" s="17">
        <f t="shared" si="129"/>
        <v>1718.6</v>
      </c>
      <c r="G500" s="17">
        <f t="shared" si="129"/>
        <v>1718.6</v>
      </c>
    </row>
    <row r="501" spans="1:7" ht="12.75">
      <c r="A501" s="123" t="s">
        <v>51</v>
      </c>
      <c r="B501" s="120">
        <v>2520420300</v>
      </c>
      <c r="C501" s="123">
        <v>610</v>
      </c>
      <c r="D501" s="55" t="s">
        <v>104</v>
      </c>
      <c r="E501" s="17">
        <f>'№ 4 ведом'!F803</f>
        <v>1718.6</v>
      </c>
      <c r="F501" s="17">
        <f>'№ 4 ведом'!G803</f>
        <v>1718.6</v>
      </c>
      <c r="G501" s="17">
        <f>'№ 4 ведом'!H803</f>
        <v>1718.6</v>
      </c>
    </row>
    <row r="502" spans="1:7" ht="31.5">
      <c r="A502" s="123" t="s">
        <v>51</v>
      </c>
      <c r="B502" s="120">
        <v>2520500000</v>
      </c>
      <c r="C502" s="123"/>
      <c r="D502" s="124" t="s">
        <v>343</v>
      </c>
      <c r="E502" s="17">
        <f>E503</f>
        <v>1078.2</v>
      </c>
      <c r="F502" s="17">
        <f aca="true" t="shared" si="130" ref="F502:G504">F503</f>
        <v>1078.2</v>
      </c>
      <c r="G502" s="17">
        <f t="shared" si="130"/>
        <v>1078.2</v>
      </c>
    </row>
    <row r="503" spans="1:7" ht="12.75">
      <c r="A503" s="123" t="s">
        <v>51</v>
      </c>
      <c r="B503" s="120">
        <v>2520520300</v>
      </c>
      <c r="C503" s="123"/>
      <c r="D503" s="124" t="s">
        <v>344</v>
      </c>
      <c r="E503" s="17">
        <f>E504</f>
        <v>1078.2</v>
      </c>
      <c r="F503" s="17">
        <f t="shared" si="130"/>
        <v>1078.2</v>
      </c>
      <c r="G503" s="17">
        <f t="shared" si="130"/>
        <v>1078.2</v>
      </c>
    </row>
    <row r="504" spans="1:7" ht="31.5">
      <c r="A504" s="123" t="s">
        <v>51</v>
      </c>
      <c r="B504" s="120">
        <v>2520520300</v>
      </c>
      <c r="C504" s="120" t="s">
        <v>97</v>
      </c>
      <c r="D504" s="55" t="s">
        <v>98</v>
      </c>
      <c r="E504" s="17">
        <f>E505</f>
        <v>1078.2</v>
      </c>
      <c r="F504" s="17">
        <f t="shared" si="130"/>
        <v>1078.2</v>
      </c>
      <c r="G504" s="17">
        <f t="shared" si="130"/>
        <v>1078.2</v>
      </c>
    </row>
    <row r="505" spans="1:7" ht="12.75">
      <c r="A505" s="123" t="s">
        <v>51</v>
      </c>
      <c r="B505" s="120">
        <v>2520520300</v>
      </c>
      <c r="C505" s="123">
        <v>610</v>
      </c>
      <c r="D505" s="55" t="s">
        <v>104</v>
      </c>
      <c r="E505" s="17">
        <f>'№ 4 ведом'!F807</f>
        <v>1078.2</v>
      </c>
      <c r="F505" s="17">
        <f>'№ 4 ведом'!G807</f>
        <v>1078.2</v>
      </c>
      <c r="G505" s="17">
        <f>'№ 4 ведом'!H807</f>
        <v>1078.2</v>
      </c>
    </row>
    <row r="506" spans="1:7" ht="31.5">
      <c r="A506" s="123" t="s">
        <v>51</v>
      </c>
      <c r="B506" s="120">
        <v>2520600000</v>
      </c>
      <c r="C506" s="123"/>
      <c r="D506" s="124" t="s">
        <v>342</v>
      </c>
      <c r="E506" s="17">
        <f>E507</f>
        <v>1528.4</v>
      </c>
      <c r="F506" s="17">
        <f aca="true" t="shared" si="131" ref="F506:G508">F507</f>
        <v>1528.4</v>
      </c>
      <c r="G506" s="17">
        <f t="shared" si="131"/>
        <v>1528.4</v>
      </c>
    </row>
    <row r="507" spans="1:7" ht="12.75">
      <c r="A507" s="123" t="s">
        <v>51</v>
      </c>
      <c r="B507" s="120">
        <v>2520620200</v>
      </c>
      <c r="C507" s="123"/>
      <c r="D507" s="124" t="s">
        <v>282</v>
      </c>
      <c r="E507" s="17">
        <f>E508</f>
        <v>1528.4</v>
      </c>
      <c r="F507" s="17">
        <f t="shared" si="131"/>
        <v>1528.4</v>
      </c>
      <c r="G507" s="17">
        <f t="shared" si="131"/>
        <v>1528.4</v>
      </c>
    </row>
    <row r="508" spans="1:7" ht="31.5">
      <c r="A508" s="123" t="s">
        <v>51</v>
      </c>
      <c r="B508" s="120">
        <v>2520620200</v>
      </c>
      <c r="C508" s="120" t="s">
        <v>97</v>
      </c>
      <c r="D508" s="55" t="s">
        <v>98</v>
      </c>
      <c r="E508" s="17">
        <f>E509</f>
        <v>1528.4</v>
      </c>
      <c r="F508" s="17">
        <f t="shared" si="131"/>
        <v>1528.4</v>
      </c>
      <c r="G508" s="17">
        <f t="shared" si="131"/>
        <v>1528.4</v>
      </c>
    </row>
    <row r="509" spans="1:7" ht="12.75">
      <c r="A509" s="123" t="s">
        <v>51</v>
      </c>
      <c r="B509" s="120">
        <v>2520620200</v>
      </c>
      <c r="C509" s="123">
        <v>610</v>
      </c>
      <c r="D509" s="55" t="s">
        <v>104</v>
      </c>
      <c r="E509" s="17">
        <f>'№ 4 ведом'!F811</f>
        <v>1528.4</v>
      </c>
      <c r="F509" s="17">
        <f>'№ 4 ведом'!G811</f>
        <v>1528.4</v>
      </c>
      <c r="G509" s="17">
        <f>'№ 4 ведом'!H811</f>
        <v>1528.4</v>
      </c>
    </row>
    <row r="510" spans="1:7" ht="12.75">
      <c r="A510" s="123" t="s">
        <v>90</v>
      </c>
      <c r="B510" s="123" t="s">
        <v>66</v>
      </c>
      <c r="C510" s="123" t="s">
        <v>66</v>
      </c>
      <c r="D510" s="49" t="s">
        <v>91</v>
      </c>
      <c r="E510" s="17">
        <f>E511+E538</f>
        <v>41349.200000000004</v>
      </c>
      <c r="F510" s="17">
        <f>F511+F538</f>
        <v>41148</v>
      </c>
      <c r="G510" s="17">
        <f>G511+G538</f>
        <v>41148</v>
      </c>
    </row>
    <row r="511" spans="1:7" ht="47.25">
      <c r="A511" s="123" t="s">
        <v>90</v>
      </c>
      <c r="B511" s="120">
        <v>2100000000</v>
      </c>
      <c r="C511" s="123"/>
      <c r="D511" s="124" t="s">
        <v>319</v>
      </c>
      <c r="E511" s="17">
        <f>E512</f>
        <v>40491.600000000006</v>
      </c>
      <c r="F511" s="17">
        <f>F512</f>
        <v>40290.4</v>
      </c>
      <c r="G511" s="17">
        <f>G512</f>
        <v>40290.4</v>
      </c>
    </row>
    <row r="512" spans="1:7" ht="12.75">
      <c r="A512" s="123" t="s">
        <v>90</v>
      </c>
      <c r="B512" s="123">
        <v>2120000000</v>
      </c>
      <c r="C512" s="123"/>
      <c r="D512" s="124" t="s">
        <v>121</v>
      </c>
      <c r="E512" s="17">
        <f>E513+E534+E526+E530</f>
        <v>40491.600000000006</v>
      </c>
      <c r="F512" s="17">
        <f>F513+F534+F526+F530</f>
        <v>40290.4</v>
      </c>
      <c r="G512" s="17">
        <f>G513+G534+G526+G530</f>
        <v>40290.4</v>
      </c>
    </row>
    <row r="513" spans="1:7" ht="47.25">
      <c r="A513" s="123" t="s">
        <v>90</v>
      </c>
      <c r="B513" s="123">
        <v>2120100000</v>
      </c>
      <c r="C513" s="123"/>
      <c r="D513" s="124" t="s">
        <v>122</v>
      </c>
      <c r="E513" s="17">
        <f>E517+E514+E523+E520</f>
        <v>40290.4</v>
      </c>
      <c r="F513" s="17">
        <f aca="true" t="shared" si="132" ref="F513:G513">F517+F514+F523+F520</f>
        <v>40290.4</v>
      </c>
      <c r="G513" s="17">
        <f t="shared" si="132"/>
        <v>40290.4</v>
      </c>
    </row>
    <row r="514" spans="1:7" ht="47.25">
      <c r="A514" s="123" t="s">
        <v>90</v>
      </c>
      <c r="B514" s="123">
        <v>2120110690</v>
      </c>
      <c r="C514" s="123"/>
      <c r="D514" s="55" t="s">
        <v>238</v>
      </c>
      <c r="E514" s="17">
        <f aca="true" t="shared" si="133" ref="E514:G515">E515</f>
        <v>14937.3</v>
      </c>
      <c r="F514" s="17">
        <f t="shared" si="133"/>
        <v>14937.3</v>
      </c>
      <c r="G514" s="17">
        <f t="shared" si="133"/>
        <v>14937.3</v>
      </c>
    </row>
    <row r="515" spans="1:7" ht="31.5">
      <c r="A515" s="123" t="s">
        <v>90</v>
      </c>
      <c r="B515" s="123">
        <v>2120110690</v>
      </c>
      <c r="C515" s="120" t="s">
        <v>97</v>
      </c>
      <c r="D515" s="55" t="s">
        <v>98</v>
      </c>
      <c r="E515" s="17">
        <f t="shared" si="133"/>
        <v>14937.3</v>
      </c>
      <c r="F515" s="17">
        <f t="shared" si="133"/>
        <v>14937.3</v>
      </c>
      <c r="G515" s="17">
        <f t="shared" si="133"/>
        <v>14937.3</v>
      </c>
    </row>
    <row r="516" spans="1:7" ht="12.75">
      <c r="A516" s="123" t="s">
        <v>90</v>
      </c>
      <c r="B516" s="123">
        <v>2120110690</v>
      </c>
      <c r="C516" s="123">
        <v>610</v>
      </c>
      <c r="D516" s="55" t="s">
        <v>104</v>
      </c>
      <c r="E516" s="17">
        <f>'№ 4 ведом'!F356+'№ 4 ведом'!F818</f>
        <v>14937.3</v>
      </c>
      <c r="F516" s="17">
        <f>'№ 4 ведом'!G356+'№ 4 ведом'!G818</f>
        <v>14937.3</v>
      </c>
      <c r="G516" s="17">
        <f>'№ 4 ведом'!H356+'№ 4 ведом'!H818</f>
        <v>14937.3</v>
      </c>
    </row>
    <row r="517" spans="1:7" ht="31.5">
      <c r="A517" s="123" t="s">
        <v>90</v>
      </c>
      <c r="B517" s="123">
        <v>2120120010</v>
      </c>
      <c r="C517" s="123"/>
      <c r="D517" s="124" t="s">
        <v>123</v>
      </c>
      <c r="E517" s="17">
        <f aca="true" t="shared" si="134" ref="E517:G518">E518</f>
        <v>24080.8</v>
      </c>
      <c r="F517" s="17">
        <f t="shared" si="134"/>
        <v>24080.8</v>
      </c>
      <c r="G517" s="17">
        <f t="shared" si="134"/>
        <v>24080.8</v>
      </c>
    </row>
    <row r="518" spans="1:7" ht="31.5">
      <c r="A518" s="123" t="s">
        <v>90</v>
      </c>
      <c r="B518" s="123">
        <v>2120120010</v>
      </c>
      <c r="C518" s="120" t="s">
        <v>97</v>
      </c>
      <c r="D518" s="124" t="s">
        <v>98</v>
      </c>
      <c r="E518" s="17">
        <f t="shared" si="134"/>
        <v>24080.8</v>
      </c>
      <c r="F518" s="17">
        <f t="shared" si="134"/>
        <v>24080.8</v>
      </c>
      <c r="G518" s="17">
        <f t="shared" si="134"/>
        <v>24080.8</v>
      </c>
    </row>
    <row r="519" spans="1:7" ht="12.75">
      <c r="A519" s="123" t="s">
        <v>90</v>
      </c>
      <c r="B519" s="123">
        <v>2120120010</v>
      </c>
      <c r="C519" s="123">
        <v>610</v>
      </c>
      <c r="D519" s="124" t="s">
        <v>104</v>
      </c>
      <c r="E519" s="17">
        <f>'№ 4 ведом'!F821+'№ 4 ведом'!F359</f>
        <v>24080.8</v>
      </c>
      <c r="F519" s="17">
        <f>'№ 4 ведом'!G821+'№ 4 ведом'!G359</f>
        <v>24080.8</v>
      </c>
      <c r="G519" s="17">
        <f>'№ 4 ведом'!H821+'№ 4 ведом'!H359</f>
        <v>24080.8</v>
      </c>
    </row>
    <row r="520" spans="1:7" ht="31.5">
      <c r="A520" s="123" t="s">
        <v>90</v>
      </c>
      <c r="B520" s="123">
        <v>2120120020</v>
      </c>
      <c r="C520" s="123"/>
      <c r="D520" s="124" t="s">
        <v>348</v>
      </c>
      <c r="E520" s="17">
        <f aca="true" t="shared" si="135" ref="E520:G521">E521</f>
        <v>1121.4</v>
      </c>
      <c r="F520" s="17">
        <f t="shared" si="135"/>
        <v>1121.4</v>
      </c>
      <c r="G520" s="17">
        <f t="shared" si="135"/>
        <v>1121.4</v>
      </c>
    </row>
    <row r="521" spans="1:7" ht="31.5">
      <c r="A521" s="123" t="s">
        <v>90</v>
      </c>
      <c r="B521" s="123">
        <v>2120120020</v>
      </c>
      <c r="C521" s="120" t="s">
        <v>97</v>
      </c>
      <c r="D521" s="124" t="s">
        <v>98</v>
      </c>
      <c r="E521" s="17">
        <f t="shared" si="135"/>
        <v>1121.4</v>
      </c>
      <c r="F521" s="17">
        <f t="shared" si="135"/>
        <v>1121.4</v>
      </c>
      <c r="G521" s="17">
        <f t="shared" si="135"/>
        <v>1121.4</v>
      </c>
    </row>
    <row r="522" spans="1:7" ht="12.75">
      <c r="A522" s="123" t="s">
        <v>90</v>
      </c>
      <c r="B522" s="123">
        <v>2120120020</v>
      </c>
      <c r="C522" s="123">
        <v>610</v>
      </c>
      <c r="D522" s="124" t="s">
        <v>104</v>
      </c>
      <c r="E522" s="17">
        <f>'№ 4 ведом'!F824</f>
        <v>1121.4</v>
      </c>
      <c r="F522" s="17">
        <f>'№ 4 ведом'!G824</f>
        <v>1121.4</v>
      </c>
      <c r="G522" s="17">
        <f>'№ 4 ведом'!H824</f>
        <v>1121.4</v>
      </c>
    </row>
    <row r="523" spans="1:7" ht="47.25">
      <c r="A523" s="123" t="s">
        <v>90</v>
      </c>
      <c r="B523" s="123" t="s">
        <v>302</v>
      </c>
      <c r="C523" s="123"/>
      <c r="D523" s="55" t="s">
        <v>247</v>
      </c>
      <c r="E523" s="17">
        <f aca="true" t="shared" si="136" ref="E523:G524">E524</f>
        <v>150.9</v>
      </c>
      <c r="F523" s="17">
        <f t="shared" si="136"/>
        <v>150.9</v>
      </c>
      <c r="G523" s="17">
        <f t="shared" si="136"/>
        <v>150.9</v>
      </c>
    </row>
    <row r="524" spans="1:7" ht="31.5">
      <c r="A524" s="123" t="s">
        <v>90</v>
      </c>
      <c r="B524" s="123" t="s">
        <v>302</v>
      </c>
      <c r="C524" s="120" t="s">
        <v>97</v>
      </c>
      <c r="D524" s="55" t="s">
        <v>98</v>
      </c>
      <c r="E524" s="17">
        <f t="shared" si="136"/>
        <v>150.9</v>
      </c>
      <c r="F524" s="17">
        <f t="shared" si="136"/>
        <v>150.9</v>
      </c>
      <c r="G524" s="17">
        <f t="shared" si="136"/>
        <v>150.9</v>
      </c>
    </row>
    <row r="525" spans="1:7" ht="12.75">
      <c r="A525" s="123" t="s">
        <v>90</v>
      </c>
      <c r="B525" s="123" t="s">
        <v>302</v>
      </c>
      <c r="C525" s="123">
        <v>610</v>
      </c>
      <c r="D525" s="55" t="s">
        <v>104</v>
      </c>
      <c r="E525" s="17">
        <f>'№ 4 ведом'!F827+'№ 4 ведом'!F362</f>
        <v>150.9</v>
      </c>
      <c r="F525" s="17">
        <f>'№ 4 ведом'!G827+'№ 4 ведом'!G362</f>
        <v>150.9</v>
      </c>
      <c r="G525" s="17">
        <f>'№ 4 ведом'!H827+'№ 4 ведом'!H362</f>
        <v>150.9</v>
      </c>
    </row>
    <row r="526" spans="1:7" ht="63">
      <c r="A526" s="77" t="s">
        <v>90</v>
      </c>
      <c r="B526" s="120">
        <v>2120200000</v>
      </c>
      <c r="C526" s="123"/>
      <c r="D526" s="105" t="s">
        <v>386</v>
      </c>
      <c r="E526" s="66">
        <f>E527</f>
        <v>71</v>
      </c>
      <c r="F526" s="66">
        <f aca="true" t="shared" si="137" ref="F526:G528">F527</f>
        <v>0</v>
      </c>
      <c r="G526" s="66">
        <f t="shared" si="137"/>
        <v>0</v>
      </c>
    </row>
    <row r="527" spans="1:7" ht="31.5">
      <c r="A527" s="77" t="s">
        <v>90</v>
      </c>
      <c r="B527" s="120">
        <v>2120220020</v>
      </c>
      <c r="C527" s="123"/>
      <c r="D527" s="105" t="s">
        <v>387</v>
      </c>
      <c r="E527" s="66">
        <f>E528</f>
        <v>71</v>
      </c>
      <c r="F527" s="66">
        <f t="shared" si="137"/>
        <v>0</v>
      </c>
      <c r="G527" s="66">
        <f t="shared" si="137"/>
        <v>0</v>
      </c>
    </row>
    <row r="528" spans="1:7" ht="31.5">
      <c r="A528" s="77" t="s">
        <v>90</v>
      </c>
      <c r="B528" s="120">
        <v>2120220020</v>
      </c>
      <c r="C528" s="120" t="s">
        <v>97</v>
      </c>
      <c r="D528" s="55" t="s">
        <v>98</v>
      </c>
      <c r="E528" s="66">
        <f>E529</f>
        <v>71</v>
      </c>
      <c r="F528" s="66">
        <f t="shared" si="137"/>
        <v>0</v>
      </c>
      <c r="G528" s="66">
        <f t="shared" si="137"/>
        <v>0</v>
      </c>
    </row>
    <row r="529" spans="1:7" ht="12.75">
      <c r="A529" s="123" t="s">
        <v>90</v>
      </c>
      <c r="B529" s="127">
        <v>2120220020</v>
      </c>
      <c r="C529" s="62">
        <v>610</v>
      </c>
      <c r="D529" s="128" t="s">
        <v>104</v>
      </c>
      <c r="E529" s="66">
        <f>'№ 4 ведом'!F366</f>
        <v>71</v>
      </c>
      <c r="F529" s="66">
        <f>'№ 4 ведом'!G366</f>
        <v>0</v>
      </c>
      <c r="G529" s="66">
        <f>'№ 4 ведом'!H366</f>
        <v>0</v>
      </c>
    </row>
    <row r="530" spans="1:7" ht="47.25">
      <c r="A530" s="158" t="s">
        <v>90</v>
      </c>
      <c r="B530" s="158">
        <v>2120400000</v>
      </c>
      <c r="C530" s="158"/>
      <c r="D530" s="102" t="s">
        <v>679</v>
      </c>
      <c r="E530" s="66">
        <f>E531</f>
        <v>48.4</v>
      </c>
      <c r="F530" s="66">
        <f aca="true" t="shared" si="138" ref="F530:G532">F531</f>
        <v>0</v>
      </c>
      <c r="G530" s="66">
        <f t="shared" si="138"/>
        <v>0</v>
      </c>
    </row>
    <row r="531" spans="1:7" ht="31.5">
      <c r="A531" s="158" t="s">
        <v>90</v>
      </c>
      <c r="B531" s="158">
        <v>2120420030</v>
      </c>
      <c r="C531" s="158"/>
      <c r="D531" s="102" t="s">
        <v>680</v>
      </c>
      <c r="E531" s="66">
        <f>E532</f>
        <v>48.4</v>
      </c>
      <c r="F531" s="66">
        <f t="shared" si="138"/>
        <v>0</v>
      </c>
      <c r="G531" s="66">
        <f t="shared" si="138"/>
        <v>0</v>
      </c>
    </row>
    <row r="532" spans="1:7" ht="31.5">
      <c r="A532" s="158" t="s">
        <v>90</v>
      </c>
      <c r="B532" s="158">
        <v>2120420030</v>
      </c>
      <c r="C532" s="157" t="s">
        <v>97</v>
      </c>
      <c r="D532" s="55" t="s">
        <v>98</v>
      </c>
      <c r="E532" s="66">
        <f>E533</f>
        <v>48.4</v>
      </c>
      <c r="F532" s="66">
        <f t="shared" si="138"/>
        <v>0</v>
      </c>
      <c r="G532" s="66">
        <f t="shared" si="138"/>
        <v>0</v>
      </c>
    </row>
    <row r="533" spans="1:7" ht="12.75">
      <c r="A533" s="158" t="s">
        <v>90</v>
      </c>
      <c r="B533" s="158">
        <v>2120420030</v>
      </c>
      <c r="C533" s="158">
        <v>610</v>
      </c>
      <c r="D533" s="55" t="s">
        <v>104</v>
      </c>
      <c r="E533" s="66">
        <f>'№ 4 ведом'!F831</f>
        <v>48.4</v>
      </c>
      <c r="F533" s="66">
        <f>'№ 4 ведом'!G831</f>
        <v>0</v>
      </c>
      <c r="G533" s="66">
        <f>'№ 4 ведом'!H831</f>
        <v>0</v>
      </c>
    </row>
    <row r="534" spans="1:7" ht="31.5">
      <c r="A534" s="123" t="s">
        <v>90</v>
      </c>
      <c r="B534" s="123" t="s">
        <v>326</v>
      </c>
      <c r="C534" s="123"/>
      <c r="D534" s="55" t="s">
        <v>327</v>
      </c>
      <c r="E534" s="66">
        <f aca="true" t="shared" si="139" ref="E534:G536">E535</f>
        <v>81.8</v>
      </c>
      <c r="F534" s="66">
        <f t="shared" si="139"/>
        <v>0</v>
      </c>
      <c r="G534" s="66">
        <f t="shared" si="139"/>
        <v>0</v>
      </c>
    </row>
    <row r="535" spans="1:7" ht="63">
      <c r="A535" s="123" t="s">
        <v>90</v>
      </c>
      <c r="B535" s="123" t="s">
        <v>384</v>
      </c>
      <c r="C535" s="123"/>
      <c r="D535" s="55" t="s">
        <v>385</v>
      </c>
      <c r="E535" s="21">
        <f t="shared" si="139"/>
        <v>81.8</v>
      </c>
      <c r="F535" s="21">
        <f t="shared" si="139"/>
        <v>0</v>
      </c>
      <c r="G535" s="21">
        <f t="shared" si="139"/>
        <v>0</v>
      </c>
    </row>
    <row r="536" spans="1:7" ht="31.5">
      <c r="A536" s="123" t="s">
        <v>90</v>
      </c>
      <c r="B536" s="123" t="s">
        <v>384</v>
      </c>
      <c r="C536" s="120" t="s">
        <v>97</v>
      </c>
      <c r="D536" s="55" t="s">
        <v>98</v>
      </c>
      <c r="E536" s="21">
        <f t="shared" si="139"/>
        <v>81.8</v>
      </c>
      <c r="F536" s="21">
        <f t="shared" si="139"/>
        <v>0</v>
      </c>
      <c r="G536" s="21">
        <f t="shared" si="139"/>
        <v>0</v>
      </c>
    </row>
    <row r="537" spans="1:7" ht="12.75">
      <c r="A537" s="123" t="s">
        <v>90</v>
      </c>
      <c r="B537" s="123" t="s">
        <v>384</v>
      </c>
      <c r="C537" s="123">
        <v>610</v>
      </c>
      <c r="D537" s="55" t="s">
        <v>104</v>
      </c>
      <c r="E537" s="21">
        <f>'№ 4 ведом'!F370</f>
        <v>81.8</v>
      </c>
      <c r="F537" s="21">
        <f>'№ 4 ведом'!G370</f>
        <v>0</v>
      </c>
      <c r="G537" s="21">
        <f>'№ 4 ведом'!H370</f>
        <v>0</v>
      </c>
    </row>
    <row r="538" spans="1:7" ht="31.5">
      <c r="A538" s="123" t="s">
        <v>90</v>
      </c>
      <c r="B538" s="120">
        <v>2500000000</v>
      </c>
      <c r="C538" s="123"/>
      <c r="D538" s="124" t="s">
        <v>318</v>
      </c>
      <c r="E538" s="66">
        <f>E539</f>
        <v>857.5999999999999</v>
      </c>
      <c r="F538" s="66">
        <f>F539</f>
        <v>857.5999999999999</v>
      </c>
      <c r="G538" s="66">
        <f>G539</f>
        <v>857.5999999999999</v>
      </c>
    </row>
    <row r="539" spans="1:7" ht="31.5">
      <c r="A539" s="123" t="s">
        <v>90</v>
      </c>
      <c r="B539" s="120">
        <v>2520000000</v>
      </c>
      <c r="C539" s="123"/>
      <c r="D539" s="124" t="s">
        <v>249</v>
      </c>
      <c r="E539" s="66">
        <f>E540+E544+E548</f>
        <v>857.5999999999999</v>
      </c>
      <c r="F539" s="66">
        <f>F540+F544+F548</f>
        <v>857.5999999999999</v>
      </c>
      <c r="G539" s="66">
        <f>G540+G544+G548</f>
        <v>857.5999999999999</v>
      </c>
    </row>
    <row r="540" spans="1:7" ht="31.5">
      <c r="A540" s="123" t="s">
        <v>90</v>
      </c>
      <c r="B540" s="120">
        <v>2520400000</v>
      </c>
      <c r="C540" s="123"/>
      <c r="D540" s="55" t="s">
        <v>334</v>
      </c>
      <c r="E540" s="66">
        <f>E541</f>
        <v>103</v>
      </c>
      <c r="F540" s="66">
        <f aca="true" t="shared" si="140" ref="F540:G542">F541</f>
        <v>104</v>
      </c>
      <c r="G540" s="66">
        <f t="shared" si="140"/>
        <v>104</v>
      </c>
    </row>
    <row r="541" spans="1:7" ht="12.75">
      <c r="A541" s="123" t="s">
        <v>90</v>
      </c>
      <c r="B541" s="120">
        <v>2520420300</v>
      </c>
      <c r="C541" s="123"/>
      <c r="D541" s="55" t="s">
        <v>335</v>
      </c>
      <c r="E541" s="66">
        <f>E542</f>
        <v>103</v>
      </c>
      <c r="F541" s="66">
        <f t="shared" si="140"/>
        <v>104</v>
      </c>
      <c r="G541" s="66">
        <f t="shared" si="140"/>
        <v>104</v>
      </c>
    </row>
    <row r="542" spans="1:7" ht="31.5">
      <c r="A542" s="123" t="s">
        <v>90</v>
      </c>
      <c r="B542" s="120">
        <v>2520420300</v>
      </c>
      <c r="C542" s="120" t="s">
        <v>97</v>
      </c>
      <c r="D542" s="55" t="s">
        <v>98</v>
      </c>
      <c r="E542" s="66">
        <f>E543</f>
        <v>103</v>
      </c>
      <c r="F542" s="66">
        <f t="shared" si="140"/>
        <v>104</v>
      </c>
      <c r="G542" s="66">
        <f t="shared" si="140"/>
        <v>104</v>
      </c>
    </row>
    <row r="543" spans="1:7" ht="12.75">
      <c r="A543" s="123" t="s">
        <v>90</v>
      </c>
      <c r="B543" s="120">
        <v>2520420300</v>
      </c>
      <c r="C543" s="123">
        <v>610</v>
      </c>
      <c r="D543" s="55" t="s">
        <v>104</v>
      </c>
      <c r="E543" s="66">
        <f>'№ 4 ведом'!F376+'№ 4 ведом'!F837</f>
        <v>103</v>
      </c>
      <c r="F543" s="66">
        <f>'№ 4 ведом'!G376+'№ 4 ведом'!G837</f>
        <v>104</v>
      </c>
      <c r="G543" s="66">
        <f>'№ 4 ведом'!H376+'№ 4 ведом'!H837</f>
        <v>104</v>
      </c>
    </row>
    <row r="544" spans="1:7" ht="31.5">
      <c r="A544" s="123" t="s">
        <v>90</v>
      </c>
      <c r="B544" s="120">
        <v>2520500000</v>
      </c>
      <c r="C544" s="123"/>
      <c r="D544" s="124" t="s">
        <v>343</v>
      </c>
      <c r="E544" s="66">
        <f>E545</f>
        <v>133.3</v>
      </c>
      <c r="F544" s="66">
        <f aca="true" t="shared" si="141" ref="F544:G546">F545</f>
        <v>133.3</v>
      </c>
      <c r="G544" s="66">
        <f t="shared" si="141"/>
        <v>133.3</v>
      </c>
    </row>
    <row r="545" spans="1:7" ht="12.75">
      <c r="A545" s="123" t="s">
        <v>90</v>
      </c>
      <c r="B545" s="120">
        <v>2520520300</v>
      </c>
      <c r="C545" s="123"/>
      <c r="D545" s="124" t="s">
        <v>344</v>
      </c>
      <c r="E545" s="66">
        <f>E546</f>
        <v>133.3</v>
      </c>
      <c r="F545" s="66">
        <f t="shared" si="141"/>
        <v>133.3</v>
      </c>
      <c r="G545" s="66">
        <f t="shared" si="141"/>
        <v>133.3</v>
      </c>
    </row>
    <row r="546" spans="1:7" ht="31.5">
      <c r="A546" s="123" t="s">
        <v>90</v>
      </c>
      <c r="B546" s="120">
        <v>2520520300</v>
      </c>
      <c r="C546" s="120" t="s">
        <v>97</v>
      </c>
      <c r="D546" s="55" t="s">
        <v>98</v>
      </c>
      <c r="E546" s="66">
        <f>E547</f>
        <v>133.3</v>
      </c>
      <c r="F546" s="66">
        <f t="shared" si="141"/>
        <v>133.3</v>
      </c>
      <c r="G546" s="66">
        <f t="shared" si="141"/>
        <v>133.3</v>
      </c>
    </row>
    <row r="547" spans="1:7" ht="12.75">
      <c r="A547" s="123" t="s">
        <v>90</v>
      </c>
      <c r="B547" s="120">
        <v>2520520300</v>
      </c>
      <c r="C547" s="123">
        <v>610</v>
      </c>
      <c r="D547" s="55" t="s">
        <v>104</v>
      </c>
      <c r="E547" s="66">
        <f>'№ 4 ведом'!F380+'№ 4 ведом'!F841</f>
        <v>133.3</v>
      </c>
      <c r="F547" s="66">
        <f>'№ 4 ведом'!G380+'№ 4 ведом'!G841</f>
        <v>133.3</v>
      </c>
      <c r="G547" s="66">
        <f>'№ 4 ведом'!H380+'№ 4 ведом'!H841</f>
        <v>133.3</v>
      </c>
    </row>
    <row r="548" spans="1:7" ht="31.5">
      <c r="A548" s="123" t="s">
        <v>90</v>
      </c>
      <c r="B548" s="120">
        <v>2520600000</v>
      </c>
      <c r="C548" s="123"/>
      <c r="D548" s="124" t="s">
        <v>342</v>
      </c>
      <c r="E548" s="66">
        <f>E549</f>
        <v>621.3</v>
      </c>
      <c r="F548" s="66">
        <f aca="true" t="shared" si="142" ref="F548:G550">F549</f>
        <v>620.3</v>
      </c>
      <c r="G548" s="66">
        <f t="shared" si="142"/>
        <v>620.3</v>
      </c>
    </row>
    <row r="549" spans="1:7" ht="12.75">
      <c r="A549" s="123" t="s">
        <v>90</v>
      </c>
      <c r="B549" s="120">
        <v>2520620200</v>
      </c>
      <c r="C549" s="123"/>
      <c r="D549" s="124" t="s">
        <v>282</v>
      </c>
      <c r="E549" s="66">
        <f>E550</f>
        <v>621.3</v>
      </c>
      <c r="F549" s="66">
        <f t="shared" si="142"/>
        <v>620.3</v>
      </c>
      <c r="G549" s="66">
        <f t="shared" si="142"/>
        <v>620.3</v>
      </c>
    </row>
    <row r="550" spans="1:7" ht="31.5">
      <c r="A550" s="123" t="s">
        <v>90</v>
      </c>
      <c r="B550" s="120">
        <v>2520620200</v>
      </c>
      <c r="C550" s="120" t="s">
        <v>97</v>
      </c>
      <c r="D550" s="55" t="s">
        <v>98</v>
      </c>
      <c r="E550" s="66">
        <f>E551</f>
        <v>621.3</v>
      </c>
      <c r="F550" s="66">
        <f t="shared" si="142"/>
        <v>620.3</v>
      </c>
      <c r="G550" s="66">
        <f t="shared" si="142"/>
        <v>620.3</v>
      </c>
    </row>
    <row r="551" spans="1:7" ht="12.75">
      <c r="A551" s="123" t="s">
        <v>90</v>
      </c>
      <c r="B551" s="120">
        <v>2520620200</v>
      </c>
      <c r="C551" s="123">
        <v>610</v>
      </c>
      <c r="D551" s="55" t="s">
        <v>104</v>
      </c>
      <c r="E551" s="66">
        <f>'№ 4 ведом'!F384+'№ 4 ведом'!F845</f>
        <v>621.3</v>
      </c>
      <c r="F551" s="66">
        <f>'№ 4 ведом'!G384+'№ 4 ведом'!G845</f>
        <v>620.3</v>
      </c>
      <c r="G551" s="66">
        <f>'№ 4 ведом'!H384+'№ 4 ведом'!H845</f>
        <v>620.3</v>
      </c>
    </row>
    <row r="552" spans="1:7" ht="31.5">
      <c r="A552" s="22" t="s">
        <v>197</v>
      </c>
      <c r="B552" s="62"/>
      <c r="C552" s="62"/>
      <c r="D552" s="64" t="s">
        <v>225</v>
      </c>
      <c r="E552" s="66">
        <f aca="true" t="shared" si="143" ref="E552:G557">E553</f>
        <v>150</v>
      </c>
      <c r="F552" s="17">
        <f t="shared" si="143"/>
        <v>150</v>
      </c>
      <c r="G552" s="17">
        <f t="shared" si="143"/>
        <v>150</v>
      </c>
    </row>
    <row r="553" spans="1:7" ht="47.25">
      <c r="A553" s="22" t="s">
        <v>197</v>
      </c>
      <c r="B553" s="120">
        <v>2600000000</v>
      </c>
      <c r="C553" s="120"/>
      <c r="D553" s="124" t="s">
        <v>323</v>
      </c>
      <c r="E553" s="17">
        <f t="shared" si="143"/>
        <v>150</v>
      </c>
      <c r="F553" s="17">
        <f t="shared" si="143"/>
        <v>150</v>
      </c>
      <c r="G553" s="17">
        <f t="shared" si="143"/>
        <v>150</v>
      </c>
    </row>
    <row r="554" spans="1:7" ht="47.25">
      <c r="A554" s="22" t="s">
        <v>197</v>
      </c>
      <c r="B554" s="120">
        <v>2630000000</v>
      </c>
      <c r="C554" s="1"/>
      <c r="D554" s="47" t="s">
        <v>198</v>
      </c>
      <c r="E554" s="17">
        <f t="shared" si="143"/>
        <v>150</v>
      </c>
      <c r="F554" s="17">
        <f t="shared" si="143"/>
        <v>150</v>
      </c>
      <c r="G554" s="17">
        <f t="shared" si="143"/>
        <v>150</v>
      </c>
    </row>
    <row r="555" spans="1:7" ht="31.5">
      <c r="A555" s="22" t="s">
        <v>197</v>
      </c>
      <c r="B555" s="120">
        <v>2630100000</v>
      </c>
      <c r="C555" s="123"/>
      <c r="D555" s="124" t="s">
        <v>200</v>
      </c>
      <c r="E555" s="17">
        <f t="shared" si="143"/>
        <v>150</v>
      </c>
      <c r="F555" s="17">
        <f t="shared" si="143"/>
        <v>150</v>
      </c>
      <c r="G555" s="17">
        <f t="shared" si="143"/>
        <v>150</v>
      </c>
    </row>
    <row r="556" spans="1:7" ht="12.75">
      <c r="A556" s="22" t="s">
        <v>197</v>
      </c>
      <c r="B556" s="120">
        <v>2630120510</v>
      </c>
      <c r="C556" s="123"/>
      <c r="D556" s="124" t="s">
        <v>202</v>
      </c>
      <c r="E556" s="17">
        <f t="shared" si="143"/>
        <v>150</v>
      </c>
      <c r="F556" s="17">
        <f t="shared" si="143"/>
        <v>150</v>
      </c>
      <c r="G556" s="17">
        <f t="shared" si="143"/>
        <v>150</v>
      </c>
    </row>
    <row r="557" spans="1:7" ht="31.5">
      <c r="A557" s="22" t="s">
        <v>197</v>
      </c>
      <c r="B557" s="120">
        <v>2630120510</v>
      </c>
      <c r="C557" s="120" t="s">
        <v>69</v>
      </c>
      <c r="D557" s="124" t="s">
        <v>95</v>
      </c>
      <c r="E557" s="17">
        <f t="shared" si="143"/>
        <v>150</v>
      </c>
      <c r="F557" s="17">
        <f t="shared" si="143"/>
        <v>150</v>
      </c>
      <c r="G557" s="17">
        <f t="shared" si="143"/>
        <v>150</v>
      </c>
    </row>
    <row r="558" spans="1:7" ht="31.5">
      <c r="A558" s="22" t="s">
        <v>197</v>
      </c>
      <c r="B558" s="120">
        <v>2630120510</v>
      </c>
      <c r="C558" s="123">
        <v>240</v>
      </c>
      <c r="D558" s="124" t="s">
        <v>223</v>
      </c>
      <c r="E558" s="17">
        <f>'№ 4 ведом'!F391</f>
        <v>150</v>
      </c>
      <c r="F558" s="17">
        <f>'№ 4 ведом'!G391</f>
        <v>150</v>
      </c>
      <c r="G558" s="17">
        <f>'№ 4 ведом'!H391</f>
        <v>150</v>
      </c>
    </row>
    <row r="559" spans="1:7" ht="12.75">
      <c r="A559" s="123" t="s">
        <v>38</v>
      </c>
      <c r="B559" s="123" t="s">
        <v>66</v>
      </c>
      <c r="C559" s="123" t="s">
        <v>66</v>
      </c>
      <c r="D559" s="49" t="s">
        <v>99</v>
      </c>
      <c r="E559" s="21">
        <f>E569+E560</f>
        <v>212.4</v>
      </c>
      <c r="F559" s="21">
        <f>F569+F560</f>
        <v>212.4</v>
      </c>
      <c r="G559" s="21">
        <f>G569+G560</f>
        <v>212.4</v>
      </c>
    </row>
    <row r="560" spans="1:7" ht="31.5">
      <c r="A560" s="123" t="s">
        <v>38</v>
      </c>
      <c r="B560" s="120">
        <v>2130000000</v>
      </c>
      <c r="C560" s="123"/>
      <c r="D560" s="49" t="s">
        <v>114</v>
      </c>
      <c r="E560" s="17">
        <f>E561+E565</f>
        <v>85.5</v>
      </c>
      <c r="F560" s="17">
        <f>F561+F565</f>
        <v>85.5</v>
      </c>
      <c r="G560" s="17">
        <f>G561+G565</f>
        <v>85.5</v>
      </c>
    </row>
    <row r="561" spans="1:7" ht="31.5">
      <c r="A561" s="123" t="s">
        <v>38</v>
      </c>
      <c r="B561" s="123">
        <v>2130200000</v>
      </c>
      <c r="C561" s="123"/>
      <c r="D561" s="49" t="s">
        <v>172</v>
      </c>
      <c r="E561" s="17">
        <f>E562</f>
        <v>15.7</v>
      </c>
      <c r="F561" s="17">
        <f aca="true" t="shared" si="144" ref="F561:G563">F562</f>
        <v>15.7</v>
      </c>
      <c r="G561" s="17">
        <f t="shared" si="144"/>
        <v>15.7</v>
      </c>
    </row>
    <row r="562" spans="1:7" ht="31.5">
      <c r="A562" s="123" t="s">
        <v>38</v>
      </c>
      <c r="B562" s="123">
        <v>2130220270</v>
      </c>
      <c r="C562" s="123"/>
      <c r="D562" s="49" t="s">
        <v>173</v>
      </c>
      <c r="E562" s="17">
        <f>E563</f>
        <v>15.7</v>
      </c>
      <c r="F562" s="17">
        <f t="shared" si="144"/>
        <v>15.7</v>
      </c>
      <c r="G562" s="17">
        <f t="shared" si="144"/>
        <v>15.7</v>
      </c>
    </row>
    <row r="563" spans="1:7" ht="12.75">
      <c r="A563" s="123" t="s">
        <v>38</v>
      </c>
      <c r="B563" s="123">
        <v>2130220270</v>
      </c>
      <c r="C563" s="120" t="s">
        <v>73</v>
      </c>
      <c r="D563" s="124" t="s">
        <v>74</v>
      </c>
      <c r="E563" s="17">
        <f>E564</f>
        <v>15.7</v>
      </c>
      <c r="F563" s="17">
        <f t="shared" si="144"/>
        <v>15.7</v>
      </c>
      <c r="G563" s="17">
        <f t="shared" si="144"/>
        <v>15.7</v>
      </c>
    </row>
    <row r="564" spans="1:7" ht="12.75">
      <c r="A564" s="123" t="s">
        <v>38</v>
      </c>
      <c r="B564" s="123">
        <v>2130220270</v>
      </c>
      <c r="C564" s="123">
        <v>350</v>
      </c>
      <c r="D564" s="49" t="s">
        <v>151</v>
      </c>
      <c r="E564" s="17">
        <f>'№ 4 ведом'!F398</f>
        <v>15.7</v>
      </c>
      <c r="F564" s="17">
        <f>'№ 4 ведом'!G398</f>
        <v>15.7</v>
      </c>
      <c r="G564" s="17">
        <f>'№ 4 ведом'!H398</f>
        <v>15.7</v>
      </c>
    </row>
    <row r="565" spans="1:7" ht="31.5">
      <c r="A565" s="123" t="s">
        <v>38</v>
      </c>
      <c r="B565" s="123">
        <v>2130400000</v>
      </c>
      <c r="C565" s="123"/>
      <c r="D565" s="49" t="s">
        <v>137</v>
      </c>
      <c r="E565" s="17">
        <f>E566</f>
        <v>69.8</v>
      </c>
      <c r="F565" s="17">
        <f aca="true" t="shared" si="145" ref="F565:G567">F566</f>
        <v>69.8</v>
      </c>
      <c r="G565" s="17">
        <f t="shared" si="145"/>
        <v>69.8</v>
      </c>
    </row>
    <row r="566" spans="1:7" ht="31.5">
      <c r="A566" s="123" t="s">
        <v>38</v>
      </c>
      <c r="B566" s="123">
        <v>2130420290</v>
      </c>
      <c r="C566" s="123"/>
      <c r="D566" s="49" t="s">
        <v>138</v>
      </c>
      <c r="E566" s="17">
        <f>E567</f>
        <v>69.8</v>
      </c>
      <c r="F566" s="17">
        <f t="shared" si="145"/>
        <v>69.8</v>
      </c>
      <c r="G566" s="17">
        <f t="shared" si="145"/>
        <v>69.8</v>
      </c>
    </row>
    <row r="567" spans="1:7" ht="31.5">
      <c r="A567" s="123" t="s">
        <v>38</v>
      </c>
      <c r="B567" s="123">
        <v>2130420290</v>
      </c>
      <c r="C567" s="120" t="s">
        <v>69</v>
      </c>
      <c r="D567" s="124" t="s">
        <v>95</v>
      </c>
      <c r="E567" s="17">
        <f>E568</f>
        <v>69.8</v>
      </c>
      <c r="F567" s="17">
        <f t="shared" si="145"/>
        <v>69.8</v>
      </c>
      <c r="G567" s="17">
        <f t="shared" si="145"/>
        <v>69.8</v>
      </c>
    </row>
    <row r="568" spans="1:7" ht="31.5">
      <c r="A568" s="123" t="s">
        <v>38</v>
      </c>
      <c r="B568" s="123">
        <v>2130420290</v>
      </c>
      <c r="C568" s="123">
        <v>240</v>
      </c>
      <c r="D568" s="124" t="s">
        <v>223</v>
      </c>
      <c r="E568" s="17">
        <f>'№ 4 ведом'!F402</f>
        <v>69.8</v>
      </c>
      <c r="F568" s="17">
        <f>'№ 4 ведом'!G402</f>
        <v>69.8</v>
      </c>
      <c r="G568" s="17">
        <f>'№ 4 ведом'!H402</f>
        <v>69.8</v>
      </c>
    </row>
    <row r="569" spans="1:7" ht="47.25">
      <c r="A569" s="123" t="s">
        <v>38</v>
      </c>
      <c r="B569" s="120">
        <v>2200000000</v>
      </c>
      <c r="C569" s="123"/>
      <c r="D569" s="49" t="s">
        <v>317</v>
      </c>
      <c r="E569" s="17">
        <f aca="true" t="shared" si="146" ref="E569:G570">E570</f>
        <v>126.9</v>
      </c>
      <c r="F569" s="17">
        <f t="shared" si="146"/>
        <v>126.9</v>
      </c>
      <c r="G569" s="17">
        <f t="shared" si="146"/>
        <v>126.9</v>
      </c>
    </row>
    <row r="570" spans="1:7" ht="31.5">
      <c r="A570" s="123" t="s">
        <v>38</v>
      </c>
      <c r="B570" s="120">
        <v>2240000000</v>
      </c>
      <c r="C570" s="10"/>
      <c r="D570" s="49" t="s">
        <v>132</v>
      </c>
      <c r="E570" s="17">
        <f t="shared" si="146"/>
        <v>126.9</v>
      </c>
      <c r="F570" s="17">
        <f t="shared" si="146"/>
        <v>126.9</v>
      </c>
      <c r="G570" s="17">
        <f t="shared" si="146"/>
        <v>126.9</v>
      </c>
    </row>
    <row r="571" spans="1:7" ht="31.5">
      <c r="A571" s="123" t="s">
        <v>38</v>
      </c>
      <c r="B571" s="10" t="s">
        <v>303</v>
      </c>
      <c r="C571" s="10"/>
      <c r="D571" s="49" t="s">
        <v>137</v>
      </c>
      <c r="E571" s="17">
        <f>E575+E578+E581+E572</f>
        <v>126.9</v>
      </c>
      <c r="F571" s="17">
        <f>F575+F578+F581+F572</f>
        <v>126.9</v>
      </c>
      <c r="G571" s="17">
        <f>G575+G578+G581+G572</f>
        <v>126.9</v>
      </c>
    </row>
    <row r="572" spans="1:7" ht="12.75">
      <c r="A572" s="2" t="s">
        <v>38</v>
      </c>
      <c r="B572" s="10" t="s">
        <v>304</v>
      </c>
      <c r="C572" s="11"/>
      <c r="D572" s="49" t="s">
        <v>140</v>
      </c>
      <c r="E572" s="17">
        <f aca="true" t="shared" si="147" ref="E572:G573">E573</f>
        <v>54</v>
      </c>
      <c r="F572" s="17">
        <f t="shared" si="147"/>
        <v>54</v>
      </c>
      <c r="G572" s="17">
        <f t="shared" si="147"/>
        <v>54</v>
      </c>
    </row>
    <row r="573" spans="1:7" ht="31.5">
      <c r="A573" s="2" t="s">
        <v>38</v>
      </c>
      <c r="B573" s="10" t="s">
        <v>304</v>
      </c>
      <c r="C573" s="120" t="s">
        <v>69</v>
      </c>
      <c r="D573" s="124" t="s">
        <v>95</v>
      </c>
      <c r="E573" s="17">
        <f t="shared" si="147"/>
        <v>54</v>
      </c>
      <c r="F573" s="17">
        <f t="shared" si="147"/>
        <v>54</v>
      </c>
      <c r="G573" s="17">
        <f t="shared" si="147"/>
        <v>54</v>
      </c>
    </row>
    <row r="574" spans="1:7" ht="31.5">
      <c r="A574" s="2" t="s">
        <v>38</v>
      </c>
      <c r="B574" s="10" t="s">
        <v>304</v>
      </c>
      <c r="C574" s="123">
        <v>240</v>
      </c>
      <c r="D574" s="124" t="s">
        <v>223</v>
      </c>
      <c r="E574" s="17">
        <f>'№ 4 ведом'!F408</f>
        <v>54</v>
      </c>
      <c r="F574" s="17">
        <f>'№ 4 ведом'!G408</f>
        <v>54</v>
      </c>
      <c r="G574" s="17">
        <f>'№ 4 ведом'!H408</f>
        <v>54</v>
      </c>
    </row>
    <row r="575" spans="1:7" ht="31.5">
      <c r="A575" s="123" t="s">
        <v>38</v>
      </c>
      <c r="B575" s="10" t="s">
        <v>305</v>
      </c>
      <c r="C575" s="10"/>
      <c r="D575" s="49" t="s">
        <v>134</v>
      </c>
      <c r="E575" s="17">
        <f aca="true" t="shared" si="148" ref="E575:G576">E576</f>
        <v>22.8</v>
      </c>
      <c r="F575" s="17">
        <f t="shared" si="148"/>
        <v>22.8</v>
      </c>
      <c r="G575" s="17">
        <f t="shared" si="148"/>
        <v>22.8</v>
      </c>
    </row>
    <row r="576" spans="1:7" ht="31.5">
      <c r="A576" s="123" t="s">
        <v>38</v>
      </c>
      <c r="B576" s="10" t="s">
        <v>305</v>
      </c>
      <c r="C576" s="120" t="s">
        <v>69</v>
      </c>
      <c r="D576" s="124" t="s">
        <v>95</v>
      </c>
      <c r="E576" s="17">
        <f t="shared" si="148"/>
        <v>22.8</v>
      </c>
      <c r="F576" s="17">
        <f t="shared" si="148"/>
        <v>22.8</v>
      </c>
      <c r="G576" s="17">
        <f t="shared" si="148"/>
        <v>22.8</v>
      </c>
    </row>
    <row r="577" spans="1:7" ht="31.5">
      <c r="A577" s="123" t="s">
        <v>38</v>
      </c>
      <c r="B577" s="10" t="s">
        <v>305</v>
      </c>
      <c r="C577" s="123">
        <v>240</v>
      </c>
      <c r="D577" s="124" t="s">
        <v>223</v>
      </c>
      <c r="E577" s="17">
        <f>'№ 4 ведом'!F411</f>
        <v>22.8</v>
      </c>
      <c r="F577" s="17">
        <f>'№ 4 ведом'!G411</f>
        <v>22.8</v>
      </c>
      <c r="G577" s="17">
        <f>'№ 4 ведом'!H411</f>
        <v>22.8</v>
      </c>
    </row>
    <row r="578" spans="1:7" ht="31.5">
      <c r="A578" s="123" t="s">
        <v>38</v>
      </c>
      <c r="B578" s="10" t="s">
        <v>306</v>
      </c>
      <c r="C578" s="10"/>
      <c r="D578" s="49" t="s">
        <v>135</v>
      </c>
      <c r="E578" s="17">
        <f aca="true" t="shared" si="149" ref="E578:G579">E579</f>
        <v>14.1</v>
      </c>
      <c r="F578" s="17">
        <f t="shared" si="149"/>
        <v>14.1</v>
      </c>
      <c r="G578" s="17">
        <f t="shared" si="149"/>
        <v>14.1</v>
      </c>
    </row>
    <row r="579" spans="1:7" ht="31.5">
      <c r="A579" s="123" t="s">
        <v>38</v>
      </c>
      <c r="B579" s="10" t="s">
        <v>306</v>
      </c>
      <c r="C579" s="120" t="s">
        <v>69</v>
      </c>
      <c r="D579" s="124" t="s">
        <v>95</v>
      </c>
      <c r="E579" s="17">
        <f t="shared" si="149"/>
        <v>14.1</v>
      </c>
      <c r="F579" s="17">
        <f t="shared" si="149"/>
        <v>14.1</v>
      </c>
      <c r="G579" s="17">
        <f t="shared" si="149"/>
        <v>14.1</v>
      </c>
    </row>
    <row r="580" spans="1:7" ht="31.5">
      <c r="A580" s="123" t="s">
        <v>38</v>
      </c>
      <c r="B580" s="10" t="s">
        <v>306</v>
      </c>
      <c r="C580" s="123">
        <v>240</v>
      </c>
      <c r="D580" s="124" t="s">
        <v>223</v>
      </c>
      <c r="E580" s="17">
        <f>'№ 4 ведом'!F414</f>
        <v>14.1</v>
      </c>
      <c r="F580" s="17">
        <f>'№ 4 ведом'!G414</f>
        <v>14.1</v>
      </c>
      <c r="G580" s="17">
        <f>'№ 4 ведом'!H414</f>
        <v>14.1</v>
      </c>
    </row>
    <row r="581" spans="1:7" ht="12.75">
      <c r="A581" s="123" t="s">
        <v>38</v>
      </c>
      <c r="B581" s="10" t="s">
        <v>307</v>
      </c>
      <c r="C581" s="10"/>
      <c r="D581" s="49" t="s">
        <v>136</v>
      </c>
      <c r="E581" s="17">
        <f aca="true" t="shared" si="150" ref="E581:G582">E582</f>
        <v>36</v>
      </c>
      <c r="F581" s="17">
        <f t="shared" si="150"/>
        <v>36</v>
      </c>
      <c r="G581" s="17">
        <f t="shared" si="150"/>
        <v>36</v>
      </c>
    </row>
    <row r="582" spans="1:7" ht="12.75">
      <c r="A582" s="123" t="s">
        <v>38</v>
      </c>
      <c r="B582" s="10" t="s">
        <v>307</v>
      </c>
      <c r="C582" s="120" t="s">
        <v>73</v>
      </c>
      <c r="D582" s="124" t="s">
        <v>74</v>
      </c>
      <c r="E582" s="17">
        <f t="shared" si="150"/>
        <v>36</v>
      </c>
      <c r="F582" s="17">
        <f t="shared" si="150"/>
        <v>36</v>
      </c>
      <c r="G582" s="17">
        <f t="shared" si="150"/>
        <v>36</v>
      </c>
    </row>
    <row r="583" spans="1:7" ht="31.5">
      <c r="A583" s="123" t="s">
        <v>38</v>
      </c>
      <c r="B583" s="10" t="s">
        <v>307</v>
      </c>
      <c r="C583" s="10" t="s">
        <v>338</v>
      </c>
      <c r="D583" s="124" t="s">
        <v>339</v>
      </c>
      <c r="E583" s="17">
        <f>'№ 4 ведом'!F417</f>
        <v>36</v>
      </c>
      <c r="F583" s="17">
        <f>'№ 4 ведом'!G417</f>
        <v>36</v>
      </c>
      <c r="G583" s="17">
        <f>'№ 4 ведом'!H417</f>
        <v>36</v>
      </c>
    </row>
    <row r="584" spans="1:7" ht="12.75">
      <c r="A584" s="123" t="s">
        <v>52</v>
      </c>
      <c r="B584" s="123" t="s">
        <v>66</v>
      </c>
      <c r="C584" s="123" t="s">
        <v>66</v>
      </c>
      <c r="D584" s="49" t="s">
        <v>12</v>
      </c>
      <c r="E584" s="17">
        <f>E585+E605</f>
        <v>11219.5</v>
      </c>
      <c r="F584" s="17">
        <f>F585+F605</f>
        <v>11219.5</v>
      </c>
      <c r="G584" s="17">
        <f>G585+G605</f>
        <v>11219.5</v>
      </c>
    </row>
    <row r="585" spans="1:7" ht="47.25">
      <c r="A585" s="123" t="s">
        <v>52</v>
      </c>
      <c r="B585" s="120">
        <v>2100000000</v>
      </c>
      <c r="C585" s="123"/>
      <c r="D585" s="124" t="s">
        <v>319</v>
      </c>
      <c r="E585" s="17">
        <f>E596+E586</f>
        <v>3388.2000000000003</v>
      </c>
      <c r="F585" s="17">
        <f>F596+F586</f>
        <v>3388.2000000000003</v>
      </c>
      <c r="G585" s="17">
        <f>G596+G586</f>
        <v>3388.2000000000003</v>
      </c>
    </row>
    <row r="586" spans="1:7" ht="12.75">
      <c r="A586" s="123" t="s">
        <v>52</v>
      </c>
      <c r="B586" s="123">
        <v>2110000000</v>
      </c>
      <c r="C586" s="123"/>
      <c r="D586" s="124" t="s">
        <v>166</v>
      </c>
      <c r="E586" s="21">
        <f>E587</f>
        <v>3163.9</v>
      </c>
      <c r="F586" s="21">
        <f>F587</f>
        <v>3163.9</v>
      </c>
      <c r="G586" s="21">
        <f>G587</f>
        <v>3163.9</v>
      </c>
    </row>
    <row r="587" spans="1:7" ht="12.75">
      <c r="A587" s="123" t="s">
        <v>52</v>
      </c>
      <c r="B587" s="123">
        <v>2110400000</v>
      </c>
      <c r="C587" s="123"/>
      <c r="D587" s="124" t="s">
        <v>170</v>
      </c>
      <c r="E587" s="21">
        <f>E588+E593</f>
        <v>3163.9</v>
      </c>
      <c r="F587" s="21">
        <f>F588+F593</f>
        <v>3163.9</v>
      </c>
      <c r="G587" s="21">
        <f>G588+G593</f>
        <v>3163.9</v>
      </c>
    </row>
    <row r="588" spans="1:7" ht="31.5">
      <c r="A588" s="123" t="s">
        <v>52</v>
      </c>
      <c r="B588" s="123">
        <v>2110410240</v>
      </c>
      <c r="C588" s="123"/>
      <c r="D588" s="55" t="s">
        <v>244</v>
      </c>
      <c r="E588" s="21">
        <f>E589+E591</f>
        <v>2847.5</v>
      </c>
      <c r="F588" s="21">
        <f>F589+F591</f>
        <v>2847.5</v>
      </c>
      <c r="G588" s="21">
        <f>G589+G591</f>
        <v>2847.5</v>
      </c>
    </row>
    <row r="589" spans="1:7" ht="12.75">
      <c r="A589" s="123" t="s">
        <v>52</v>
      </c>
      <c r="B589" s="123">
        <v>2110410240</v>
      </c>
      <c r="C589" s="1" t="s">
        <v>73</v>
      </c>
      <c r="D589" s="47" t="s">
        <v>74</v>
      </c>
      <c r="E589" s="21">
        <f>E590</f>
        <v>260.9</v>
      </c>
      <c r="F589" s="21">
        <f>F590</f>
        <v>260.9</v>
      </c>
      <c r="G589" s="21">
        <f>G590</f>
        <v>260.9</v>
      </c>
    </row>
    <row r="590" spans="1:7" ht="31.5">
      <c r="A590" s="123" t="s">
        <v>52</v>
      </c>
      <c r="B590" s="123">
        <v>2110410240</v>
      </c>
      <c r="C590" s="123">
        <v>320</v>
      </c>
      <c r="D590" s="124" t="s">
        <v>102</v>
      </c>
      <c r="E590" s="21">
        <f>'№ 4 ведом'!F852</f>
        <v>260.9</v>
      </c>
      <c r="F590" s="21">
        <f>'№ 4 ведом'!G852</f>
        <v>260.9</v>
      </c>
      <c r="G590" s="21">
        <f>'№ 4 ведом'!H852</f>
        <v>260.9</v>
      </c>
    </row>
    <row r="591" spans="1:7" ht="31.5">
      <c r="A591" s="123" t="s">
        <v>52</v>
      </c>
      <c r="B591" s="123">
        <v>2110410240</v>
      </c>
      <c r="C591" s="120" t="s">
        <v>97</v>
      </c>
      <c r="D591" s="124" t="s">
        <v>98</v>
      </c>
      <c r="E591" s="21">
        <f>E592</f>
        <v>2586.6</v>
      </c>
      <c r="F591" s="21">
        <f>F592</f>
        <v>2586.6</v>
      </c>
      <c r="G591" s="21">
        <f>G592</f>
        <v>2586.6</v>
      </c>
    </row>
    <row r="592" spans="1:7" ht="12.75">
      <c r="A592" s="123" t="s">
        <v>52</v>
      </c>
      <c r="B592" s="123">
        <v>2110410240</v>
      </c>
      <c r="C592" s="123">
        <v>610</v>
      </c>
      <c r="D592" s="124" t="s">
        <v>104</v>
      </c>
      <c r="E592" s="21">
        <f>'№ 4 ведом'!F854</f>
        <v>2586.6</v>
      </c>
      <c r="F592" s="21">
        <f>'№ 4 ведом'!G854</f>
        <v>2586.6</v>
      </c>
      <c r="G592" s="21">
        <f>'№ 4 ведом'!H854</f>
        <v>2586.6</v>
      </c>
    </row>
    <row r="593" spans="1:7" ht="31.5">
      <c r="A593" s="123" t="s">
        <v>52</v>
      </c>
      <c r="B593" s="123" t="s">
        <v>316</v>
      </c>
      <c r="C593" s="123"/>
      <c r="D593" s="124" t="s">
        <v>171</v>
      </c>
      <c r="E593" s="21">
        <f aca="true" t="shared" si="151" ref="E593:G594">E594</f>
        <v>316.4</v>
      </c>
      <c r="F593" s="21">
        <f t="shared" si="151"/>
        <v>316.4</v>
      </c>
      <c r="G593" s="21">
        <f t="shared" si="151"/>
        <v>316.4</v>
      </c>
    </row>
    <row r="594" spans="1:7" ht="31.5">
      <c r="A594" s="123" t="s">
        <v>52</v>
      </c>
      <c r="B594" s="123" t="s">
        <v>316</v>
      </c>
      <c r="C594" s="120" t="s">
        <v>97</v>
      </c>
      <c r="D594" s="124" t="s">
        <v>98</v>
      </c>
      <c r="E594" s="21">
        <f t="shared" si="151"/>
        <v>316.4</v>
      </c>
      <c r="F594" s="21">
        <f t="shared" si="151"/>
        <v>316.4</v>
      </c>
      <c r="G594" s="21">
        <f t="shared" si="151"/>
        <v>316.4</v>
      </c>
    </row>
    <row r="595" spans="1:7" ht="12.75">
      <c r="A595" s="123" t="s">
        <v>52</v>
      </c>
      <c r="B595" s="123" t="s">
        <v>316</v>
      </c>
      <c r="C595" s="123">
        <v>610</v>
      </c>
      <c r="D595" s="124" t="s">
        <v>104</v>
      </c>
      <c r="E595" s="21">
        <f>'№ 4 ведом'!F857</f>
        <v>316.4</v>
      </c>
      <c r="F595" s="21">
        <f>'№ 4 ведом'!G857</f>
        <v>316.4</v>
      </c>
      <c r="G595" s="21">
        <f>'№ 4 ведом'!H857</f>
        <v>316.4</v>
      </c>
    </row>
    <row r="596" spans="1:7" ht="31.5">
      <c r="A596" s="123" t="s">
        <v>52</v>
      </c>
      <c r="B596" s="120">
        <v>2130000000</v>
      </c>
      <c r="C596" s="24"/>
      <c r="D596" s="49" t="s">
        <v>114</v>
      </c>
      <c r="E596" s="17">
        <f>E601+E597</f>
        <v>224.3</v>
      </c>
      <c r="F596" s="17">
        <f>F601+F597</f>
        <v>224.3</v>
      </c>
      <c r="G596" s="17">
        <f>G601+G597</f>
        <v>224.3</v>
      </c>
    </row>
    <row r="597" spans="1:7" ht="31.5">
      <c r="A597" s="123" t="s">
        <v>52</v>
      </c>
      <c r="B597" s="123">
        <v>2130100000</v>
      </c>
      <c r="C597" s="24"/>
      <c r="D597" s="49" t="s">
        <v>209</v>
      </c>
      <c r="E597" s="17">
        <f>E598</f>
        <v>125.8</v>
      </c>
      <c r="F597" s="17">
        <f aca="true" t="shared" si="152" ref="F597:G599">F598</f>
        <v>125.8</v>
      </c>
      <c r="G597" s="17">
        <f t="shared" si="152"/>
        <v>125.8</v>
      </c>
    </row>
    <row r="598" spans="1:7" ht="31.5">
      <c r="A598" s="123" t="s">
        <v>52</v>
      </c>
      <c r="B598" s="120">
        <v>2130120260</v>
      </c>
      <c r="C598" s="24"/>
      <c r="D598" s="49" t="s">
        <v>210</v>
      </c>
      <c r="E598" s="17">
        <f>E599</f>
        <v>125.8</v>
      </c>
      <c r="F598" s="17">
        <f t="shared" si="152"/>
        <v>125.8</v>
      </c>
      <c r="G598" s="17">
        <f t="shared" si="152"/>
        <v>125.8</v>
      </c>
    </row>
    <row r="599" spans="1:7" ht="31.5">
      <c r="A599" s="123" t="s">
        <v>52</v>
      </c>
      <c r="B599" s="120">
        <v>2130120260</v>
      </c>
      <c r="C599" s="123" t="s">
        <v>69</v>
      </c>
      <c r="D599" s="49" t="s">
        <v>95</v>
      </c>
      <c r="E599" s="17">
        <f>E600</f>
        <v>125.8</v>
      </c>
      <c r="F599" s="17">
        <f t="shared" si="152"/>
        <v>125.8</v>
      </c>
      <c r="G599" s="17">
        <f t="shared" si="152"/>
        <v>125.8</v>
      </c>
    </row>
    <row r="600" spans="1:7" ht="31.5">
      <c r="A600" s="123" t="s">
        <v>52</v>
      </c>
      <c r="B600" s="120">
        <v>2130120260</v>
      </c>
      <c r="C600" s="123">
        <v>240</v>
      </c>
      <c r="D600" s="49" t="s">
        <v>223</v>
      </c>
      <c r="E600" s="17">
        <f>'№ 4 ведом'!F862</f>
        <v>125.8</v>
      </c>
      <c r="F600" s="17">
        <f>'№ 4 ведом'!G862</f>
        <v>125.8</v>
      </c>
      <c r="G600" s="17">
        <f>'№ 4 ведом'!H862</f>
        <v>125.8</v>
      </c>
    </row>
    <row r="601" spans="1:7" ht="31.5">
      <c r="A601" s="123" t="s">
        <v>52</v>
      </c>
      <c r="B601" s="123">
        <v>2130200000</v>
      </c>
      <c r="C601" s="123"/>
      <c r="D601" s="49" t="s">
        <v>172</v>
      </c>
      <c r="E601" s="17">
        <f aca="true" t="shared" si="153" ref="E601:G603">E602</f>
        <v>98.5</v>
      </c>
      <c r="F601" s="17">
        <f t="shared" si="153"/>
        <v>98.5</v>
      </c>
      <c r="G601" s="17">
        <f t="shared" si="153"/>
        <v>98.5</v>
      </c>
    </row>
    <row r="602" spans="1:7" ht="31.5">
      <c r="A602" s="123" t="s">
        <v>52</v>
      </c>
      <c r="B602" s="123">
        <v>2130220270</v>
      </c>
      <c r="C602" s="123"/>
      <c r="D602" s="49" t="s">
        <v>173</v>
      </c>
      <c r="E602" s="17">
        <f t="shared" si="153"/>
        <v>98.5</v>
      </c>
      <c r="F602" s="17">
        <f t="shared" si="153"/>
        <v>98.5</v>
      </c>
      <c r="G602" s="17">
        <f t="shared" si="153"/>
        <v>98.5</v>
      </c>
    </row>
    <row r="603" spans="1:7" ht="31.5">
      <c r="A603" s="123" t="s">
        <v>52</v>
      </c>
      <c r="B603" s="123">
        <v>2130220270</v>
      </c>
      <c r="C603" s="123" t="s">
        <v>69</v>
      </c>
      <c r="D603" s="49" t="s">
        <v>95</v>
      </c>
      <c r="E603" s="17">
        <f t="shared" si="153"/>
        <v>98.5</v>
      </c>
      <c r="F603" s="17">
        <f t="shared" si="153"/>
        <v>98.5</v>
      </c>
      <c r="G603" s="17">
        <f t="shared" si="153"/>
        <v>98.5</v>
      </c>
    </row>
    <row r="604" spans="1:7" ht="31.5">
      <c r="A604" s="123" t="s">
        <v>52</v>
      </c>
      <c r="B604" s="123">
        <v>2130220270</v>
      </c>
      <c r="C604" s="123">
        <v>240</v>
      </c>
      <c r="D604" s="49" t="s">
        <v>223</v>
      </c>
      <c r="E604" s="17">
        <f>'№ 4 ведом'!F866</f>
        <v>98.5</v>
      </c>
      <c r="F604" s="17">
        <f>'№ 4 ведом'!G866</f>
        <v>98.5</v>
      </c>
      <c r="G604" s="17">
        <f>'№ 4 ведом'!H866</f>
        <v>98.5</v>
      </c>
    </row>
    <row r="605" spans="1:7" ht="12.75">
      <c r="A605" s="123" t="s">
        <v>52</v>
      </c>
      <c r="B605" s="123">
        <v>9900000000</v>
      </c>
      <c r="C605" s="123"/>
      <c r="D605" s="49" t="s">
        <v>105</v>
      </c>
      <c r="E605" s="17">
        <f aca="true" t="shared" si="154" ref="E605:G606">E606</f>
        <v>7831.299999999999</v>
      </c>
      <c r="F605" s="17">
        <f t="shared" si="154"/>
        <v>7831.299999999999</v>
      </c>
      <c r="G605" s="17">
        <f t="shared" si="154"/>
        <v>7831.299999999999</v>
      </c>
    </row>
    <row r="606" spans="1:7" ht="31.5">
      <c r="A606" s="123" t="s">
        <v>52</v>
      </c>
      <c r="B606" s="123">
        <v>9990000000</v>
      </c>
      <c r="C606" s="123"/>
      <c r="D606" s="49" t="s">
        <v>147</v>
      </c>
      <c r="E606" s="17">
        <f t="shared" si="154"/>
        <v>7831.299999999999</v>
      </c>
      <c r="F606" s="17">
        <f t="shared" si="154"/>
        <v>7831.299999999999</v>
      </c>
      <c r="G606" s="17">
        <f t="shared" si="154"/>
        <v>7831.299999999999</v>
      </c>
    </row>
    <row r="607" spans="1:7" ht="31.5">
      <c r="A607" s="123" t="s">
        <v>52</v>
      </c>
      <c r="B607" s="123">
        <v>9990200000</v>
      </c>
      <c r="C607" s="24"/>
      <c r="D607" s="49" t="s">
        <v>117</v>
      </c>
      <c r="E607" s="17">
        <f>E608</f>
        <v>7831.299999999999</v>
      </c>
      <c r="F607" s="17">
        <f aca="true" t="shared" si="155" ref="F607:G609">F608</f>
        <v>7831.299999999999</v>
      </c>
      <c r="G607" s="17">
        <f t="shared" si="155"/>
        <v>7831.299999999999</v>
      </c>
    </row>
    <row r="608" spans="1:7" ht="47.25">
      <c r="A608" s="123" t="s">
        <v>52</v>
      </c>
      <c r="B608" s="123">
        <v>9990225000</v>
      </c>
      <c r="C608" s="123"/>
      <c r="D608" s="49" t="s">
        <v>118</v>
      </c>
      <c r="E608" s="17">
        <f>E609+E611</f>
        <v>7831.299999999999</v>
      </c>
      <c r="F608" s="17">
        <f>F609+F611</f>
        <v>7831.299999999999</v>
      </c>
      <c r="G608" s="17">
        <f>G609+G611</f>
        <v>7831.299999999999</v>
      </c>
    </row>
    <row r="609" spans="1:7" ht="63">
      <c r="A609" s="123" t="s">
        <v>52</v>
      </c>
      <c r="B609" s="123">
        <v>9990225000</v>
      </c>
      <c r="C609" s="123" t="s">
        <v>68</v>
      </c>
      <c r="D609" s="49" t="s">
        <v>1</v>
      </c>
      <c r="E609" s="17">
        <f>E610</f>
        <v>7799.4</v>
      </c>
      <c r="F609" s="17">
        <f t="shared" si="155"/>
        <v>7799.4</v>
      </c>
      <c r="G609" s="17">
        <f t="shared" si="155"/>
        <v>7799.4</v>
      </c>
    </row>
    <row r="610" spans="1:7" ht="31.5">
      <c r="A610" s="123" t="s">
        <v>52</v>
      </c>
      <c r="B610" s="123">
        <v>9990225000</v>
      </c>
      <c r="C610" s="123">
        <v>120</v>
      </c>
      <c r="D610" s="49" t="s">
        <v>224</v>
      </c>
      <c r="E610" s="17">
        <f>'№ 4 ведом'!F872</f>
        <v>7799.4</v>
      </c>
      <c r="F610" s="17">
        <f>'№ 4 ведом'!G872</f>
        <v>7799.4</v>
      </c>
      <c r="G610" s="17">
        <f>'№ 4 ведом'!H872</f>
        <v>7799.4</v>
      </c>
    </row>
    <row r="611" spans="1:7" ht="12.75">
      <c r="A611" s="123" t="s">
        <v>52</v>
      </c>
      <c r="B611" s="123">
        <v>9990225000</v>
      </c>
      <c r="C611" s="123" t="s">
        <v>70</v>
      </c>
      <c r="D611" s="49" t="s">
        <v>71</v>
      </c>
      <c r="E611" s="17">
        <f>E612</f>
        <v>31.9</v>
      </c>
      <c r="F611" s="17">
        <f>F612</f>
        <v>31.9</v>
      </c>
      <c r="G611" s="17">
        <f>G612</f>
        <v>31.9</v>
      </c>
    </row>
    <row r="612" spans="1:7" ht="12.75">
      <c r="A612" s="123" t="s">
        <v>52</v>
      </c>
      <c r="B612" s="123">
        <v>9990225000</v>
      </c>
      <c r="C612" s="123">
        <v>850</v>
      </c>
      <c r="D612" s="49" t="s">
        <v>100</v>
      </c>
      <c r="E612" s="17">
        <f>'№ 4 ведом'!F874</f>
        <v>31.9</v>
      </c>
      <c r="F612" s="17">
        <f>'№ 4 ведом'!G874</f>
        <v>31.9</v>
      </c>
      <c r="G612" s="17">
        <f>'№ 4 ведом'!H874</f>
        <v>31.9</v>
      </c>
    </row>
    <row r="613" spans="1:7" ht="12.75">
      <c r="A613" s="4" t="s">
        <v>41</v>
      </c>
      <c r="B613" s="4" t="s">
        <v>66</v>
      </c>
      <c r="C613" s="4" t="s">
        <v>66</v>
      </c>
      <c r="D613" s="19" t="s">
        <v>82</v>
      </c>
      <c r="E613" s="6">
        <f>E614</f>
        <v>58198.5</v>
      </c>
      <c r="F613" s="6">
        <f>F614</f>
        <v>52971.9</v>
      </c>
      <c r="G613" s="6">
        <f>G614</f>
        <v>52971.9</v>
      </c>
    </row>
    <row r="614" spans="1:7" ht="12.75">
      <c r="A614" s="121" t="s">
        <v>42</v>
      </c>
      <c r="B614" s="121" t="s">
        <v>66</v>
      </c>
      <c r="C614" s="121" t="s">
        <v>66</v>
      </c>
      <c r="D614" s="57" t="s">
        <v>13</v>
      </c>
      <c r="E614" s="58">
        <f>E621+E660+E615</f>
        <v>58198.5</v>
      </c>
      <c r="F614" s="58">
        <f>F621+F660+F615</f>
        <v>52971.9</v>
      </c>
      <c r="G614" s="58">
        <f>G621+G660+G615</f>
        <v>52971.9</v>
      </c>
    </row>
    <row r="615" spans="1:7" ht="47.25">
      <c r="A615" s="123" t="s">
        <v>42</v>
      </c>
      <c r="B615" s="120">
        <v>2100000000</v>
      </c>
      <c r="C615" s="24"/>
      <c r="D615" s="124" t="s">
        <v>319</v>
      </c>
      <c r="E615" s="17">
        <f>E616</f>
        <v>106.7</v>
      </c>
      <c r="F615" s="17">
        <f aca="true" t="shared" si="156" ref="F615:G619">F616</f>
        <v>106.7</v>
      </c>
      <c r="G615" s="17">
        <f t="shared" si="156"/>
        <v>106.7</v>
      </c>
    </row>
    <row r="616" spans="1:7" ht="31.5">
      <c r="A616" s="123" t="s">
        <v>42</v>
      </c>
      <c r="B616" s="120">
        <v>2130000000</v>
      </c>
      <c r="C616" s="24"/>
      <c r="D616" s="124" t="s">
        <v>114</v>
      </c>
      <c r="E616" s="17">
        <f>E617</f>
        <v>106.7</v>
      </c>
      <c r="F616" s="17">
        <f t="shared" si="156"/>
        <v>106.7</v>
      </c>
      <c r="G616" s="17">
        <f t="shared" si="156"/>
        <v>106.7</v>
      </c>
    </row>
    <row r="617" spans="1:7" ht="47.25">
      <c r="A617" s="123" t="s">
        <v>42</v>
      </c>
      <c r="B617" s="120">
        <v>2130300000</v>
      </c>
      <c r="C617" s="24"/>
      <c r="D617" s="124" t="s">
        <v>115</v>
      </c>
      <c r="E617" s="17">
        <f>E618</f>
        <v>106.7</v>
      </c>
      <c r="F617" s="17">
        <f t="shared" si="156"/>
        <v>106.7</v>
      </c>
      <c r="G617" s="17">
        <f t="shared" si="156"/>
        <v>106.7</v>
      </c>
    </row>
    <row r="618" spans="1:7" ht="31.5">
      <c r="A618" s="123" t="s">
        <v>42</v>
      </c>
      <c r="B618" s="120">
        <v>2130320280</v>
      </c>
      <c r="C618" s="24"/>
      <c r="D618" s="124" t="s">
        <v>116</v>
      </c>
      <c r="E618" s="17">
        <f>E619</f>
        <v>106.7</v>
      </c>
      <c r="F618" s="17">
        <f t="shared" si="156"/>
        <v>106.7</v>
      </c>
      <c r="G618" s="17">
        <f t="shared" si="156"/>
        <v>106.7</v>
      </c>
    </row>
    <row r="619" spans="1:7" ht="31.5">
      <c r="A619" s="123" t="s">
        <v>42</v>
      </c>
      <c r="B619" s="120">
        <v>2130320280</v>
      </c>
      <c r="C619" s="120" t="s">
        <v>97</v>
      </c>
      <c r="D619" s="124" t="s">
        <v>98</v>
      </c>
      <c r="E619" s="17">
        <f>E620</f>
        <v>106.7</v>
      </c>
      <c r="F619" s="17">
        <f t="shared" si="156"/>
        <v>106.7</v>
      </c>
      <c r="G619" s="17">
        <f t="shared" si="156"/>
        <v>106.7</v>
      </c>
    </row>
    <row r="620" spans="1:7" ht="12.75">
      <c r="A620" s="123" t="s">
        <v>42</v>
      </c>
      <c r="B620" s="120">
        <v>2130320280</v>
      </c>
      <c r="C620" s="123">
        <v>610</v>
      </c>
      <c r="D620" s="124" t="s">
        <v>104</v>
      </c>
      <c r="E620" s="17">
        <f>'№ 4 ведом'!F425</f>
        <v>106.7</v>
      </c>
      <c r="F620" s="17">
        <f>'№ 4 ведом'!G425</f>
        <v>106.7</v>
      </c>
      <c r="G620" s="17">
        <f>'№ 4 ведом'!H425</f>
        <v>106.7</v>
      </c>
    </row>
    <row r="621" spans="1:7" ht="47.25">
      <c r="A621" s="123" t="s">
        <v>42</v>
      </c>
      <c r="B621" s="120">
        <v>2200000000</v>
      </c>
      <c r="C621" s="123"/>
      <c r="D621" s="49" t="s">
        <v>317</v>
      </c>
      <c r="E621" s="17">
        <f>E622+E637</f>
        <v>55151.4</v>
      </c>
      <c r="F621" s="17">
        <f>F622+F637</f>
        <v>50779.600000000006</v>
      </c>
      <c r="G621" s="17">
        <f>G622+G637</f>
        <v>50779.600000000006</v>
      </c>
    </row>
    <row r="622" spans="1:7" ht="31.5">
      <c r="A622" s="123" t="s">
        <v>42</v>
      </c>
      <c r="B622" s="120">
        <v>2210000000</v>
      </c>
      <c r="C622" s="123"/>
      <c r="D622" s="49" t="s">
        <v>182</v>
      </c>
      <c r="E622" s="17">
        <f>E623+E633</f>
        <v>16899.5</v>
      </c>
      <c r="F622" s="17">
        <f>F623+F633</f>
        <v>16699.5</v>
      </c>
      <c r="G622" s="17">
        <f>G623+G633</f>
        <v>16699.5</v>
      </c>
    </row>
    <row r="623" spans="1:7" ht="31.5">
      <c r="A623" s="123" t="s">
        <v>42</v>
      </c>
      <c r="B623" s="120">
        <v>2210100000</v>
      </c>
      <c r="C623" s="123"/>
      <c r="D623" s="49" t="s">
        <v>183</v>
      </c>
      <c r="E623" s="17">
        <f>E627+E624+E630</f>
        <v>16619.5</v>
      </c>
      <c r="F623" s="17">
        <f>F627+F624+F630</f>
        <v>16619.5</v>
      </c>
      <c r="G623" s="17">
        <f>G627+G624+G630</f>
        <v>16619.5</v>
      </c>
    </row>
    <row r="624" spans="1:7" ht="47.25">
      <c r="A624" s="123" t="s">
        <v>42</v>
      </c>
      <c r="B624" s="120">
        <v>2210110680</v>
      </c>
      <c r="C624" s="123"/>
      <c r="D624" s="61" t="s">
        <v>239</v>
      </c>
      <c r="E624" s="17">
        <f aca="true" t="shared" si="157" ref="E624:G625">E625</f>
        <v>8423.6</v>
      </c>
      <c r="F624" s="17">
        <f t="shared" si="157"/>
        <v>8423.6</v>
      </c>
      <c r="G624" s="17">
        <f t="shared" si="157"/>
        <v>8423.6</v>
      </c>
    </row>
    <row r="625" spans="1:7" ht="31.5">
      <c r="A625" s="123" t="s">
        <v>42</v>
      </c>
      <c r="B625" s="120">
        <v>2210110680</v>
      </c>
      <c r="C625" s="120" t="s">
        <v>97</v>
      </c>
      <c r="D625" s="55" t="s">
        <v>98</v>
      </c>
      <c r="E625" s="17">
        <f t="shared" si="157"/>
        <v>8423.6</v>
      </c>
      <c r="F625" s="17">
        <f t="shared" si="157"/>
        <v>8423.6</v>
      </c>
      <c r="G625" s="17">
        <f t="shared" si="157"/>
        <v>8423.6</v>
      </c>
    </row>
    <row r="626" spans="1:7" ht="12.75">
      <c r="A626" s="123" t="s">
        <v>42</v>
      </c>
      <c r="B626" s="120">
        <v>2210110680</v>
      </c>
      <c r="C626" s="123">
        <v>610</v>
      </c>
      <c r="D626" s="55" t="s">
        <v>104</v>
      </c>
      <c r="E626" s="17">
        <f>'№ 4 ведом'!F431</f>
        <v>8423.6</v>
      </c>
      <c r="F626" s="17">
        <f>'№ 4 ведом'!G431</f>
        <v>8423.6</v>
      </c>
      <c r="G626" s="17">
        <f>'№ 4 ведом'!H431</f>
        <v>8423.6</v>
      </c>
    </row>
    <row r="627" spans="1:7" ht="31.5">
      <c r="A627" s="123" t="s">
        <v>42</v>
      </c>
      <c r="B627" s="120">
        <v>2210120010</v>
      </c>
      <c r="C627" s="123"/>
      <c r="D627" s="49" t="s">
        <v>123</v>
      </c>
      <c r="E627" s="17">
        <f aca="true" t="shared" si="158" ref="E627:G628">E628</f>
        <v>8110.8</v>
      </c>
      <c r="F627" s="17">
        <f t="shared" si="158"/>
        <v>8110.8</v>
      </c>
      <c r="G627" s="17">
        <f t="shared" si="158"/>
        <v>8110.8</v>
      </c>
    </row>
    <row r="628" spans="1:7" ht="31.5">
      <c r="A628" s="123" t="s">
        <v>42</v>
      </c>
      <c r="B628" s="120">
        <v>2210120010</v>
      </c>
      <c r="C628" s="120" t="s">
        <v>97</v>
      </c>
      <c r="D628" s="124" t="s">
        <v>98</v>
      </c>
      <c r="E628" s="17">
        <f t="shared" si="158"/>
        <v>8110.8</v>
      </c>
      <c r="F628" s="17">
        <f t="shared" si="158"/>
        <v>8110.8</v>
      </c>
      <c r="G628" s="17">
        <f t="shared" si="158"/>
        <v>8110.8</v>
      </c>
    </row>
    <row r="629" spans="1:7" ht="12.75">
      <c r="A629" s="123" t="s">
        <v>42</v>
      </c>
      <c r="B629" s="120">
        <v>2210120010</v>
      </c>
      <c r="C629" s="123">
        <v>610</v>
      </c>
      <c r="D629" s="124" t="s">
        <v>104</v>
      </c>
      <c r="E629" s="17">
        <f>'№ 4 ведом'!F434</f>
        <v>8110.8</v>
      </c>
      <c r="F629" s="17">
        <f>'№ 4 ведом'!G434</f>
        <v>8110.8</v>
      </c>
      <c r="G629" s="17">
        <f>'№ 4 ведом'!H434</f>
        <v>8110.8</v>
      </c>
    </row>
    <row r="630" spans="1:7" ht="47.25">
      <c r="A630" s="123" t="s">
        <v>42</v>
      </c>
      <c r="B630" s="120" t="s">
        <v>308</v>
      </c>
      <c r="C630" s="123"/>
      <c r="D630" s="61" t="s">
        <v>248</v>
      </c>
      <c r="E630" s="17">
        <f aca="true" t="shared" si="159" ref="E630:G631">E631</f>
        <v>85.1</v>
      </c>
      <c r="F630" s="17">
        <f t="shared" si="159"/>
        <v>85.1</v>
      </c>
      <c r="G630" s="17">
        <f t="shared" si="159"/>
        <v>85.1</v>
      </c>
    </row>
    <row r="631" spans="1:7" ht="31.5">
      <c r="A631" s="123" t="s">
        <v>42</v>
      </c>
      <c r="B631" s="120" t="s">
        <v>308</v>
      </c>
      <c r="C631" s="120" t="s">
        <v>97</v>
      </c>
      <c r="D631" s="55" t="s">
        <v>98</v>
      </c>
      <c r="E631" s="17">
        <f t="shared" si="159"/>
        <v>85.1</v>
      </c>
      <c r="F631" s="17">
        <f t="shared" si="159"/>
        <v>85.1</v>
      </c>
      <c r="G631" s="17">
        <f t="shared" si="159"/>
        <v>85.1</v>
      </c>
    </row>
    <row r="632" spans="1:7" ht="12.75">
      <c r="A632" s="123" t="s">
        <v>42</v>
      </c>
      <c r="B632" s="120" t="s">
        <v>308</v>
      </c>
      <c r="C632" s="123">
        <v>610</v>
      </c>
      <c r="D632" s="55" t="s">
        <v>104</v>
      </c>
      <c r="E632" s="17">
        <f>'№ 4 ведом'!F437</f>
        <v>85.1</v>
      </c>
      <c r="F632" s="17">
        <f>'№ 4 ведом'!G437</f>
        <v>85.1</v>
      </c>
      <c r="G632" s="17">
        <f>'№ 4 ведом'!H437</f>
        <v>85.1</v>
      </c>
    </row>
    <row r="633" spans="1:7" ht="31.5">
      <c r="A633" s="123" t="s">
        <v>42</v>
      </c>
      <c r="B633" s="120">
        <v>2210200000</v>
      </c>
      <c r="C633" s="123"/>
      <c r="D633" s="124" t="s">
        <v>184</v>
      </c>
      <c r="E633" s="17">
        <f>E634</f>
        <v>280</v>
      </c>
      <c r="F633" s="17">
        <f aca="true" t="shared" si="160" ref="F633:G633">F634</f>
        <v>80</v>
      </c>
      <c r="G633" s="17">
        <f t="shared" si="160"/>
        <v>80</v>
      </c>
    </row>
    <row r="634" spans="1:7" ht="47.25">
      <c r="A634" s="123" t="s">
        <v>42</v>
      </c>
      <c r="B634" s="163" t="s">
        <v>694</v>
      </c>
      <c r="C634" s="164"/>
      <c r="D634" s="165" t="s">
        <v>695</v>
      </c>
      <c r="E634" s="17">
        <f aca="true" t="shared" si="161" ref="E634:G635">E635</f>
        <v>280</v>
      </c>
      <c r="F634" s="17">
        <f t="shared" si="161"/>
        <v>80</v>
      </c>
      <c r="G634" s="17">
        <f t="shared" si="161"/>
        <v>80</v>
      </c>
    </row>
    <row r="635" spans="1:7" ht="31.5">
      <c r="A635" s="123" t="s">
        <v>42</v>
      </c>
      <c r="B635" s="163" t="s">
        <v>694</v>
      </c>
      <c r="C635" s="163" t="s">
        <v>97</v>
      </c>
      <c r="D635" s="165" t="s">
        <v>98</v>
      </c>
      <c r="E635" s="17">
        <f t="shared" si="161"/>
        <v>280</v>
      </c>
      <c r="F635" s="17">
        <f t="shared" si="161"/>
        <v>80</v>
      </c>
      <c r="G635" s="17">
        <f t="shared" si="161"/>
        <v>80</v>
      </c>
    </row>
    <row r="636" spans="1:7" ht="12.75">
      <c r="A636" s="123" t="s">
        <v>42</v>
      </c>
      <c r="B636" s="163" t="s">
        <v>694</v>
      </c>
      <c r="C636" s="164">
        <v>610</v>
      </c>
      <c r="D636" s="165" t="s">
        <v>104</v>
      </c>
      <c r="E636" s="17">
        <f>'№ 4 ведом'!F441</f>
        <v>280</v>
      </c>
      <c r="F636" s="17">
        <f>'№ 4 ведом'!G441</f>
        <v>80</v>
      </c>
      <c r="G636" s="17">
        <f>'№ 4 ведом'!H441</f>
        <v>80</v>
      </c>
    </row>
    <row r="637" spans="1:7" ht="31.5">
      <c r="A637" s="123" t="s">
        <v>42</v>
      </c>
      <c r="B637" s="120">
        <v>2220000000</v>
      </c>
      <c r="C637" s="123"/>
      <c r="D637" s="49" t="s">
        <v>139</v>
      </c>
      <c r="E637" s="17">
        <f>E638+E648+E656+E652</f>
        <v>38251.9</v>
      </c>
      <c r="F637" s="17">
        <f aca="true" t="shared" si="162" ref="F637:G637">F638+F648+F656+F652</f>
        <v>34080.100000000006</v>
      </c>
      <c r="G637" s="17">
        <f t="shared" si="162"/>
        <v>34080.100000000006</v>
      </c>
    </row>
    <row r="638" spans="1:7" ht="47.25">
      <c r="A638" s="123" t="s">
        <v>42</v>
      </c>
      <c r="B638" s="123">
        <v>2220100000</v>
      </c>
      <c r="C638" s="123"/>
      <c r="D638" s="49" t="s">
        <v>185</v>
      </c>
      <c r="E638" s="17">
        <f>E639+E642+E645</f>
        <v>33209.3</v>
      </c>
      <c r="F638" s="17">
        <f>F639+F642+F645</f>
        <v>33209.3</v>
      </c>
      <c r="G638" s="17">
        <f>G639+G642+G645</f>
        <v>33209.3</v>
      </c>
    </row>
    <row r="639" spans="1:7" ht="47.25">
      <c r="A639" s="123" t="s">
        <v>42</v>
      </c>
      <c r="B639" s="123">
        <v>2220110680</v>
      </c>
      <c r="C639" s="123"/>
      <c r="D639" s="61" t="s">
        <v>239</v>
      </c>
      <c r="E639" s="17">
        <f aca="true" t="shared" si="163" ref="E639:G640">E640</f>
        <v>17128</v>
      </c>
      <c r="F639" s="17">
        <f t="shared" si="163"/>
        <v>17128</v>
      </c>
      <c r="G639" s="17">
        <f t="shared" si="163"/>
        <v>17128</v>
      </c>
    </row>
    <row r="640" spans="1:7" ht="31.5">
      <c r="A640" s="123" t="s">
        <v>42</v>
      </c>
      <c r="B640" s="123">
        <v>2220110680</v>
      </c>
      <c r="C640" s="120" t="s">
        <v>97</v>
      </c>
      <c r="D640" s="55" t="s">
        <v>98</v>
      </c>
      <c r="E640" s="17">
        <f t="shared" si="163"/>
        <v>17128</v>
      </c>
      <c r="F640" s="17">
        <f t="shared" si="163"/>
        <v>17128</v>
      </c>
      <c r="G640" s="17">
        <f t="shared" si="163"/>
        <v>17128</v>
      </c>
    </row>
    <row r="641" spans="1:7" ht="12.75">
      <c r="A641" s="123" t="s">
        <v>42</v>
      </c>
      <c r="B641" s="123">
        <v>2220110680</v>
      </c>
      <c r="C641" s="123">
        <v>610</v>
      </c>
      <c r="D641" s="55" t="s">
        <v>104</v>
      </c>
      <c r="E641" s="17">
        <f>'№ 4 ведом'!F446</f>
        <v>17128</v>
      </c>
      <c r="F641" s="17">
        <f>'№ 4 ведом'!G446</f>
        <v>17128</v>
      </c>
      <c r="G641" s="17">
        <f>'№ 4 ведом'!H446</f>
        <v>17128</v>
      </c>
    </row>
    <row r="642" spans="1:7" ht="31.5">
      <c r="A642" s="123" t="s">
        <v>42</v>
      </c>
      <c r="B642" s="123">
        <v>2220120010</v>
      </c>
      <c r="C642" s="123"/>
      <c r="D642" s="124" t="s">
        <v>123</v>
      </c>
      <c r="E642" s="17">
        <f aca="true" t="shared" si="164" ref="E642:G643">E643</f>
        <v>15908.3</v>
      </c>
      <c r="F642" s="17">
        <f t="shared" si="164"/>
        <v>15908.3</v>
      </c>
      <c r="G642" s="17">
        <f t="shared" si="164"/>
        <v>15908.3</v>
      </c>
    </row>
    <row r="643" spans="1:7" ht="31.5">
      <c r="A643" s="123" t="s">
        <v>42</v>
      </c>
      <c r="B643" s="123">
        <v>2220120010</v>
      </c>
      <c r="C643" s="120" t="s">
        <v>97</v>
      </c>
      <c r="D643" s="124" t="s">
        <v>98</v>
      </c>
      <c r="E643" s="17">
        <f t="shared" si="164"/>
        <v>15908.3</v>
      </c>
      <c r="F643" s="17">
        <f t="shared" si="164"/>
        <v>15908.3</v>
      </c>
      <c r="G643" s="17">
        <f t="shared" si="164"/>
        <v>15908.3</v>
      </c>
    </row>
    <row r="644" spans="1:7" ht="12.75">
      <c r="A644" s="123" t="s">
        <v>42</v>
      </c>
      <c r="B644" s="123">
        <v>2220120010</v>
      </c>
      <c r="C644" s="123">
        <v>610</v>
      </c>
      <c r="D644" s="124" t="s">
        <v>104</v>
      </c>
      <c r="E644" s="17">
        <f>'№ 4 ведом'!F449</f>
        <v>15908.3</v>
      </c>
      <c r="F644" s="17">
        <f>'№ 4 ведом'!G449</f>
        <v>15908.3</v>
      </c>
      <c r="G644" s="17">
        <f>'№ 4 ведом'!H449</f>
        <v>15908.3</v>
      </c>
    </row>
    <row r="645" spans="1:7" ht="47.25">
      <c r="A645" s="123" t="s">
        <v>42</v>
      </c>
      <c r="B645" s="123" t="s">
        <v>309</v>
      </c>
      <c r="C645" s="123"/>
      <c r="D645" s="61" t="s">
        <v>248</v>
      </c>
      <c r="E645" s="17">
        <f aca="true" t="shared" si="165" ref="E645:G646">E646</f>
        <v>173</v>
      </c>
      <c r="F645" s="17">
        <f t="shared" si="165"/>
        <v>173</v>
      </c>
      <c r="G645" s="17">
        <f t="shared" si="165"/>
        <v>173</v>
      </c>
    </row>
    <row r="646" spans="1:7" ht="31.5">
      <c r="A646" s="123" t="s">
        <v>42</v>
      </c>
      <c r="B646" s="123" t="s">
        <v>309</v>
      </c>
      <c r="C646" s="120" t="s">
        <v>97</v>
      </c>
      <c r="D646" s="55" t="s">
        <v>98</v>
      </c>
      <c r="E646" s="17">
        <f t="shared" si="165"/>
        <v>173</v>
      </c>
      <c r="F646" s="17">
        <f t="shared" si="165"/>
        <v>173</v>
      </c>
      <c r="G646" s="17">
        <f t="shared" si="165"/>
        <v>173</v>
      </c>
    </row>
    <row r="647" spans="1:7" ht="12.75">
      <c r="A647" s="123" t="s">
        <v>42</v>
      </c>
      <c r="B647" s="123" t="s">
        <v>309</v>
      </c>
      <c r="C647" s="123">
        <v>610</v>
      </c>
      <c r="D647" s="55" t="s">
        <v>104</v>
      </c>
      <c r="E647" s="17">
        <f>'№ 4 ведом'!F452</f>
        <v>173</v>
      </c>
      <c r="F647" s="17">
        <f>'№ 4 ведом'!G452</f>
        <v>173</v>
      </c>
      <c r="G647" s="17">
        <f>'№ 4 ведом'!H452</f>
        <v>173</v>
      </c>
    </row>
    <row r="648" spans="1:7" ht="31.5">
      <c r="A648" s="123" t="s">
        <v>42</v>
      </c>
      <c r="B648" s="123">
        <v>2220200000</v>
      </c>
      <c r="C648" s="123"/>
      <c r="D648" s="49" t="s">
        <v>186</v>
      </c>
      <c r="E648" s="17">
        <f>E649</f>
        <v>1555.1</v>
      </c>
      <c r="F648" s="17">
        <f aca="true" t="shared" si="166" ref="F648:G650">F649</f>
        <v>870.8</v>
      </c>
      <c r="G648" s="17">
        <f t="shared" si="166"/>
        <v>870.8</v>
      </c>
    </row>
    <row r="649" spans="1:7" ht="12.75">
      <c r="A649" s="123" t="s">
        <v>42</v>
      </c>
      <c r="B649" s="123">
        <v>2220220320</v>
      </c>
      <c r="C649" s="123"/>
      <c r="D649" s="49" t="s">
        <v>140</v>
      </c>
      <c r="E649" s="17">
        <f>E650</f>
        <v>1555.1</v>
      </c>
      <c r="F649" s="17">
        <f t="shared" si="166"/>
        <v>870.8</v>
      </c>
      <c r="G649" s="17">
        <f t="shared" si="166"/>
        <v>870.8</v>
      </c>
    </row>
    <row r="650" spans="1:7" ht="31.5">
      <c r="A650" s="123" t="s">
        <v>42</v>
      </c>
      <c r="B650" s="123">
        <v>2220220320</v>
      </c>
      <c r="C650" s="120" t="s">
        <v>97</v>
      </c>
      <c r="D650" s="124" t="s">
        <v>98</v>
      </c>
      <c r="E650" s="17">
        <f>E651</f>
        <v>1555.1</v>
      </c>
      <c r="F650" s="17">
        <f t="shared" si="166"/>
        <v>870.8</v>
      </c>
      <c r="G650" s="17">
        <f t="shared" si="166"/>
        <v>870.8</v>
      </c>
    </row>
    <row r="651" spans="1:7" ht="12.75">
      <c r="A651" s="67" t="s">
        <v>42</v>
      </c>
      <c r="B651" s="123">
        <v>2220220320</v>
      </c>
      <c r="C651" s="67">
        <v>610</v>
      </c>
      <c r="D651" s="124" t="s">
        <v>104</v>
      </c>
      <c r="E651" s="17">
        <f>'№ 4 ведом'!F456</f>
        <v>1555.1</v>
      </c>
      <c r="F651" s="68">
        <f>'№ 4 ведом'!G456</f>
        <v>870.8</v>
      </c>
      <c r="G651" s="68">
        <f>'№ 4 ведом'!H456</f>
        <v>870.8</v>
      </c>
    </row>
    <row r="652" spans="1:7" ht="47.25">
      <c r="A652" s="184" t="s">
        <v>42</v>
      </c>
      <c r="B652" s="184">
        <v>2220300000</v>
      </c>
      <c r="C652" s="184"/>
      <c r="D652" s="55" t="s">
        <v>738</v>
      </c>
      <c r="E652" s="17">
        <f>E653</f>
        <v>574.1999999999999</v>
      </c>
      <c r="F652" s="17">
        <f aca="true" t="shared" si="167" ref="F652:G654">F653</f>
        <v>0</v>
      </c>
      <c r="G652" s="17">
        <f t="shared" si="167"/>
        <v>0</v>
      </c>
    </row>
    <row r="653" spans="1:7" ht="47.25">
      <c r="A653" s="184" t="s">
        <v>42</v>
      </c>
      <c r="B653" s="184" t="s">
        <v>739</v>
      </c>
      <c r="C653" s="184"/>
      <c r="D653" s="55" t="s">
        <v>740</v>
      </c>
      <c r="E653" s="17">
        <f>E654</f>
        <v>574.1999999999999</v>
      </c>
      <c r="F653" s="17">
        <f t="shared" si="167"/>
        <v>0</v>
      </c>
      <c r="G653" s="17">
        <f t="shared" si="167"/>
        <v>0</v>
      </c>
    </row>
    <row r="654" spans="1:7" ht="31.5">
      <c r="A654" s="184" t="s">
        <v>42</v>
      </c>
      <c r="B654" s="184" t="s">
        <v>739</v>
      </c>
      <c r="C654" s="183" t="s">
        <v>97</v>
      </c>
      <c r="D654" s="55" t="s">
        <v>98</v>
      </c>
      <c r="E654" s="17">
        <f>E655</f>
        <v>574.1999999999999</v>
      </c>
      <c r="F654" s="17">
        <f t="shared" si="167"/>
        <v>0</v>
      </c>
      <c r="G654" s="17">
        <f t="shared" si="167"/>
        <v>0</v>
      </c>
    </row>
    <row r="655" spans="1:7" ht="12.75">
      <c r="A655" s="184" t="s">
        <v>42</v>
      </c>
      <c r="B655" s="184" t="s">
        <v>739</v>
      </c>
      <c r="C655" s="184">
        <v>610</v>
      </c>
      <c r="D655" s="55" t="s">
        <v>104</v>
      </c>
      <c r="E655" s="17">
        <f>'№ 4 ведом'!F460</f>
        <v>574.1999999999999</v>
      </c>
      <c r="F655" s="17">
        <f>'№ 4 ведом'!G460</f>
        <v>0</v>
      </c>
      <c r="G655" s="17">
        <f>'№ 4 ведом'!H460</f>
        <v>0</v>
      </c>
    </row>
    <row r="656" spans="1:7" ht="63">
      <c r="A656" s="123" t="s">
        <v>42</v>
      </c>
      <c r="B656" s="123">
        <v>2220400000</v>
      </c>
      <c r="C656" s="123"/>
      <c r="D656" s="55" t="s">
        <v>359</v>
      </c>
      <c r="E656" s="17">
        <f>E657</f>
        <v>2913.2999999999997</v>
      </c>
      <c r="F656" s="17">
        <f aca="true" t="shared" si="168" ref="F656:G658">F657</f>
        <v>0</v>
      </c>
      <c r="G656" s="17">
        <f t="shared" si="168"/>
        <v>0</v>
      </c>
    </row>
    <row r="657" spans="1:7" ht="78.75">
      <c r="A657" s="147" t="s">
        <v>42</v>
      </c>
      <c r="B657" s="147" t="s">
        <v>662</v>
      </c>
      <c r="C657" s="147"/>
      <c r="D657" s="55" t="s">
        <v>663</v>
      </c>
      <c r="E657" s="17">
        <f>E658</f>
        <v>2913.2999999999997</v>
      </c>
      <c r="F657" s="17">
        <f t="shared" si="168"/>
        <v>0</v>
      </c>
      <c r="G657" s="17">
        <f t="shared" si="168"/>
        <v>0</v>
      </c>
    </row>
    <row r="658" spans="1:7" ht="31.5">
      <c r="A658" s="147" t="s">
        <v>42</v>
      </c>
      <c r="B658" s="147" t="s">
        <v>662</v>
      </c>
      <c r="C658" s="146" t="s">
        <v>97</v>
      </c>
      <c r="D658" s="55" t="s">
        <v>98</v>
      </c>
      <c r="E658" s="17">
        <f>E659</f>
        <v>2913.2999999999997</v>
      </c>
      <c r="F658" s="17">
        <f t="shared" si="168"/>
        <v>0</v>
      </c>
      <c r="G658" s="17">
        <f t="shared" si="168"/>
        <v>0</v>
      </c>
    </row>
    <row r="659" spans="1:7" ht="12.75">
      <c r="A659" s="147" t="s">
        <v>42</v>
      </c>
      <c r="B659" s="147" t="s">
        <v>662</v>
      </c>
      <c r="C659" s="147">
        <v>610</v>
      </c>
      <c r="D659" s="55" t="s">
        <v>104</v>
      </c>
      <c r="E659" s="17">
        <f>'№ 4 ведом'!F464</f>
        <v>2913.2999999999997</v>
      </c>
      <c r="F659" s="17">
        <f>'№ 4 ведом'!G464</f>
        <v>0</v>
      </c>
      <c r="G659" s="17">
        <f>'№ 4 ведом'!H464</f>
        <v>0</v>
      </c>
    </row>
    <row r="660" spans="1:7" ht="31.5">
      <c r="A660" s="123" t="s">
        <v>42</v>
      </c>
      <c r="B660" s="120">
        <v>2500000000</v>
      </c>
      <c r="C660" s="123"/>
      <c r="D660" s="124" t="s">
        <v>318</v>
      </c>
      <c r="E660" s="17">
        <f>E661</f>
        <v>2940.3999999999996</v>
      </c>
      <c r="F660" s="17">
        <f>F661</f>
        <v>2085.6</v>
      </c>
      <c r="G660" s="17">
        <f>G661</f>
        <v>2085.6</v>
      </c>
    </row>
    <row r="661" spans="1:7" ht="31.5">
      <c r="A661" s="123" t="s">
        <v>42</v>
      </c>
      <c r="B661" s="120">
        <v>2520000000</v>
      </c>
      <c r="C661" s="123"/>
      <c r="D661" s="124" t="s">
        <v>249</v>
      </c>
      <c r="E661" s="17">
        <f>E666+E670+E674+E662</f>
        <v>2940.3999999999996</v>
      </c>
      <c r="F661" s="17">
        <f>F666+F670+F674+F662</f>
        <v>2085.6</v>
      </c>
      <c r="G661" s="17">
        <f>G666+G670+G674+G662</f>
        <v>2085.6</v>
      </c>
    </row>
    <row r="662" spans="1:7" ht="63">
      <c r="A662" s="161" t="s">
        <v>42</v>
      </c>
      <c r="B662" s="161">
        <v>2520100000</v>
      </c>
      <c r="C662" s="161"/>
      <c r="D662" s="55" t="s">
        <v>349</v>
      </c>
      <c r="E662" s="17">
        <f>E663</f>
        <v>363.1</v>
      </c>
      <c r="F662" s="17">
        <f aca="true" t="shared" si="169" ref="F662:G664">F663</f>
        <v>0</v>
      </c>
      <c r="G662" s="17">
        <f t="shared" si="169"/>
        <v>0</v>
      </c>
    </row>
    <row r="663" spans="1:7" ht="31.5">
      <c r="A663" s="161" t="s">
        <v>42</v>
      </c>
      <c r="B663" s="10" t="s">
        <v>350</v>
      </c>
      <c r="C663" s="161"/>
      <c r="D663" s="55" t="s">
        <v>351</v>
      </c>
      <c r="E663" s="17">
        <f>E664</f>
        <v>363.1</v>
      </c>
      <c r="F663" s="17">
        <f t="shared" si="169"/>
        <v>0</v>
      </c>
      <c r="G663" s="17">
        <f t="shared" si="169"/>
        <v>0</v>
      </c>
    </row>
    <row r="664" spans="1:7" ht="31.5">
      <c r="A664" s="161" t="s">
        <v>42</v>
      </c>
      <c r="B664" s="10" t="s">
        <v>350</v>
      </c>
      <c r="C664" s="160" t="s">
        <v>97</v>
      </c>
      <c r="D664" s="55" t="s">
        <v>98</v>
      </c>
      <c r="E664" s="17">
        <f>E665</f>
        <v>363.1</v>
      </c>
      <c r="F664" s="17">
        <f t="shared" si="169"/>
        <v>0</v>
      </c>
      <c r="G664" s="17">
        <f t="shared" si="169"/>
        <v>0</v>
      </c>
    </row>
    <row r="665" spans="1:7" ht="12.75">
      <c r="A665" s="161" t="s">
        <v>42</v>
      </c>
      <c r="B665" s="10" t="s">
        <v>350</v>
      </c>
      <c r="C665" s="161">
        <v>610</v>
      </c>
      <c r="D665" s="55" t="s">
        <v>104</v>
      </c>
      <c r="E665" s="17">
        <f>'№ 4 ведом'!F470</f>
        <v>363.1</v>
      </c>
      <c r="F665" s="17">
        <f>'№ 4 ведом'!G470</f>
        <v>0</v>
      </c>
      <c r="G665" s="17">
        <f>'№ 4 ведом'!H470</f>
        <v>0</v>
      </c>
    </row>
    <row r="666" spans="1:7" ht="31.5">
      <c r="A666" s="123" t="s">
        <v>42</v>
      </c>
      <c r="B666" s="120">
        <v>2520400000</v>
      </c>
      <c r="C666" s="123"/>
      <c r="D666" s="55" t="s">
        <v>334</v>
      </c>
      <c r="E666" s="17">
        <f>E667</f>
        <v>263.3</v>
      </c>
      <c r="F666" s="17">
        <f aca="true" t="shared" si="170" ref="F666:G668">F667</f>
        <v>263.3</v>
      </c>
      <c r="G666" s="17">
        <f t="shared" si="170"/>
        <v>263.3</v>
      </c>
    </row>
    <row r="667" spans="1:7" ht="12.75">
      <c r="A667" s="123" t="s">
        <v>42</v>
      </c>
      <c r="B667" s="120">
        <v>2520420300</v>
      </c>
      <c r="C667" s="123"/>
      <c r="D667" s="55" t="s">
        <v>335</v>
      </c>
      <c r="E667" s="17">
        <f>E668</f>
        <v>263.3</v>
      </c>
      <c r="F667" s="17">
        <f t="shared" si="170"/>
        <v>263.3</v>
      </c>
      <c r="G667" s="17">
        <f t="shared" si="170"/>
        <v>263.3</v>
      </c>
    </row>
    <row r="668" spans="1:7" ht="31.5">
      <c r="A668" s="123" t="s">
        <v>42</v>
      </c>
      <c r="B668" s="120">
        <v>2520420300</v>
      </c>
      <c r="C668" s="120" t="s">
        <v>97</v>
      </c>
      <c r="D668" s="55" t="s">
        <v>98</v>
      </c>
      <c r="E668" s="17">
        <f>E669</f>
        <v>263.3</v>
      </c>
      <c r="F668" s="17">
        <f t="shared" si="170"/>
        <v>263.3</v>
      </c>
      <c r="G668" s="17">
        <f t="shared" si="170"/>
        <v>263.3</v>
      </c>
    </row>
    <row r="669" spans="1:7" ht="12.75">
      <c r="A669" s="123" t="s">
        <v>42</v>
      </c>
      <c r="B669" s="120">
        <v>2520420300</v>
      </c>
      <c r="C669" s="123">
        <v>610</v>
      </c>
      <c r="D669" s="55" t="s">
        <v>104</v>
      </c>
      <c r="E669" s="17">
        <f>'№ 4 ведом'!F474</f>
        <v>263.3</v>
      </c>
      <c r="F669" s="17">
        <f>'№ 4 ведом'!G474</f>
        <v>263.3</v>
      </c>
      <c r="G669" s="17">
        <f>'№ 4 ведом'!H474</f>
        <v>263.3</v>
      </c>
    </row>
    <row r="670" spans="1:7" ht="31.5">
      <c r="A670" s="123" t="s">
        <v>42</v>
      </c>
      <c r="B670" s="120">
        <v>2520500000</v>
      </c>
      <c r="C670" s="123"/>
      <c r="D670" s="124" t="s">
        <v>343</v>
      </c>
      <c r="E670" s="17">
        <f>E671</f>
        <v>112.3</v>
      </c>
      <c r="F670" s="17">
        <f aca="true" t="shared" si="171" ref="F670:G672">F671</f>
        <v>112.3</v>
      </c>
      <c r="G670" s="17">
        <f t="shared" si="171"/>
        <v>112.3</v>
      </c>
    </row>
    <row r="671" spans="1:7" ht="12.75">
      <c r="A671" s="123" t="s">
        <v>42</v>
      </c>
      <c r="B671" s="120">
        <v>2520520300</v>
      </c>
      <c r="C671" s="123"/>
      <c r="D671" s="124" t="s">
        <v>344</v>
      </c>
      <c r="E671" s="17">
        <f>E672</f>
        <v>112.3</v>
      </c>
      <c r="F671" s="17">
        <f t="shared" si="171"/>
        <v>112.3</v>
      </c>
      <c r="G671" s="17">
        <f t="shared" si="171"/>
        <v>112.3</v>
      </c>
    </row>
    <row r="672" spans="1:7" ht="31.5">
      <c r="A672" s="123" t="s">
        <v>42</v>
      </c>
      <c r="B672" s="120">
        <v>2520520300</v>
      </c>
      <c r="C672" s="120" t="s">
        <v>97</v>
      </c>
      <c r="D672" s="55" t="s">
        <v>98</v>
      </c>
      <c r="E672" s="17">
        <f>E673</f>
        <v>112.3</v>
      </c>
      <c r="F672" s="17">
        <f t="shared" si="171"/>
        <v>112.3</v>
      </c>
      <c r="G672" s="17">
        <f t="shared" si="171"/>
        <v>112.3</v>
      </c>
    </row>
    <row r="673" spans="1:7" ht="12.75">
      <c r="A673" s="123" t="s">
        <v>42</v>
      </c>
      <c r="B673" s="120">
        <v>2520520300</v>
      </c>
      <c r="C673" s="123">
        <v>610</v>
      </c>
      <c r="D673" s="55" t="s">
        <v>104</v>
      </c>
      <c r="E673" s="17">
        <f>'№ 4 ведом'!F478</f>
        <v>112.3</v>
      </c>
      <c r="F673" s="17">
        <f>'№ 4 ведом'!G478</f>
        <v>112.3</v>
      </c>
      <c r="G673" s="17">
        <f>'№ 4 ведом'!H478</f>
        <v>112.3</v>
      </c>
    </row>
    <row r="674" spans="1:7" ht="31.5">
      <c r="A674" s="123" t="s">
        <v>42</v>
      </c>
      <c r="B674" s="120">
        <v>2520600000</v>
      </c>
      <c r="C674" s="123"/>
      <c r="D674" s="124" t="s">
        <v>342</v>
      </c>
      <c r="E674" s="17">
        <f>E675</f>
        <v>2201.7</v>
      </c>
      <c r="F674" s="17">
        <f>F675</f>
        <v>1710</v>
      </c>
      <c r="G674" s="17">
        <f aca="true" t="shared" si="172" ref="F674:G676">G675</f>
        <v>1710</v>
      </c>
    </row>
    <row r="675" spans="1:7" ht="12.75">
      <c r="A675" s="123" t="s">
        <v>42</v>
      </c>
      <c r="B675" s="120">
        <v>2520620200</v>
      </c>
      <c r="C675" s="123"/>
      <c r="D675" s="124" t="s">
        <v>282</v>
      </c>
      <c r="E675" s="17">
        <f>E676</f>
        <v>2201.7</v>
      </c>
      <c r="F675" s="17">
        <f t="shared" si="172"/>
        <v>1710</v>
      </c>
      <c r="G675" s="17">
        <f t="shared" si="172"/>
        <v>1710</v>
      </c>
    </row>
    <row r="676" spans="1:7" ht="31.5">
      <c r="A676" s="123" t="s">
        <v>42</v>
      </c>
      <c r="B676" s="120">
        <v>2520620200</v>
      </c>
      <c r="C676" s="120" t="s">
        <v>97</v>
      </c>
      <c r="D676" s="55" t="s">
        <v>98</v>
      </c>
      <c r="E676" s="17">
        <f>E677</f>
        <v>2201.7</v>
      </c>
      <c r="F676" s="17">
        <f t="shared" si="172"/>
        <v>1710</v>
      </c>
      <c r="G676" s="17">
        <f t="shared" si="172"/>
        <v>1710</v>
      </c>
    </row>
    <row r="677" spans="1:7" ht="12.75">
      <c r="A677" s="123" t="s">
        <v>42</v>
      </c>
      <c r="B677" s="120">
        <v>2520620200</v>
      </c>
      <c r="C677" s="123">
        <v>610</v>
      </c>
      <c r="D677" s="55" t="s">
        <v>104</v>
      </c>
      <c r="E677" s="17">
        <f>'№ 4 ведом'!F482</f>
        <v>2201.7</v>
      </c>
      <c r="F677" s="17">
        <f>'№ 4 ведом'!G482</f>
        <v>1710</v>
      </c>
      <c r="G677" s="17">
        <f>'№ 4 ведом'!H482</f>
        <v>1710</v>
      </c>
    </row>
    <row r="678" spans="1:7" ht="12.75">
      <c r="A678" s="16" t="s">
        <v>39</v>
      </c>
      <c r="B678" s="16" t="s">
        <v>66</v>
      </c>
      <c r="C678" s="16" t="s">
        <v>66</v>
      </c>
      <c r="D678" s="19" t="s">
        <v>31</v>
      </c>
      <c r="E678" s="59">
        <f>E679+E688+E701</f>
        <v>19398.899999999998</v>
      </c>
      <c r="F678" s="59">
        <f>F679+F688+F701</f>
        <v>14922.7</v>
      </c>
      <c r="G678" s="59">
        <f>G679+G688+G701</f>
        <v>18304.2</v>
      </c>
    </row>
    <row r="679" spans="1:7" ht="12.75">
      <c r="A679" s="123">
        <v>1001</v>
      </c>
      <c r="B679" s="16"/>
      <c r="C679" s="16"/>
      <c r="D679" s="49" t="s">
        <v>32</v>
      </c>
      <c r="E679" s="17">
        <f>'№ 4 ведом'!F484</f>
        <v>732.5</v>
      </c>
      <c r="F679" s="17">
        <f>F680</f>
        <v>731.5</v>
      </c>
      <c r="G679" s="17">
        <f>G680</f>
        <v>731.5</v>
      </c>
    </row>
    <row r="680" spans="1:7" ht="47.25">
      <c r="A680" s="123" t="s">
        <v>53</v>
      </c>
      <c r="B680" s="120">
        <v>2200000000</v>
      </c>
      <c r="C680" s="123" t="s">
        <v>66</v>
      </c>
      <c r="D680" s="49" t="s">
        <v>317</v>
      </c>
      <c r="E680" s="17">
        <f>E681</f>
        <v>732.5</v>
      </c>
      <c r="F680" s="17">
        <f aca="true" t="shared" si="173" ref="F680:G684">F681</f>
        <v>731.5</v>
      </c>
      <c r="G680" s="17">
        <f t="shared" si="173"/>
        <v>731.5</v>
      </c>
    </row>
    <row r="681" spans="1:7" ht="31.5">
      <c r="A681" s="123" t="s">
        <v>53</v>
      </c>
      <c r="B681" s="120">
        <v>2240000000</v>
      </c>
      <c r="C681" s="123"/>
      <c r="D681" s="49" t="s">
        <v>132</v>
      </c>
      <c r="E681" s="17">
        <f>'№ 4 ведом'!F486</f>
        <v>732.5</v>
      </c>
      <c r="F681" s="17">
        <f t="shared" si="173"/>
        <v>731.5</v>
      </c>
      <c r="G681" s="17">
        <f t="shared" si="173"/>
        <v>731.5</v>
      </c>
    </row>
    <row r="682" spans="1:7" ht="12.75">
      <c r="A682" s="123" t="s">
        <v>53</v>
      </c>
      <c r="B682" s="123">
        <v>2240400000</v>
      </c>
      <c r="C682" s="123"/>
      <c r="D682" s="49" t="s">
        <v>187</v>
      </c>
      <c r="E682" s="17">
        <f>E683</f>
        <v>732.5</v>
      </c>
      <c r="F682" s="17">
        <f t="shared" si="173"/>
        <v>731.5</v>
      </c>
      <c r="G682" s="17">
        <f t="shared" si="173"/>
        <v>731.5</v>
      </c>
    </row>
    <row r="683" spans="1:7" ht="47.25">
      <c r="A683" s="123" t="s">
        <v>53</v>
      </c>
      <c r="B683" s="123">
        <v>2240420390</v>
      </c>
      <c r="C683" s="123"/>
      <c r="D683" s="49" t="s">
        <v>67</v>
      </c>
      <c r="E683" s="17">
        <f>'№ 4 ведом'!F488</f>
        <v>732.5</v>
      </c>
      <c r="F683" s="17">
        <f>F684+F686</f>
        <v>731.5</v>
      </c>
      <c r="G683" s="17">
        <f>G684+G686</f>
        <v>731.5</v>
      </c>
    </row>
    <row r="684" spans="1:7" ht="31.5">
      <c r="A684" s="123" t="s">
        <v>53</v>
      </c>
      <c r="B684" s="123">
        <v>2240420390</v>
      </c>
      <c r="C684" s="120" t="s">
        <v>69</v>
      </c>
      <c r="D684" s="124" t="s">
        <v>95</v>
      </c>
      <c r="E684" s="17">
        <f>E685</f>
        <v>21.3</v>
      </c>
      <c r="F684" s="17">
        <f t="shared" si="173"/>
        <v>20.3</v>
      </c>
      <c r="G684" s="17">
        <f t="shared" si="173"/>
        <v>20.3</v>
      </c>
    </row>
    <row r="685" spans="1:7" ht="31.5">
      <c r="A685" s="123" t="s">
        <v>53</v>
      </c>
      <c r="B685" s="123">
        <v>2240420390</v>
      </c>
      <c r="C685" s="123">
        <v>240</v>
      </c>
      <c r="D685" s="124" t="s">
        <v>223</v>
      </c>
      <c r="E685" s="17">
        <f>'№ 4 ведом'!F490</f>
        <v>21.3</v>
      </c>
      <c r="F685" s="17">
        <f>'№ 4 ведом'!G490</f>
        <v>20.3</v>
      </c>
      <c r="G685" s="17">
        <f>'№ 4 ведом'!H490</f>
        <v>20.3</v>
      </c>
    </row>
    <row r="686" spans="1:7" ht="12.75">
      <c r="A686" s="123" t="s">
        <v>53</v>
      </c>
      <c r="B686" s="123">
        <v>2240420390</v>
      </c>
      <c r="C686" s="120" t="s">
        <v>73</v>
      </c>
      <c r="D686" s="124" t="s">
        <v>74</v>
      </c>
      <c r="E686" s="17">
        <f>E687</f>
        <v>711.2</v>
      </c>
      <c r="F686" s="17">
        <f>F687</f>
        <v>711.2</v>
      </c>
      <c r="G686" s="17">
        <f>G687</f>
        <v>711.2</v>
      </c>
    </row>
    <row r="687" spans="1:7" ht="12.75">
      <c r="A687" s="123" t="s">
        <v>53</v>
      </c>
      <c r="B687" s="123">
        <v>2240420390</v>
      </c>
      <c r="C687" s="120" t="s">
        <v>141</v>
      </c>
      <c r="D687" s="124" t="s">
        <v>142</v>
      </c>
      <c r="E687" s="17">
        <f>'№ 4 ведом'!F492</f>
        <v>711.2</v>
      </c>
      <c r="F687" s="17">
        <f>'№ 4 ведом'!G492</f>
        <v>711.2</v>
      </c>
      <c r="G687" s="17">
        <f>'№ 4 ведом'!H492</f>
        <v>711.2</v>
      </c>
    </row>
    <row r="688" spans="1:7" ht="12.75">
      <c r="A688" s="123" t="s">
        <v>40</v>
      </c>
      <c r="B688" s="123" t="s">
        <v>66</v>
      </c>
      <c r="C688" s="123" t="s">
        <v>66</v>
      </c>
      <c r="D688" s="124" t="s">
        <v>34</v>
      </c>
      <c r="E688" s="17">
        <f aca="true" t="shared" si="174" ref="E688:G689">E689</f>
        <v>607.1</v>
      </c>
      <c r="F688" s="17">
        <f t="shared" si="174"/>
        <v>607.1</v>
      </c>
      <c r="G688" s="17">
        <f t="shared" si="174"/>
        <v>607.1</v>
      </c>
    </row>
    <row r="689" spans="1:7" ht="47.25">
      <c r="A689" s="123" t="s">
        <v>40</v>
      </c>
      <c r="B689" s="120">
        <v>2200000000</v>
      </c>
      <c r="C689" s="123" t="s">
        <v>66</v>
      </c>
      <c r="D689" s="49" t="s">
        <v>317</v>
      </c>
      <c r="E689" s="17">
        <f t="shared" si="174"/>
        <v>607.1</v>
      </c>
      <c r="F689" s="17">
        <f t="shared" si="174"/>
        <v>607.1</v>
      </c>
      <c r="G689" s="17">
        <f t="shared" si="174"/>
        <v>607.1</v>
      </c>
    </row>
    <row r="690" spans="1:7" ht="31.5">
      <c r="A690" s="123" t="s">
        <v>40</v>
      </c>
      <c r="B690" s="120">
        <v>2240000000</v>
      </c>
      <c r="C690" s="123"/>
      <c r="D690" s="49" t="s">
        <v>132</v>
      </c>
      <c r="E690" s="17">
        <f>E691+E695</f>
        <v>607.1</v>
      </c>
      <c r="F690" s="17">
        <f>F691+F695</f>
        <v>607.1</v>
      </c>
      <c r="G690" s="17">
        <f>G691+G695</f>
        <v>607.1</v>
      </c>
    </row>
    <row r="691" spans="1:7" ht="31.5">
      <c r="A691" s="123" t="s">
        <v>40</v>
      </c>
      <c r="B691" s="120">
        <v>2240100000</v>
      </c>
      <c r="C691" s="123"/>
      <c r="D691" s="49" t="s">
        <v>188</v>
      </c>
      <c r="E691" s="17">
        <f>'№ 4 ведом'!F496</f>
        <v>500</v>
      </c>
      <c r="F691" s="17">
        <f aca="true" t="shared" si="175" ref="F691:G693">F692</f>
        <v>500</v>
      </c>
      <c r="G691" s="17">
        <f t="shared" si="175"/>
        <v>500</v>
      </c>
    </row>
    <row r="692" spans="1:7" ht="31.5">
      <c r="A692" s="123" t="s">
        <v>40</v>
      </c>
      <c r="B692" s="120">
        <v>2240120330</v>
      </c>
      <c r="C692" s="123"/>
      <c r="D692" s="49" t="s">
        <v>143</v>
      </c>
      <c r="E692" s="17">
        <f>E693</f>
        <v>500</v>
      </c>
      <c r="F692" s="17">
        <f t="shared" si="175"/>
        <v>500</v>
      </c>
      <c r="G692" s="17">
        <f t="shared" si="175"/>
        <v>500</v>
      </c>
    </row>
    <row r="693" spans="1:7" ht="31.5">
      <c r="A693" s="123" t="s">
        <v>40</v>
      </c>
      <c r="B693" s="120">
        <v>2240120330</v>
      </c>
      <c r="C693" s="120" t="s">
        <v>97</v>
      </c>
      <c r="D693" s="124" t="s">
        <v>98</v>
      </c>
      <c r="E693" s="17">
        <f>E694</f>
        <v>500</v>
      </c>
      <c r="F693" s="17">
        <f t="shared" si="175"/>
        <v>500</v>
      </c>
      <c r="G693" s="17">
        <f t="shared" si="175"/>
        <v>500</v>
      </c>
    </row>
    <row r="694" spans="1:7" ht="31.5">
      <c r="A694" s="123" t="s">
        <v>40</v>
      </c>
      <c r="B694" s="120">
        <v>2240120330</v>
      </c>
      <c r="C694" s="123">
        <v>630</v>
      </c>
      <c r="D694" s="49" t="s">
        <v>144</v>
      </c>
      <c r="E694" s="17">
        <f>'№ 4 ведом'!F499</f>
        <v>500</v>
      </c>
      <c r="F694" s="17">
        <f>'№ 4 ведом'!G499</f>
        <v>500</v>
      </c>
      <c r="G694" s="17">
        <f>'№ 4 ведом'!H499</f>
        <v>500</v>
      </c>
    </row>
    <row r="695" spans="1:7" ht="31.5">
      <c r="A695" s="123" t="s">
        <v>40</v>
      </c>
      <c r="B695" s="120">
        <v>2240200000</v>
      </c>
      <c r="C695" s="3"/>
      <c r="D695" s="49" t="s">
        <v>145</v>
      </c>
      <c r="E695" s="17">
        <f>E696</f>
        <v>107.1</v>
      </c>
      <c r="F695" s="17">
        <f>F696</f>
        <v>107.1</v>
      </c>
      <c r="G695" s="17">
        <f>G696</f>
        <v>107.1</v>
      </c>
    </row>
    <row r="696" spans="1:7" ht="31.5">
      <c r="A696" s="123" t="s">
        <v>40</v>
      </c>
      <c r="B696" s="120">
        <v>2240220350</v>
      </c>
      <c r="C696" s="123"/>
      <c r="D696" s="49" t="s">
        <v>189</v>
      </c>
      <c r="E696" s="17">
        <f>E697+E699</f>
        <v>107.1</v>
      </c>
      <c r="F696" s="17">
        <f>F697+F699</f>
        <v>107.1</v>
      </c>
      <c r="G696" s="17">
        <f>G697+G699</f>
        <v>107.1</v>
      </c>
    </row>
    <row r="697" spans="1:7" ht="31.5">
      <c r="A697" s="123" t="s">
        <v>40</v>
      </c>
      <c r="B697" s="120">
        <v>2240220350</v>
      </c>
      <c r="C697" s="120" t="s">
        <v>69</v>
      </c>
      <c r="D697" s="124" t="s">
        <v>95</v>
      </c>
      <c r="E697" s="17">
        <f>E698</f>
        <v>3.1</v>
      </c>
      <c r="F697" s="17">
        <f>F698</f>
        <v>3.1</v>
      </c>
      <c r="G697" s="17">
        <f>G698</f>
        <v>3.1</v>
      </c>
    </row>
    <row r="698" spans="1:7" ht="31.5">
      <c r="A698" s="123" t="s">
        <v>40</v>
      </c>
      <c r="B698" s="120">
        <v>2240220350</v>
      </c>
      <c r="C698" s="123">
        <v>240</v>
      </c>
      <c r="D698" s="49" t="s">
        <v>223</v>
      </c>
      <c r="E698" s="17">
        <f>'№ 4 ведом'!F503</f>
        <v>3.1</v>
      </c>
      <c r="F698" s="17">
        <f>'№ 4 ведом'!G503</f>
        <v>3.1</v>
      </c>
      <c r="G698" s="17">
        <f>'№ 4 ведом'!H503</f>
        <v>3.1</v>
      </c>
    </row>
    <row r="699" spans="1:7" ht="12.75">
      <c r="A699" s="123" t="s">
        <v>40</v>
      </c>
      <c r="B699" s="120">
        <v>2240220350</v>
      </c>
      <c r="C699" s="123" t="s">
        <v>73</v>
      </c>
      <c r="D699" s="49" t="s">
        <v>74</v>
      </c>
      <c r="E699" s="17">
        <f>E700</f>
        <v>104</v>
      </c>
      <c r="F699" s="17">
        <f>F700</f>
        <v>104</v>
      </c>
      <c r="G699" s="17">
        <f>G700</f>
        <v>104</v>
      </c>
    </row>
    <row r="700" spans="1:7" ht="12.75">
      <c r="A700" s="123" t="s">
        <v>40</v>
      </c>
      <c r="B700" s="120">
        <v>2240220350</v>
      </c>
      <c r="C700" s="123" t="s">
        <v>141</v>
      </c>
      <c r="D700" s="49" t="s">
        <v>142</v>
      </c>
      <c r="E700" s="17">
        <f>'№ 4 ведом'!F505</f>
        <v>104</v>
      </c>
      <c r="F700" s="17">
        <f>'№ 4 ведом'!G505</f>
        <v>104</v>
      </c>
      <c r="G700" s="17">
        <f>'№ 4 ведом'!H505</f>
        <v>104</v>
      </c>
    </row>
    <row r="701" spans="1:7" ht="12.75">
      <c r="A701" s="123">
        <v>1004</v>
      </c>
      <c r="B701" s="70"/>
      <c r="C701" s="70"/>
      <c r="D701" s="49" t="s">
        <v>85</v>
      </c>
      <c r="E701" s="69">
        <f>E702+E716+E710</f>
        <v>18059.3</v>
      </c>
      <c r="F701" s="69">
        <f>F702+F716+F710</f>
        <v>13584.1</v>
      </c>
      <c r="G701" s="69">
        <f>G702+G716+G710</f>
        <v>16965.600000000002</v>
      </c>
    </row>
    <row r="702" spans="1:7" ht="47.25">
      <c r="A702" s="123" t="s">
        <v>84</v>
      </c>
      <c r="B702" s="120">
        <v>2100000000</v>
      </c>
      <c r="C702" s="123"/>
      <c r="D702" s="124" t="s">
        <v>319</v>
      </c>
      <c r="E702" s="17">
        <f>E703</f>
        <v>11276.6</v>
      </c>
      <c r="F702" s="60">
        <f>F703</f>
        <v>11276.6</v>
      </c>
      <c r="G702" s="60">
        <f>G703</f>
        <v>11276.6</v>
      </c>
    </row>
    <row r="703" spans="1:7" ht="12.75">
      <c r="A703" s="123" t="s">
        <v>84</v>
      </c>
      <c r="B703" s="123">
        <v>2110000000</v>
      </c>
      <c r="C703" s="123"/>
      <c r="D703" s="124" t="s">
        <v>166</v>
      </c>
      <c r="E703" s="17">
        <f aca="true" t="shared" si="176" ref="E703:G704">E704</f>
        <v>11276.6</v>
      </c>
      <c r="F703" s="17">
        <f t="shared" si="176"/>
        <v>11276.6</v>
      </c>
      <c r="G703" s="17">
        <f t="shared" si="176"/>
        <v>11276.6</v>
      </c>
    </row>
    <row r="704" spans="1:7" ht="47.25">
      <c r="A704" s="123" t="s">
        <v>84</v>
      </c>
      <c r="B704" s="123">
        <v>2110200000</v>
      </c>
      <c r="C704" s="123"/>
      <c r="D704" s="124" t="s">
        <v>174</v>
      </c>
      <c r="E704" s="17">
        <f>E705</f>
        <v>11276.6</v>
      </c>
      <c r="F704" s="17">
        <f t="shared" si="176"/>
        <v>11276.6</v>
      </c>
      <c r="G704" s="17">
        <f t="shared" si="176"/>
        <v>11276.6</v>
      </c>
    </row>
    <row r="705" spans="1:7" ht="78.75">
      <c r="A705" s="123" t="s">
        <v>84</v>
      </c>
      <c r="B705" s="123">
        <v>2110210500</v>
      </c>
      <c r="C705" s="123"/>
      <c r="D705" s="124" t="s">
        <v>218</v>
      </c>
      <c r="E705" s="17">
        <f>E706+E708</f>
        <v>11276.6</v>
      </c>
      <c r="F705" s="17">
        <f>F706+F708</f>
        <v>11276.6</v>
      </c>
      <c r="G705" s="17">
        <f>G706+G708</f>
        <v>11276.6</v>
      </c>
    </row>
    <row r="706" spans="1:7" ht="31.5">
      <c r="A706" s="123" t="s">
        <v>84</v>
      </c>
      <c r="B706" s="123">
        <v>2110210500</v>
      </c>
      <c r="C706" s="123" t="s">
        <v>69</v>
      </c>
      <c r="D706" s="124" t="s">
        <v>95</v>
      </c>
      <c r="E706" s="17">
        <f>E707</f>
        <v>275</v>
      </c>
      <c r="F706" s="17">
        <f>F707</f>
        <v>275</v>
      </c>
      <c r="G706" s="17">
        <f>G707</f>
        <v>275</v>
      </c>
    </row>
    <row r="707" spans="1:7" ht="31.5">
      <c r="A707" s="123" t="s">
        <v>84</v>
      </c>
      <c r="B707" s="123">
        <v>2110210500</v>
      </c>
      <c r="C707" s="123">
        <v>240</v>
      </c>
      <c r="D707" s="124" t="s">
        <v>223</v>
      </c>
      <c r="E707" s="17">
        <f>'№ 4 ведом'!F882</f>
        <v>275</v>
      </c>
      <c r="F707" s="17">
        <f>'№ 4 ведом'!G882</f>
        <v>275</v>
      </c>
      <c r="G707" s="17">
        <f>'№ 4 ведом'!H882</f>
        <v>275</v>
      </c>
    </row>
    <row r="708" spans="1:7" ht="12.75">
      <c r="A708" s="123" t="s">
        <v>84</v>
      </c>
      <c r="B708" s="123">
        <v>2110210500</v>
      </c>
      <c r="C708" s="123" t="s">
        <v>73</v>
      </c>
      <c r="D708" s="124" t="s">
        <v>74</v>
      </c>
      <c r="E708" s="17">
        <f>E709</f>
        <v>11001.6</v>
      </c>
      <c r="F708" s="17">
        <f>F709</f>
        <v>11001.6</v>
      </c>
      <c r="G708" s="17">
        <f>G709</f>
        <v>11001.6</v>
      </c>
    </row>
    <row r="709" spans="1:7" ht="31.5">
      <c r="A709" s="123" t="s">
        <v>84</v>
      </c>
      <c r="B709" s="123">
        <v>2110210500</v>
      </c>
      <c r="C709" s="1" t="s">
        <v>101</v>
      </c>
      <c r="D709" s="47" t="s">
        <v>102</v>
      </c>
      <c r="E709" s="17">
        <f>'№ 4 ведом'!F884</f>
        <v>11001.6</v>
      </c>
      <c r="F709" s="17">
        <f>'№ 4 ведом'!G884</f>
        <v>11001.6</v>
      </c>
      <c r="G709" s="17">
        <f>'№ 4 ведом'!H884</f>
        <v>11001.6</v>
      </c>
    </row>
    <row r="710" spans="1:7" ht="47.25">
      <c r="A710" s="123">
        <v>1004</v>
      </c>
      <c r="B710" s="120">
        <v>2200000000</v>
      </c>
      <c r="C710" s="123"/>
      <c r="D710" s="124" t="s">
        <v>317</v>
      </c>
      <c r="E710" s="17">
        <f>E711</f>
        <v>6782.7</v>
      </c>
      <c r="F710" s="17">
        <f aca="true" t="shared" si="177" ref="E710:G714">F711</f>
        <v>616.7</v>
      </c>
      <c r="G710" s="17">
        <f t="shared" si="177"/>
        <v>616.7</v>
      </c>
    </row>
    <row r="711" spans="1:7" ht="31.5">
      <c r="A711" s="123">
        <v>1004</v>
      </c>
      <c r="B711" s="120">
        <v>2240000000</v>
      </c>
      <c r="C711" s="123"/>
      <c r="D711" s="124" t="s">
        <v>132</v>
      </c>
      <c r="E711" s="17">
        <f t="shared" si="177"/>
        <v>6782.7</v>
      </c>
      <c r="F711" s="17">
        <f t="shared" si="177"/>
        <v>616.7</v>
      </c>
      <c r="G711" s="17">
        <f t="shared" si="177"/>
        <v>616.7</v>
      </c>
    </row>
    <row r="712" spans="1:7" ht="12.75">
      <c r="A712" s="123">
        <v>1004</v>
      </c>
      <c r="B712" s="123">
        <v>2240400000</v>
      </c>
      <c r="C712" s="123"/>
      <c r="D712" s="124" t="s">
        <v>187</v>
      </c>
      <c r="E712" s="17">
        <f>E713</f>
        <v>6782.7</v>
      </c>
      <c r="F712" s="17">
        <f t="shared" si="177"/>
        <v>616.7</v>
      </c>
      <c r="G712" s="17">
        <f t="shared" si="177"/>
        <v>616.7</v>
      </c>
    </row>
    <row r="713" spans="1:7" ht="12.75">
      <c r="A713" s="123" t="s">
        <v>84</v>
      </c>
      <c r="B713" s="123" t="s">
        <v>310</v>
      </c>
      <c r="C713" s="123"/>
      <c r="D713" s="124" t="s">
        <v>222</v>
      </c>
      <c r="E713" s="17">
        <f t="shared" si="177"/>
        <v>6782.7</v>
      </c>
      <c r="F713" s="17">
        <f t="shared" si="177"/>
        <v>616.7</v>
      </c>
      <c r="G713" s="17">
        <f t="shared" si="177"/>
        <v>616.7</v>
      </c>
    </row>
    <row r="714" spans="1:7" ht="12.75">
      <c r="A714" s="123">
        <v>1004</v>
      </c>
      <c r="B714" s="123" t="s">
        <v>310</v>
      </c>
      <c r="C714" s="1" t="s">
        <v>73</v>
      </c>
      <c r="D714" s="47" t="s">
        <v>74</v>
      </c>
      <c r="E714" s="17">
        <f>E715</f>
        <v>6782.7</v>
      </c>
      <c r="F714" s="17">
        <f t="shared" si="177"/>
        <v>616.7</v>
      </c>
      <c r="G714" s="17">
        <f t="shared" si="177"/>
        <v>616.7</v>
      </c>
    </row>
    <row r="715" spans="1:7" ht="31.5">
      <c r="A715" s="123">
        <v>1004</v>
      </c>
      <c r="B715" s="123" t="s">
        <v>310</v>
      </c>
      <c r="C715" s="1" t="s">
        <v>101</v>
      </c>
      <c r="D715" s="47" t="s">
        <v>102</v>
      </c>
      <c r="E715" s="17">
        <f>'№ 4 ведом'!F512</f>
        <v>6782.7</v>
      </c>
      <c r="F715" s="17">
        <f>'№ 4 ведом'!G512</f>
        <v>616.7</v>
      </c>
      <c r="G715" s="17">
        <f>'№ 4 ведом'!H512</f>
        <v>616.7</v>
      </c>
    </row>
    <row r="716" spans="1:7" ht="47.25">
      <c r="A716" s="120" t="s">
        <v>84</v>
      </c>
      <c r="B716" s="120">
        <v>2600000000</v>
      </c>
      <c r="C716" s="120"/>
      <c r="D716" s="124" t="s">
        <v>323</v>
      </c>
      <c r="E716" s="17">
        <f>E717</f>
        <v>0</v>
      </c>
      <c r="F716" s="17">
        <f aca="true" t="shared" si="178" ref="E716:G717">F717</f>
        <v>1690.8</v>
      </c>
      <c r="G716" s="17">
        <f t="shared" si="178"/>
        <v>5072.3</v>
      </c>
    </row>
    <row r="717" spans="1:7" ht="31.5">
      <c r="A717" s="120" t="s">
        <v>84</v>
      </c>
      <c r="B717" s="120">
        <v>2610000000</v>
      </c>
      <c r="C717" s="120"/>
      <c r="D717" s="124" t="s">
        <v>107</v>
      </c>
      <c r="E717" s="17">
        <f t="shared" si="178"/>
        <v>0</v>
      </c>
      <c r="F717" s="17">
        <f t="shared" si="178"/>
        <v>1690.8</v>
      </c>
      <c r="G717" s="17">
        <f t="shared" si="178"/>
        <v>5072.3</v>
      </c>
    </row>
    <row r="718" spans="1:7" ht="12.75">
      <c r="A718" s="120" t="s">
        <v>84</v>
      </c>
      <c r="B718" s="120">
        <v>2610200000</v>
      </c>
      <c r="C718" s="120"/>
      <c r="D718" s="124" t="s">
        <v>112</v>
      </c>
      <c r="E718" s="17">
        <f>E719+E722</f>
        <v>0</v>
      </c>
      <c r="F718" s="17">
        <f>F719+F722</f>
        <v>1690.8</v>
      </c>
      <c r="G718" s="17">
        <f>G719+G722</f>
        <v>5072.3</v>
      </c>
    </row>
    <row r="719" spans="1:7" ht="63">
      <c r="A719" s="120" t="s">
        <v>84</v>
      </c>
      <c r="B719" s="120">
        <v>2610210820</v>
      </c>
      <c r="C719" s="120"/>
      <c r="D719" s="124" t="s">
        <v>220</v>
      </c>
      <c r="E719" s="17">
        <f aca="true" t="shared" si="179" ref="E719:G720">E720</f>
        <v>0</v>
      </c>
      <c r="F719" s="17">
        <f t="shared" si="179"/>
        <v>1690.8</v>
      </c>
      <c r="G719" s="17">
        <f t="shared" si="179"/>
        <v>3381.5</v>
      </c>
    </row>
    <row r="720" spans="1:7" ht="31.5">
      <c r="A720" s="120" t="s">
        <v>84</v>
      </c>
      <c r="B720" s="120">
        <v>2610210820</v>
      </c>
      <c r="C720" s="120" t="s">
        <v>72</v>
      </c>
      <c r="D720" s="124" t="s">
        <v>96</v>
      </c>
      <c r="E720" s="17">
        <f>E721</f>
        <v>0</v>
      </c>
      <c r="F720" s="17">
        <f t="shared" si="179"/>
        <v>1690.8</v>
      </c>
      <c r="G720" s="17">
        <f t="shared" si="179"/>
        <v>3381.5</v>
      </c>
    </row>
    <row r="721" spans="1:7" ht="12.75">
      <c r="A721" s="120" t="s">
        <v>84</v>
      </c>
      <c r="B721" s="120">
        <v>2610210820</v>
      </c>
      <c r="C721" s="120" t="s">
        <v>119</v>
      </c>
      <c r="D721" s="124" t="s">
        <v>120</v>
      </c>
      <c r="E721" s="17">
        <f>'№ 4 ведом'!F673</f>
        <v>0</v>
      </c>
      <c r="F721" s="17">
        <f>'№ 4 ведом'!G673</f>
        <v>1690.8</v>
      </c>
      <c r="G721" s="17">
        <f>'№ 4 ведом'!H673</f>
        <v>3381.5</v>
      </c>
    </row>
    <row r="722" spans="1:7" ht="47.25">
      <c r="A722" s="120" t="s">
        <v>84</v>
      </c>
      <c r="B722" s="120" t="s">
        <v>328</v>
      </c>
      <c r="C722" s="120"/>
      <c r="D722" s="55" t="s">
        <v>230</v>
      </c>
      <c r="E722" s="17">
        <f>E723</f>
        <v>0</v>
      </c>
      <c r="F722" s="17">
        <f aca="true" t="shared" si="180" ref="E722:G723">F723</f>
        <v>0</v>
      </c>
      <c r="G722" s="17">
        <f t="shared" si="180"/>
        <v>1690.8</v>
      </c>
    </row>
    <row r="723" spans="1:7" ht="31.5">
      <c r="A723" s="120" t="s">
        <v>84</v>
      </c>
      <c r="B723" s="120" t="s">
        <v>328</v>
      </c>
      <c r="C723" s="100" t="s">
        <v>72</v>
      </c>
      <c r="D723" s="55" t="s">
        <v>96</v>
      </c>
      <c r="E723" s="17">
        <f t="shared" si="180"/>
        <v>0</v>
      </c>
      <c r="F723" s="17">
        <f t="shared" si="180"/>
        <v>0</v>
      </c>
      <c r="G723" s="17">
        <f t="shared" si="180"/>
        <v>1690.8</v>
      </c>
    </row>
    <row r="724" spans="1:7" ht="12.75">
      <c r="A724" s="120" t="s">
        <v>84</v>
      </c>
      <c r="B724" s="120" t="s">
        <v>328</v>
      </c>
      <c r="C724" s="100" t="s">
        <v>119</v>
      </c>
      <c r="D724" s="55" t="s">
        <v>120</v>
      </c>
      <c r="E724" s="17">
        <f>'№ 4 ведом'!F676</f>
        <v>0</v>
      </c>
      <c r="F724" s="17">
        <f>'№ 4 ведом'!G676</f>
        <v>0</v>
      </c>
      <c r="G724" s="17">
        <f>'№ 4 ведом'!H676</f>
        <v>1690.8</v>
      </c>
    </row>
    <row r="725" spans="1:7" ht="12.75">
      <c r="A725" s="4" t="s">
        <v>61</v>
      </c>
      <c r="B725" s="4" t="s">
        <v>66</v>
      </c>
      <c r="C725" s="78" t="s">
        <v>66</v>
      </c>
      <c r="D725" s="19" t="s">
        <v>30</v>
      </c>
      <c r="E725" s="59">
        <f>E726+E766</f>
        <v>42275.799999999996</v>
      </c>
      <c r="F725" s="59">
        <f>F726+F766</f>
        <v>39394.2</v>
      </c>
      <c r="G725" s="59">
        <f>G726+G766</f>
        <v>39394.2</v>
      </c>
    </row>
    <row r="726" spans="1:7" ht="12.75">
      <c r="A726" s="123" t="s">
        <v>86</v>
      </c>
      <c r="B726" s="123" t="s">
        <v>66</v>
      </c>
      <c r="C726" s="77" t="s">
        <v>66</v>
      </c>
      <c r="D726" s="124" t="s">
        <v>62</v>
      </c>
      <c r="E726" s="17">
        <f>E727+E752</f>
        <v>18232.1</v>
      </c>
      <c r="F726" s="17">
        <f>F727+F752</f>
        <v>17219.499999999996</v>
      </c>
      <c r="G726" s="17">
        <f>G727+G752</f>
        <v>17219.499999999996</v>
      </c>
    </row>
    <row r="727" spans="1:7" ht="47.25">
      <c r="A727" s="123" t="s">
        <v>86</v>
      </c>
      <c r="B727" s="120">
        <v>2200000000</v>
      </c>
      <c r="C727" s="123"/>
      <c r="D727" s="124" t="s">
        <v>317</v>
      </c>
      <c r="E727" s="17">
        <f>E728</f>
        <v>18035</v>
      </c>
      <c r="F727" s="17">
        <f>F728</f>
        <v>17022.399999999998</v>
      </c>
      <c r="G727" s="17">
        <f>G728</f>
        <v>17022.399999999998</v>
      </c>
    </row>
    <row r="728" spans="1:7" ht="12.75">
      <c r="A728" s="123" t="s">
        <v>86</v>
      </c>
      <c r="B728" s="123">
        <v>2230000000</v>
      </c>
      <c r="C728" s="123"/>
      <c r="D728" s="124" t="s">
        <v>191</v>
      </c>
      <c r="E728" s="17">
        <f>E729+E733+E737</f>
        <v>18035</v>
      </c>
      <c r="F728" s="17">
        <f>F729+F733+F737</f>
        <v>17022.399999999998</v>
      </c>
      <c r="G728" s="17">
        <f>G729+G733+G737</f>
        <v>17022.399999999998</v>
      </c>
    </row>
    <row r="729" spans="1:7" ht="31.5">
      <c r="A729" s="123" t="s">
        <v>86</v>
      </c>
      <c r="B729" s="123">
        <v>2230100000</v>
      </c>
      <c r="C729" s="123"/>
      <c r="D729" s="124" t="s">
        <v>192</v>
      </c>
      <c r="E729" s="17">
        <f aca="true" t="shared" si="181" ref="E729:G731">E730</f>
        <v>15583</v>
      </c>
      <c r="F729" s="17">
        <f t="shared" si="181"/>
        <v>15583</v>
      </c>
      <c r="G729" s="17">
        <f t="shared" si="181"/>
        <v>15583</v>
      </c>
    </row>
    <row r="730" spans="1:7" ht="31.5">
      <c r="A730" s="2" t="s">
        <v>86</v>
      </c>
      <c r="B730" s="123">
        <v>2230120010</v>
      </c>
      <c r="C730" s="123"/>
      <c r="D730" s="124" t="s">
        <v>123</v>
      </c>
      <c r="E730" s="17">
        <f t="shared" si="181"/>
        <v>15583</v>
      </c>
      <c r="F730" s="17">
        <f t="shared" si="181"/>
        <v>15583</v>
      </c>
      <c r="G730" s="17">
        <f t="shared" si="181"/>
        <v>15583</v>
      </c>
    </row>
    <row r="731" spans="1:7" ht="31.5">
      <c r="A731" s="2" t="s">
        <v>86</v>
      </c>
      <c r="B731" s="123">
        <v>2230120010</v>
      </c>
      <c r="C731" s="120" t="s">
        <v>97</v>
      </c>
      <c r="D731" s="124" t="s">
        <v>98</v>
      </c>
      <c r="E731" s="17">
        <f t="shared" si="181"/>
        <v>15583</v>
      </c>
      <c r="F731" s="17">
        <f t="shared" si="181"/>
        <v>15583</v>
      </c>
      <c r="G731" s="17">
        <f t="shared" si="181"/>
        <v>15583</v>
      </c>
    </row>
    <row r="732" spans="1:7" ht="12.75">
      <c r="A732" s="123" t="s">
        <v>86</v>
      </c>
      <c r="B732" s="123">
        <v>2230120010</v>
      </c>
      <c r="C732" s="123">
        <v>610</v>
      </c>
      <c r="D732" s="124" t="s">
        <v>104</v>
      </c>
      <c r="E732" s="17">
        <f>'№ 4 ведом'!F520</f>
        <v>15583</v>
      </c>
      <c r="F732" s="17">
        <f>'№ 4 ведом'!G520</f>
        <v>15583</v>
      </c>
      <c r="G732" s="17">
        <f>'№ 4 ведом'!H520</f>
        <v>15583</v>
      </c>
    </row>
    <row r="733" spans="1:7" ht="63">
      <c r="A733" s="123" t="s">
        <v>86</v>
      </c>
      <c r="B733" s="123">
        <v>2230200000</v>
      </c>
      <c r="C733" s="123"/>
      <c r="D733" s="124" t="s">
        <v>193</v>
      </c>
      <c r="E733" s="17">
        <f aca="true" t="shared" si="182" ref="E733:G735">E734</f>
        <v>367.8</v>
      </c>
      <c r="F733" s="17">
        <f t="shared" si="182"/>
        <v>367.8</v>
      </c>
      <c r="G733" s="17">
        <f t="shared" si="182"/>
        <v>367.8</v>
      </c>
    </row>
    <row r="734" spans="1:7" ht="12.75">
      <c r="A734" s="123" t="s">
        <v>86</v>
      </c>
      <c r="B734" s="123">
        <v>2230220040</v>
      </c>
      <c r="C734" s="123"/>
      <c r="D734" s="124" t="s">
        <v>194</v>
      </c>
      <c r="E734" s="17">
        <f>E735</f>
        <v>367.8</v>
      </c>
      <c r="F734" s="17">
        <f t="shared" si="182"/>
        <v>367.8</v>
      </c>
      <c r="G734" s="17">
        <f t="shared" si="182"/>
        <v>367.8</v>
      </c>
    </row>
    <row r="735" spans="1:7" ht="31.5">
      <c r="A735" s="123" t="s">
        <v>86</v>
      </c>
      <c r="B735" s="123">
        <v>2230220040</v>
      </c>
      <c r="C735" s="120" t="s">
        <v>97</v>
      </c>
      <c r="D735" s="124" t="s">
        <v>98</v>
      </c>
      <c r="E735" s="17">
        <f t="shared" si="182"/>
        <v>367.8</v>
      </c>
      <c r="F735" s="17">
        <f t="shared" si="182"/>
        <v>367.8</v>
      </c>
      <c r="G735" s="17">
        <f t="shared" si="182"/>
        <v>367.8</v>
      </c>
    </row>
    <row r="736" spans="1:7" ht="12.75">
      <c r="A736" s="123" t="s">
        <v>86</v>
      </c>
      <c r="B736" s="123">
        <v>2230220040</v>
      </c>
      <c r="C736" s="123">
        <v>610</v>
      </c>
      <c r="D736" s="124" t="s">
        <v>104</v>
      </c>
      <c r="E736" s="17">
        <f>'№ 4 ведом'!F524</f>
        <v>367.8</v>
      </c>
      <c r="F736" s="17">
        <f>'№ 4 ведом'!G524</f>
        <v>367.8</v>
      </c>
      <c r="G736" s="17">
        <f>'№ 4 ведом'!H524</f>
        <v>367.8</v>
      </c>
    </row>
    <row r="737" spans="1:7" ht="31.5">
      <c r="A737" s="123" t="s">
        <v>86</v>
      </c>
      <c r="B737" s="123">
        <v>2230300000</v>
      </c>
      <c r="C737" s="123"/>
      <c r="D737" s="124" t="s">
        <v>195</v>
      </c>
      <c r="E737" s="17">
        <f>E738+E745</f>
        <v>2084.2</v>
      </c>
      <c r="F737" s="17">
        <f>F738+F745</f>
        <v>1071.6</v>
      </c>
      <c r="G737" s="17">
        <f>G738+G745</f>
        <v>1071.6</v>
      </c>
    </row>
    <row r="738" spans="1:7" ht="31.5">
      <c r="A738" s="123" t="s">
        <v>86</v>
      </c>
      <c r="B738" s="123">
        <v>2230320300</v>
      </c>
      <c r="C738" s="123"/>
      <c r="D738" s="124" t="s">
        <v>196</v>
      </c>
      <c r="E738" s="17">
        <f>E739+E741+E743</f>
        <v>1049</v>
      </c>
      <c r="F738" s="17">
        <f>F739+F741+F743</f>
        <v>416.9</v>
      </c>
      <c r="G738" s="17">
        <f>G739+G741+G743</f>
        <v>416.9</v>
      </c>
    </row>
    <row r="739" spans="1:7" ht="63">
      <c r="A739" s="123" t="s">
        <v>86</v>
      </c>
      <c r="B739" s="123">
        <v>2230320300</v>
      </c>
      <c r="C739" s="120" t="s">
        <v>68</v>
      </c>
      <c r="D739" s="124" t="s">
        <v>1</v>
      </c>
      <c r="E739" s="17">
        <f>E740</f>
        <v>379.5</v>
      </c>
      <c r="F739" s="17">
        <f>F740</f>
        <v>68.7</v>
      </c>
      <c r="G739" s="17">
        <f>G740</f>
        <v>68.7</v>
      </c>
    </row>
    <row r="740" spans="1:7" ht="31.5">
      <c r="A740" s="123" t="s">
        <v>86</v>
      </c>
      <c r="B740" s="123">
        <v>2230320300</v>
      </c>
      <c r="C740" s="123">
        <v>120</v>
      </c>
      <c r="D740" s="124" t="s">
        <v>224</v>
      </c>
      <c r="E740" s="17">
        <f>'№ 4 ведом'!F528</f>
        <v>379.5</v>
      </c>
      <c r="F740" s="17">
        <f>'№ 4 ведом'!G528</f>
        <v>68.7</v>
      </c>
      <c r="G740" s="17">
        <f>'№ 4 ведом'!H528</f>
        <v>68.7</v>
      </c>
    </row>
    <row r="741" spans="1:7" ht="31.5">
      <c r="A741" s="123" t="s">
        <v>86</v>
      </c>
      <c r="B741" s="123">
        <v>2230320300</v>
      </c>
      <c r="C741" s="120" t="s">
        <v>69</v>
      </c>
      <c r="D741" s="124" t="s">
        <v>95</v>
      </c>
      <c r="E741" s="17">
        <f>E742</f>
        <v>490.1</v>
      </c>
      <c r="F741" s="17">
        <f>F742</f>
        <v>208</v>
      </c>
      <c r="G741" s="17">
        <f>G742</f>
        <v>208</v>
      </c>
    </row>
    <row r="742" spans="1:7" ht="31.5">
      <c r="A742" s="123" t="s">
        <v>86</v>
      </c>
      <c r="B742" s="123">
        <v>2230320300</v>
      </c>
      <c r="C742" s="123">
        <v>240</v>
      </c>
      <c r="D742" s="124" t="s">
        <v>223</v>
      </c>
      <c r="E742" s="17">
        <f>'№ 4 ведом'!F530</f>
        <v>490.1</v>
      </c>
      <c r="F742" s="17">
        <f>'№ 4 ведом'!G530</f>
        <v>208</v>
      </c>
      <c r="G742" s="17">
        <f>'№ 4 ведом'!H530</f>
        <v>208</v>
      </c>
    </row>
    <row r="743" spans="1:7" ht="12.75">
      <c r="A743" s="123" t="s">
        <v>86</v>
      </c>
      <c r="B743" s="123">
        <v>2230320300</v>
      </c>
      <c r="C743" s="123" t="s">
        <v>70</v>
      </c>
      <c r="D743" s="124" t="s">
        <v>71</v>
      </c>
      <c r="E743" s="17">
        <f>E744</f>
        <v>179.39999999999998</v>
      </c>
      <c r="F743" s="17">
        <f>F744</f>
        <v>140.2</v>
      </c>
      <c r="G743" s="17">
        <f>G744</f>
        <v>140.2</v>
      </c>
    </row>
    <row r="744" spans="1:7" ht="12.75">
      <c r="A744" s="123" t="s">
        <v>86</v>
      </c>
      <c r="B744" s="123">
        <v>2230320300</v>
      </c>
      <c r="C744" s="123">
        <v>850</v>
      </c>
      <c r="D744" s="124" t="s">
        <v>100</v>
      </c>
      <c r="E744" s="17">
        <f>'№ 4 ведом'!F532</f>
        <v>179.39999999999998</v>
      </c>
      <c r="F744" s="17">
        <f>'№ 4 ведом'!G532</f>
        <v>140.2</v>
      </c>
      <c r="G744" s="17">
        <f>'№ 4 ведом'!H532</f>
        <v>140.2</v>
      </c>
    </row>
    <row r="745" spans="1:7" ht="12.75">
      <c r="A745" s="123" t="s">
        <v>86</v>
      </c>
      <c r="B745" s="123">
        <v>2230320320</v>
      </c>
      <c r="C745" s="123"/>
      <c r="D745" s="124" t="s">
        <v>140</v>
      </c>
      <c r="E745" s="17">
        <f>E746+E748+E750</f>
        <v>1035.2</v>
      </c>
      <c r="F745" s="17">
        <f>F746+F748+F750</f>
        <v>654.7</v>
      </c>
      <c r="G745" s="17">
        <f>G746+G748+G750</f>
        <v>654.7</v>
      </c>
    </row>
    <row r="746" spans="1:7" ht="63">
      <c r="A746" s="123" t="s">
        <v>86</v>
      </c>
      <c r="B746" s="123">
        <v>2230320320</v>
      </c>
      <c r="C746" s="120" t="s">
        <v>68</v>
      </c>
      <c r="D746" s="124" t="s">
        <v>1</v>
      </c>
      <c r="E746" s="17">
        <f>E747</f>
        <v>517.1</v>
      </c>
      <c r="F746" s="17">
        <f>F747</f>
        <v>270.6</v>
      </c>
      <c r="G746" s="17">
        <f>G747</f>
        <v>270.6</v>
      </c>
    </row>
    <row r="747" spans="1:7" ht="31.5">
      <c r="A747" s="123" t="s">
        <v>86</v>
      </c>
      <c r="B747" s="123">
        <v>2230320320</v>
      </c>
      <c r="C747" s="123">
        <v>120</v>
      </c>
      <c r="D747" s="124" t="s">
        <v>224</v>
      </c>
      <c r="E747" s="17">
        <f>'№ 4 ведом'!F535</f>
        <v>517.1</v>
      </c>
      <c r="F747" s="17">
        <f>'№ 4 ведом'!G535</f>
        <v>270.6</v>
      </c>
      <c r="G747" s="17">
        <f>'№ 4 ведом'!H535</f>
        <v>270.6</v>
      </c>
    </row>
    <row r="748" spans="1:7" ht="31.5">
      <c r="A748" s="123" t="s">
        <v>86</v>
      </c>
      <c r="B748" s="123">
        <v>2230320320</v>
      </c>
      <c r="C748" s="120" t="s">
        <v>69</v>
      </c>
      <c r="D748" s="124" t="s">
        <v>95</v>
      </c>
      <c r="E748" s="17">
        <f>E749</f>
        <v>332.2</v>
      </c>
      <c r="F748" s="17">
        <f>F749</f>
        <v>198.2</v>
      </c>
      <c r="G748" s="17">
        <f>G749</f>
        <v>198.2</v>
      </c>
    </row>
    <row r="749" spans="1:7" ht="31.5">
      <c r="A749" s="123" t="s">
        <v>86</v>
      </c>
      <c r="B749" s="123">
        <v>2230320320</v>
      </c>
      <c r="C749" s="123">
        <v>240</v>
      </c>
      <c r="D749" s="124" t="s">
        <v>223</v>
      </c>
      <c r="E749" s="17">
        <f>'№ 4 ведом'!F537</f>
        <v>332.2</v>
      </c>
      <c r="F749" s="17">
        <f>'№ 4 ведом'!G537</f>
        <v>198.2</v>
      </c>
      <c r="G749" s="17">
        <f>'№ 4 ведом'!H537</f>
        <v>198.2</v>
      </c>
    </row>
    <row r="750" spans="1:7" ht="31.5">
      <c r="A750" s="123" t="s">
        <v>86</v>
      </c>
      <c r="B750" s="123">
        <v>2230320320</v>
      </c>
      <c r="C750" s="120" t="s">
        <v>97</v>
      </c>
      <c r="D750" s="124" t="s">
        <v>98</v>
      </c>
      <c r="E750" s="17">
        <f>E751</f>
        <v>185.9</v>
      </c>
      <c r="F750" s="17">
        <f>F751</f>
        <v>185.9</v>
      </c>
      <c r="G750" s="17">
        <f>G751</f>
        <v>185.9</v>
      </c>
    </row>
    <row r="751" spans="1:7" ht="12.75">
      <c r="A751" s="123" t="s">
        <v>86</v>
      </c>
      <c r="B751" s="123">
        <v>2230320320</v>
      </c>
      <c r="C751" s="123">
        <v>610</v>
      </c>
      <c r="D751" s="124" t="s">
        <v>104</v>
      </c>
      <c r="E751" s="17">
        <f>'№ 4 ведом'!F539</f>
        <v>185.9</v>
      </c>
      <c r="F751" s="17">
        <f>'№ 4 ведом'!G539</f>
        <v>185.9</v>
      </c>
      <c r="G751" s="17">
        <f>'№ 4 ведом'!H539</f>
        <v>185.9</v>
      </c>
    </row>
    <row r="752" spans="1:7" ht="31.5">
      <c r="A752" s="123" t="s">
        <v>86</v>
      </c>
      <c r="B752" s="120">
        <v>2500000000</v>
      </c>
      <c r="C752" s="123"/>
      <c r="D752" s="124" t="s">
        <v>318</v>
      </c>
      <c r="E752" s="17">
        <f>E753</f>
        <v>197.1</v>
      </c>
      <c r="F752" s="17">
        <f aca="true" t="shared" si="183" ref="F752:G756">F753</f>
        <v>197.1</v>
      </c>
      <c r="G752" s="17">
        <f t="shared" si="183"/>
        <v>197.1</v>
      </c>
    </row>
    <row r="753" spans="1:7" ht="31.5">
      <c r="A753" s="123" t="s">
        <v>86</v>
      </c>
      <c r="B753" s="120">
        <v>2520000000</v>
      </c>
      <c r="C753" s="123"/>
      <c r="D753" s="124" t="s">
        <v>249</v>
      </c>
      <c r="E753" s="17">
        <f>E754+E758+E762</f>
        <v>197.1</v>
      </c>
      <c r="F753" s="17">
        <f>F754+F758+F762</f>
        <v>197.1</v>
      </c>
      <c r="G753" s="17">
        <f>G754+G758+G762</f>
        <v>197.1</v>
      </c>
    </row>
    <row r="754" spans="1:7" ht="31.5">
      <c r="A754" s="123" t="s">
        <v>86</v>
      </c>
      <c r="B754" s="120">
        <v>2520400000</v>
      </c>
      <c r="C754" s="123"/>
      <c r="D754" s="55" t="s">
        <v>334</v>
      </c>
      <c r="E754" s="17">
        <f>E755</f>
        <v>48.1</v>
      </c>
      <c r="F754" s="17">
        <f t="shared" si="183"/>
        <v>48.1</v>
      </c>
      <c r="G754" s="17">
        <f t="shared" si="183"/>
        <v>48.1</v>
      </c>
    </row>
    <row r="755" spans="1:7" ht="12.75">
      <c r="A755" s="123" t="s">
        <v>86</v>
      </c>
      <c r="B755" s="120">
        <v>2520420300</v>
      </c>
      <c r="C755" s="123"/>
      <c r="D755" s="55" t="s">
        <v>335</v>
      </c>
      <c r="E755" s="17">
        <f>E756</f>
        <v>48.1</v>
      </c>
      <c r="F755" s="17">
        <f t="shared" si="183"/>
        <v>48.1</v>
      </c>
      <c r="G755" s="17">
        <f t="shared" si="183"/>
        <v>48.1</v>
      </c>
    </row>
    <row r="756" spans="1:7" ht="31.5">
      <c r="A756" s="123" t="s">
        <v>86</v>
      </c>
      <c r="B756" s="120">
        <v>2520420300</v>
      </c>
      <c r="C756" s="120" t="s">
        <v>97</v>
      </c>
      <c r="D756" s="55" t="s">
        <v>98</v>
      </c>
      <c r="E756" s="17">
        <f>E757</f>
        <v>48.1</v>
      </c>
      <c r="F756" s="17">
        <f t="shared" si="183"/>
        <v>48.1</v>
      </c>
      <c r="G756" s="17">
        <f t="shared" si="183"/>
        <v>48.1</v>
      </c>
    </row>
    <row r="757" spans="1:7" ht="12.75">
      <c r="A757" s="123" t="s">
        <v>86</v>
      </c>
      <c r="B757" s="120">
        <v>2520420300</v>
      </c>
      <c r="C757" s="123">
        <v>610</v>
      </c>
      <c r="D757" s="55" t="s">
        <v>104</v>
      </c>
      <c r="E757" s="17">
        <f>'№ 4 ведом'!F545</f>
        <v>48.1</v>
      </c>
      <c r="F757" s="17">
        <f>'№ 4 ведом'!G545</f>
        <v>48.1</v>
      </c>
      <c r="G757" s="17">
        <f>'№ 4 ведом'!H545</f>
        <v>48.1</v>
      </c>
    </row>
    <row r="758" spans="1:7" ht="31.5">
      <c r="A758" s="123" t="s">
        <v>86</v>
      </c>
      <c r="B758" s="120">
        <v>2520500000</v>
      </c>
      <c r="C758" s="123"/>
      <c r="D758" s="124" t="s">
        <v>343</v>
      </c>
      <c r="E758" s="17">
        <f>E759</f>
        <v>104.5</v>
      </c>
      <c r="F758" s="17">
        <f aca="true" t="shared" si="184" ref="F758:G760">F759</f>
        <v>104.5</v>
      </c>
      <c r="G758" s="17">
        <f t="shared" si="184"/>
        <v>104.5</v>
      </c>
    </row>
    <row r="759" spans="1:7" ht="12.75">
      <c r="A759" s="123" t="s">
        <v>86</v>
      </c>
      <c r="B759" s="120">
        <v>2520520300</v>
      </c>
      <c r="C759" s="123"/>
      <c r="D759" s="124" t="s">
        <v>344</v>
      </c>
      <c r="E759" s="17">
        <f>E760</f>
        <v>104.5</v>
      </c>
      <c r="F759" s="17">
        <f t="shared" si="184"/>
        <v>104.5</v>
      </c>
      <c r="G759" s="17">
        <f t="shared" si="184"/>
        <v>104.5</v>
      </c>
    </row>
    <row r="760" spans="1:7" ht="31.5">
      <c r="A760" s="123" t="s">
        <v>86</v>
      </c>
      <c r="B760" s="120">
        <v>2520520300</v>
      </c>
      <c r="C760" s="120" t="s">
        <v>97</v>
      </c>
      <c r="D760" s="55" t="s">
        <v>98</v>
      </c>
      <c r="E760" s="17">
        <f>E761</f>
        <v>104.5</v>
      </c>
      <c r="F760" s="17">
        <f t="shared" si="184"/>
        <v>104.5</v>
      </c>
      <c r="G760" s="17">
        <f t="shared" si="184"/>
        <v>104.5</v>
      </c>
    </row>
    <row r="761" spans="1:7" ht="12.75">
      <c r="A761" s="123" t="s">
        <v>86</v>
      </c>
      <c r="B761" s="120">
        <v>2520520300</v>
      </c>
      <c r="C761" s="123">
        <v>610</v>
      </c>
      <c r="D761" s="55" t="s">
        <v>104</v>
      </c>
      <c r="E761" s="17">
        <f>'№ 4 ведом'!F549</f>
        <v>104.5</v>
      </c>
      <c r="F761" s="17">
        <f>'№ 4 ведом'!G549</f>
        <v>104.5</v>
      </c>
      <c r="G761" s="17">
        <f>'№ 4 ведом'!H549</f>
        <v>104.5</v>
      </c>
    </row>
    <row r="762" spans="1:7" ht="31.5">
      <c r="A762" s="123" t="s">
        <v>86</v>
      </c>
      <c r="B762" s="120">
        <v>2520600000</v>
      </c>
      <c r="C762" s="123"/>
      <c r="D762" s="124" t="s">
        <v>342</v>
      </c>
      <c r="E762" s="17">
        <f>E763</f>
        <v>44.5</v>
      </c>
      <c r="F762" s="17">
        <f aca="true" t="shared" si="185" ref="F762:G764">F763</f>
        <v>44.5</v>
      </c>
      <c r="G762" s="17">
        <f t="shared" si="185"/>
        <v>44.5</v>
      </c>
    </row>
    <row r="763" spans="1:7" ht="12.75">
      <c r="A763" s="123" t="s">
        <v>86</v>
      </c>
      <c r="B763" s="120">
        <v>2520620200</v>
      </c>
      <c r="C763" s="123"/>
      <c r="D763" s="124" t="s">
        <v>282</v>
      </c>
      <c r="E763" s="17">
        <f>E764</f>
        <v>44.5</v>
      </c>
      <c r="F763" s="17">
        <f t="shared" si="185"/>
        <v>44.5</v>
      </c>
      <c r="G763" s="17">
        <f t="shared" si="185"/>
        <v>44.5</v>
      </c>
    </row>
    <row r="764" spans="1:7" ht="31.5">
      <c r="A764" s="123" t="s">
        <v>86</v>
      </c>
      <c r="B764" s="120">
        <v>2520620200</v>
      </c>
      <c r="C764" s="120" t="s">
        <v>97</v>
      </c>
      <c r="D764" s="55" t="s">
        <v>98</v>
      </c>
      <c r="E764" s="17">
        <f>E765</f>
        <v>44.5</v>
      </c>
      <c r="F764" s="17">
        <f t="shared" si="185"/>
        <v>44.5</v>
      </c>
      <c r="G764" s="17">
        <f t="shared" si="185"/>
        <v>44.5</v>
      </c>
    </row>
    <row r="765" spans="1:7" ht="12.75">
      <c r="A765" s="123" t="s">
        <v>86</v>
      </c>
      <c r="B765" s="120">
        <v>2520620200</v>
      </c>
      <c r="C765" s="123">
        <v>610</v>
      </c>
      <c r="D765" s="55" t="s">
        <v>104</v>
      </c>
      <c r="E765" s="17">
        <f>'№ 4 ведом'!F553</f>
        <v>44.5</v>
      </c>
      <c r="F765" s="17">
        <f>'№ 4 ведом'!G553</f>
        <v>44.5</v>
      </c>
      <c r="G765" s="17">
        <f>'№ 4 ведом'!H553</f>
        <v>44.5</v>
      </c>
    </row>
    <row r="766" spans="1:7" ht="12.75">
      <c r="A766" s="123">
        <v>1103</v>
      </c>
      <c r="B766" s="123" t="s">
        <v>66</v>
      </c>
      <c r="C766" s="123" t="s">
        <v>66</v>
      </c>
      <c r="D766" s="124" t="s">
        <v>253</v>
      </c>
      <c r="E766" s="17">
        <f>E767+E784</f>
        <v>24043.699999999997</v>
      </c>
      <c r="F766" s="17">
        <f>F767+F784</f>
        <v>22174.699999999997</v>
      </c>
      <c r="G766" s="17">
        <f>G767+G784</f>
        <v>22174.699999999997</v>
      </c>
    </row>
    <row r="767" spans="1:7" ht="47.25">
      <c r="A767" s="123">
        <v>1103</v>
      </c>
      <c r="B767" s="120">
        <v>2200000000</v>
      </c>
      <c r="C767" s="123"/>
      <c r="D767" s="124" t="s">
        <v>317</v>
      </c>
      <c r="E767" s="17">
        <f aca="true" t="shared" si="186" ref="E767:G767">E768</f>
        <v>22236.699999999997</v>
      </c>
      <c r="F767" s="17">
        <f t="shared" si="186"/>
        <v>20777.6</v>
      </c>
      <c r="G767" s="17">
        <f t="shared" si="186"/>
        <v>20777.6</v>
      </c>
    </row>
    <row r="768" spans="1:7" ht="31.5">
      <c r="A768" s="123">
        <v>1103</v>
      </c>
      <c r="B768" s="123">
        <v>2250000000</v>
      </c>
      <c r="C768" s="123"/>
      <c r="D768" s="124" t="s">
        <v>254</v>
      </c>
      <c r="E768" s="17">
        <f>E769+E780+E773</f>
        <v>22236.699999999997</v>
      </c>
      <c r="F768" s="17">
        <f aca="true" t="shared" si="187" ref="F768:G768">F769+F780+F773</f>
        <v>20777.6</v>
      </c>
      <c r="G768" s="17">
        <f t="shared" si="187"/>
        <v>20777.6</v>
      </c>
    </row>
    <row r="769" spans="1:7" ht="47.25">
      <c r="A769" s="123">
        <v>1103</v>
      </c>
      <c r="B769" s="123">
        <v>2250100000</v>
      </c>
      <c r="C769" s="123"/>
      <c r="D769" s="124" t="s">
        <v>255</v>
      </c>
      <c r="E769" s="17">
        <f aca="true" t="shared" si="188" ref="E769:G771">E770</f>
        <v>20777.6</v>
      </c>
      <c r="F769" s="17">
        <f t="shared" si="188"/>
        <v>20777.6</v>
      </c>
      <c r="G769" s="17">
        <f t="shared" si="188"/>
        <v>20777.6</v>
      </c>
    </row>
    <row r="770" spans="1:7" ht="31.5">
      <c r="A770" s="123">
        <v>1103</v>
      </c>
      <c r="B770" s="123">
        <v>2250120010</v>
      </c>
      <c r="C770" s="123"/>
      <c r="D770" s="124" t="s">
        <v>123</v>
      </c>
      <c r="E770" s="17">
        <f t="shared" si="188"/>
        <v>20777.6</v>
      </c>
      <c r="F770" s="17">
        <f t="shared" si="188"/>
        <v>20777.6</v>
      </c>
      <c r="G770" s="17">
        <f t="shared" si="188"/>
        <v>20777.6</v>
      </c>
    </row>
    <row r="771" spans="1:7" ht="31.5">
      <c r="A771" s="123">
        <v>1103</v>
      </c>
      <c r="B771" s="123">
        <v>2250120010</v>
      </c>
      <c r="C771" s="120" t="s">
        <v>97</v>
      </c>
      <c r="D771" s="124" t="s">
        <v>98</v>
      </c>
      <c r="E771" s="17">
        <f t="shared" si="188"/>
        <v>20777.6</v>
      </c>
      <c r="F771" s="17">
        <f t="shared" si="188"/>
        <v>20777.6</v>
      </c>
      <c r="G771" s="17">
        <f t="shared" si="188"/>
        <v>20777.6</v>
      </c>
    </row>
    <row r="772" spans="1:7" ht="12.75">
      <c r="A772" s="123">
        <v>1103</v>
      </c>
      <c r="B772" s="123">
        <v>2250120010</v>
      </c>
      <c r="C772" s="123">
        <v>610</v>
      </c>
      <c r="D772" s="124" t="s">
        <v>104</v>
      </c>
      <c r="E772" s="17">
        <f>'№ 4 ведом'!F560</f>
        <v>20777.6</v>
      </c>
      <c r="F772" s="17">
        <f>'№ 4 ведом'!G560</f>
        <v>20777.6</v>
      </c>
      <c r="G772" s="17">
        <f>'№ 4 ведом'!H560</f>
        <v>20777.6</v>
      </c>
    </row>
    <row r="773" spans="1:7" ht="47.25">
      <c r="A773" s="184">
        <v>1103</v>
      </c>
      <c r="B773" s="184">
        <v>2250200000</v>
      </c>
      <c r="C773" s="184"/>
      <c r="D773" s="185" t="s">
        <v>741</v>
      </c>
      <c r="E773" s="21">
        <f>E774+E777</f>
        <v>500</v>
      </c>
      <c r="F773" s="21">
        <f aca="true" t="shared" si="189" ref="F773:G773">F774+F777</f>
        <v>0</v>
      </c>
      <c r="G773" s="21">
        <f t="shared" si="189"/>
        <v>0</v>
      </c>
    </row>
    <row r="774" spans="1:7" ht="78.75">
      <c r="A774" s="184">
        <v>1103</v>
      </c>
      <c r="B774" s="101">
        <v>2250210480</v>
      </c>
      <c r="C774" s="184"/>
      <c r="D774" s="244" t="s">
        <v>742</v>
      </c>
      <c r="E774" s="21">
        <f>E775</f>
        <v>450</v>
      </c>
      <c r="F774" s="21">
        <f aca="true" t="shared" si="190" ref="F774:G775">F775</f>
        <v>0</v>
      </c>
      <c r="G774" s="21">
        <f t="shared" si="190"/>
        <v>0</v>
      </c>
    </row>
    <row r="775" spans="1:7" ht="31.5">
      <c r="A775" s="184">
        <v>1103</v>
      </c>
      <c r="B775" s="101">
        <v>2250210480</v>
      </c>
      <c r="C775" s="183" t="s">
        <v>97</v>
      </c>
      <c r="D775" s="185" t="s">
        <v>98</v>
      </c>
      <c r="E775" s="21">
        <f>E776</f>
        <v>450</v>
      </c>
      <c r="F775" s="21">
        <f t="shared" si="190"/>
        <v>0</v>
      </c>
      <c r="G775" s="21">
        <f t="shared" si="190"/>
        <v>0</v>
      </c>
    </row>
    <row r="776" spans="1:7" ht="12.75">
      <c r="A776" s="184">
        <v>1103</v>
      </c>
      <c r="B776" s="101">
        <v>2250210480</v>
      </c>
      <c r="C776" s="184">
        <v>610</v>
      </c>
      <c r="D776" s="185" t="s">
        <v>104</v>
      </c>
      <c r="E776" s="21">
        <f>'№ 4 ведом'!F564</f>
        <v>450</v>
      </c>
      <c r="F776" s="21">
        <f>'№ 4 ведом'!G564</f>
        <v>0</v>
      </c>
      <c r="G776" s="21">
        <f>'№ 4 ведом'!H564</f>
        <v>0</v>
      </c>
    </row>
    <row r="777" spans="1:7" ht="78.75">
      <c r="A777" s="184">
        <v>1103</v>
      </c>
      <c r="B777" s="101" t="s">
        <v>743</v>
      </c>
      <c r="C777" s="184"/>
      <c r="D777" s="244" t="s">
        <v>744</v>
      </c>
      <c r="E777" s="21">
        <f>E778</f>
        <v>50</v>
      </c>
      <c r="F777" s="21">
        <f aca="true" t="shared" si="191" ref="F777:G778">F778</f>
        <v>0</v>
      </c>
      <c r="G777" s="21">
        <f t="shared" si="191"/>
        <v>0</v>
      </c>
    </row>
    <row r="778" spans="1:7" ht="31.5">
      <c r="A778" s="184">
        <v>1103</v>
      </c>
      <c r="B778" s="101" t="s">
        <v>743</v>
      </c>
      <c r="C778" s="183" t="s">
        <v>97</v>
      </c>
      <c r="D778" s="185" t="s">
        <v>98</v>
      </c>
      <c r="E778" s="21">
        <f>E779</f>
        <v>50</v>
      </c>
      <c r="F778" s="21">
        <f t="shared" si="191"/>
        <v>0</v>
      </c>
      <c r="G778" s="21">
        <f t="shared" si="191"/>
        <v>0</v>
      </c>
    </row>
    <row r="779" spans="1:7" ht="12.75">
      <c r="A779" s="184">
        <v>1103</v>
      </c>
      <c r="B779" s="101" t="s">
        <v>743</v>
      </c>
      <c r="C779" s="184">
        <v>610</v>
      </c>
      <c r="D779" s="185" t="s">
        <v>104</v>
      </c>
      <c r="E779" s="21">
        <f>'№ 4 ведом'!F567</f>
        <v>50</v>
      </c>
      <c r="F779" s="21">
        <f>'№ 4 ведом'!G567</f>
        <v>0</v>
      </c>
      <c r="G779" s="21">
        <f>'№ 4 ведом'!H567</f>
        <v>0</v>
      </c>
    </row>
    <row r="780" spans="1:7" ht="63">
      <c r="A780" s="158">
        <v>1103</v>
      </c>
      <c r="B780" s="11">
        <v>2250300000</v>
      </c>
      <c r="C780" s="158"/>
      <c r="D780" s="8" t="s">
        <v>681</v>
      </c>
      <c r="E780" s="17">
        <f>E781</f>
        <v>959.1</v>
      </c>
      <c r="F780" s="17">
        <f aca="true" t="shared" si="192" ref="F780:G782">F781</f>
        <v>0</v>
      </c>
      <c r="G780" s="17">
        <f t="shared" si="192"/>
        <v>0</v>
      </c>
    </row>
    <row r="781" spans="1:7" ht="31.5">
      <c r="A781" s="158">
        <v>1103</v>
      </c>
      <c r="B781" s="11">
        <v>2250320020</v>
      </c>
      <c r="C781" s="158"/>
      <c r="D781" s="8" t="s">
        <v>347</v>
      </c>
      <c r="E781" s="17">
        <f>E782</f>
        <v>959.1</v>
      </c>
      <c r="F781" s="17">
        <f t="shared" si="192"/>
        <v>0</v>
      </c>
      <c r="G781" s="17">
        <f t="shared" si="192"/>
        <v>0</v>
      </c>
    </row>
    <row r="782" spans="1:7" ht="31.5">
      <c r="A782" s="158">
        <v>1103</v>
      </c>
      <c r="B782" s="11">
        <v>2250320020</v>
      </c>
      <c r="C782" s="157" t="s">
        <v>97</v>
      </c>
      <c r="D782" s="159" t="s">
        <v>98</v>
      </c>
      <c r="E782" s="17">
        <f>E783</f>
        <v>959.1</v>
      </c>
      <c r="F782" s="17">
        <f t="shared" si="192"/>
        <v>0</v>
      </c>
      <c r="G782" s="17">
        <f t="shared" si="192"/>
        <v>0</v>
      </c>
    </row>
    <row r="783" spans="1:7" ht="12.75">
      <c r="A783" s="158">
        <v>1103</v>
      </c>
      <c r="B783" s="11">
        <v>2250320020</v>
      </c>
      <c r="C783" s="158">
        <v>610</v>
      </c>
      <c r="D783" s="159" t="s">
        <v>104</v>
      </c>
      <c r="E783" s="17">
        <f>'№ 4 ведом'!F571</f>
        <v>959.1</v>
      </c>
      <c r="F783" s="17">
        <f>'№ 4 ведом'!G571</f>
        <v>0</v>
      </c>
      <c r="G783" s="17">
        <f>'№ 4 ведом'!H571</f>
        <v>0</v>
      </c>
    </row>
    <row r="784" spans="1:7" ht="31.5">
      <c r="A784" s="123">
        <v>1103</v>
      </c>
      <c r="B784" s="120">
        <v>2500000000</v>
      </c>
      <c r="C784" s="123"/>
      <c r="D784" s="124" t="s">
        <v>318</v>
      </c>
      <c r="E784" s="17">
        <f>E785</f>
        <v>1807</v>
      </c>
      <c r="F784" s="17">
        <f>F785</f>
        <v>1397.1</v>
      </c>
      <c r="G784" s="17">
        <f>G785</f>
        <v>1397.1</v>
      </c>
    </row>
    <row r="785" spans="1:7" ht="31.5">
      <c r="A785" s="123">
        <v>1103</v>
      </c>
      <c r="B785" s="120">
        <v>2520000000</v>
      </c>
      <c r="C785" s="123"/>
      <c r="D785" s="124" t="s">
        <v>249</v>
      </c>
      <c r="E785" s="17">
        <f>E786+E790+E794</f>
        <v>1807</v>
      </c>
      <c r="F785" s="17">
        <f>F786+F790+F794</f>
        <v>1397.1</v>
      </c>
      <c r="G785" s="17">
        <f>G786+G790+G794</f>
        <v>1397.1</v>
      </c>
    </row>
    <row r="786" spans="1:7" ht="31.5">
      <c r="A786" s="123">
        <v>1103</v>
      </c>
      <c r="B786" s="120">
        <v>2520400000</v>
      </c>
      <c r="C786" s="123"/>
      <c r="D786" s="55" t="s">
        <v>334</v>
      </c>
      <c r="E786" s="17">
        <f>E787</f>
        <v>66.4</v>
      </c>
      <c r="F786" s="17">
        <f aca="true" t="shared" si="193" ref="F786:G788">F787</f>
        <v>66.4</v>
      </c>
      <c r="G786" s="17">
        <f t="shared" si="193"/>
        <v>66.4</v>
      </c>
    </row>
    <row r="787" spans="1:7" ht="12.75">
      <c r="A787" s="123">
        <v>1103</v>
      </c>
      <c r="B787" s="120">
        <v>2520420300</v>
      </c>
      <c r="C787" s="123"/>
      <c r="D787" s="55" t="s">
        <v>335</v>
      </c>
      <c r="E787" s="17">
        <f>E788</f>
        <v>66.4</v>
      </c>
      <c r="F787" s="17">
        <f t="shared" si="193"/>
        <v>66.4</v>
      </c>
      <c r="G787" s="17">
        <f t="shared" si="193"/>
        <v>66.4</v>
      </c>
    </row>
    <row r="788" spans="1:7" ht="31.5">
      <c r="A788" s="123">
        <v>1103</v>
      </c>
      <c r="B788" s="120">
        <v>2520420300</v>
      </c>
      <c r="C788" s="120" t="s">
        <v>97</v>
      </c>
      <c r="D788" s="55" t="s">
        <v>98</v>
      </c>
      <c r="E788" s="17">
        <f>E789</f>
        <v>66.4</v>
      </c>
      <c r="F788" s="17">
        <f t="shared" si="193"/>
        <v>66.4</v>
      </c>
      <c r="G788" s="17">
        <f t="shared" si="193"/>
        <v>66.4</v>
      </c>
    </row>
    <row r="789" spans="1:7" ht="12.75">
      <c r="A789" s="123">
        <v>1103</v>
      </c>
      <c r="B789" s="120">
        <v>2520420300</v>
      </c>
      <c r="C789" s="123">
        <v>610</v>
      </c>
      <c r="D789" s="55" t="s">
        <v>104</v>
      </c>
      <c r="E789" s="17">
        <f>'№ 4 ведом'!F577</f>
        <v>66.4</v>
      </c>
      <c r="F789" s="17">
        <f>'№ 4 ведом'!G577</f>
        <v>66.4</v>
      </c>
      <c r="G789" s="17">
        <f>'№ 4 ведом'!H577</f>
        <v>66.4</v>
      </c>
    </row>
    <row r="790" spans="1:7" ht="31.5">
      <c r="A790" s="123">
        <v>1103</v>
      </c>
      <c r="B790" s="120">
        <v>2520500000</v>
      </c>
      <c r="C790" s="123"/>
      <c r="D790" s="124" t="s">
        <v>343</v>
      </c>
      <c r="E790" s="17">
        <f>E791</f>
        <v>63.7</v>
      </c>
      <c r="F790" s="17">
        <f aca="true" t="shared" si="194" ref="F790:G792">F791</f>
        <v>63.7</v>
      </c>
      <c r="G790" s="17">
        <f t="shared" si="194"/>
        <v>63.7</v>
      </c>
    </row>
    <row r="791" spans="1:7" ht="12.75">
      <c r="A791" s="123">
        <v>1103</v>
      </c>
      <c r="B791" s="120">
        <v>2520520300</v>
      </c>
      <c r="C791" s="123"/>
      <c r="D791" s="124" t="s">
        <v>344</v>
      </c>
      <c r="E791" s="17">
        <f>E792</f>
        <v>63.7</v>
      </c>
      <c r="F791" s="17">
        <f t="shared" si="194"/>
        <v>63.7</v>
      </c>
      <c r="G791" s="17">
        <f t="shared" si="194"/>
        <v>63.7</v>
      </c>
    </row>
    <row r="792" spans="1:7" ht="31.5">
      <c r="A792" s="123">
        <v>1103</v>
      </c>
      <c r="B792" s="120">
        <v>2520520300</v>
      </c>
      <c r="C792" s="120" t="s">
        <v>97</v>
      </c>
      <c r="D792" s="55" t="s">
        <v>98</v>
      </c>
      <c r="E792" s="17">
        <f>E793</f>
        <v>63.7</v>
      </c>
      <c r="F792" s="17">
        <f t="shared" si="194"/>
        <v>63.7</v>
      </c>
      <c r="G792" s="17">
        <f t="shared" si="194"/>
        <v>63.7</v>
      </c>
    </row>
    <row r="793" spans="1:7" ht="12.75">
      <c r="A793" s="123">
        <v>1103</v>
      </c>
      <c r="B793" s="120">
        <v>2520520300</v>
      </c>
      <c r="C793" s="123">
        <v>610</v>
      </c>
      <c r="D793" s="55" t="s">
        <v>104</v>
      </c>
      <c r="E793" s="17">
        <f>'№ 4 ведом'!F581</f>
        <v>63.7</v>
      </c>
      <c r="F793" s="17">
        <f>'№ 4 ведом'!G581</f>
        <v>63.7</v>
      </c>
      <c r="G793" s="17">
        <f>'№ 4 ведом'!H581</f>
        <v>63.7</v>
      </c>
    </row>
    <row r="794" spans="1:7" ht="31.5">
      <c r="A794" s="123">
        <v>1103</v>
      </c>
      <c r="B794" s="120">
        <v>2520600000</v>
      </c>
      <c r="C794" s="123"/>
      <c r="D794" s="124" t="s">
        <v>342</v>
      </c>
      <c r="E794" s="17">
        <f>E795</f>
        <v>1676.9</v>
      </c>
      <c r="F794" s="17">
        <f aca="true" t="shared" si="195" ref="F794:G796">F795</f>
        <v>1267</v>
      </c>
      <c r="G794" s="17">
        <f t="shared" si="195"/>
        <v>1267</v>
      </c>
    </row>
    <row r="795" spans="1:7" ht="12.75">
      <c r="A795" s="123">
        <v>1103</v>
      </c>
      <c r="B795" s="120">
        <v>2520620200</v>
      </c>
      <c r="C795" s="123"/>
      <c r="D795" s="124" t="s">
        <v>282</v>
      </c>
      <c r="E795" s="17">
        <f>E796</f>
        <v>1676.9</v>
      </c>
      <c r="F795" s="17">
        <f t="shared" si="195"/>
        <v>1267</v>
      </c>
      <c r="G795" s="17">
        <f t="shared" si="195"/>
        <v>1267</v>
      </c>
    </row>
    <row r="796" spans="1:7" ht="31.5">
      <c r="A796" s="123">
        <v>1103</v>
      </c>
      <c r="B796" s="120">
        <v>2520620200</v>
      </c>
      <c r="C796" s="120" t="s">
        <v>97</v>
      </c>
      <c r="D796" s="55" t="s">
        <v>98</v>
      </c>
      <c r="E796" s="17">
        <f>E797</f>
        <v>1676.9</v>
      </c>
      <c r="F796" s="17">
        <f t="shared" si="195"/>
        <v>1267</v>
      </c>
      <c r="G796" s="17">
        <f t="shared" si="195"/>
        <v>1267</v>
      </c>
    </row>
    <row r="797" spans="1:7" ht="12.75">
      <c r="A797" s="123">
        <v>1103</v>
      </c>
      <c r="B797" s="120">
        <v>2520620200</v>
      </c>
      <c r="C797" s="123">
        <v>610</v>
      </c>
      <c r="D797" s="55" t="s">
        <v>104</v>
      </c>
      <c r="E797" s="17">
        <f>'№ 4 ведом'!F585</f>
        <v>1676.9</v>
      </c>
      <c r="F797" s="17">
        <f>'№ 4 ведом'!G585</f>
        <v>1267</v>
      </c>
      <c r="G797" s="17">
        <f>'№ 4 ведом'!H585</f>
        <v>1267</v>
      </c>
    </row>
    <row r="798" spans="1:7" ht="12.75">
      <c r="A798" s="4" t="s">
        <v>92</v>
      </c>
      <c r="B798" s="4" t="s">
        <v>66</v>
      </c>
      <c r="C798" s="4" t="s">
        <v>66</v>
      </c>
      <c r="D798" s="19" t="s">
        <v>63</v>
      </c>
      <c r="E798" s="59">
        <f aca="true" t="shared" si="196" ref="E798:G801">E799</f>
        <v>1842.7</v>
      </c>
      <c r="F798" s="59">
        <f t="shared" si="196"/>
        <v>1570.8</v>
      </c>
      <c r="G798" s="59">
        <f t="shared" si="196"/>
        <v>1570.7</v>
      </c>
    </row>
    <row r="799" spans="1:7" ht="12.75">
      <c r="A799" s="123" t="s">
        <v>64</v>
      </c>
      <c r="B799" s="123" t="s">
        <v>66</v>
      </c>
      <c r="C799" s="123" t="s">
        <v>66</v>
      </c>
      <c r="D799" s="124" t="s">
        <v>65</v>
      </c>
      <c r="E799" s="17">
        <f t="shared" si="196"/>
        <v>1842.7</v>
      </c>
      <c r="F799" s="17">
        <f t="shared" si="196"/>
        <v>1570.8</v>
      </c>
      <c r="G799" s="17">
        <f t="shared" si="196"/>
        <v>1570.7</v>
      </c>
    </row>
    <row r="800" spans="1:7" ht="47.25">
      <c r="A800" s="123" t="s">
        <v>64</v>
      </c>
      <c r="B800" s="120">
        <v>2200000000</v>
      </c>
      <c r="C800" s="123"/>
      <c r="D800" s="124" t="s">
        <v>317</v>
      </c>
      <c r="E800" s="17">
        <f t="shared" si="196"/>
        <v>1842.7</v>
      </c>
      <c r="F800" s="17">
        <f t="shared" si="196"/>
        <v>1570.8</v>
      </c>
      <c r="G800" s="17">
        <f t="shared" si="196"/>
        <v>1570.7</v>
      </c>
    </row>
    <row r="801" spans="1:7" ht="31.5">
      <c r="A801" s="123" t="s">
        <v>64</v>
      </c>
      <c r="B801" s="120">
        <v>2240000000</v>
      </c>
      <c r="C801" s="123"/>
      <c r="D801" s="124" t="s">
        <v>132</v>
      </c>
      <c r="E801" s="17">
        <f t="shared" si="196"/>
        <v>1842.7</v>
      </c>
      <c r="F801" s="17">
        <f t="shared" si="196"/>
        <v>1570.8</v>
      </c>
      <c r="G801" s="17">
        <f t="shared" si="196"/>
        <v>1570.7</v>
      </c>
    </row>
    <row r="802" spans="1:7" ht="12.75">
      <c r="A802" s="123" t="s">
        <v>64</v>
      </c>
      <c r="B802" s="123">
        <v>2240300000</v>
      </c>
      <c r="C802" s="123"/>
      <c r="D802" s="124" t="s">
        <v>190</v>
      </c>
      <c r="E802" s="17">
        <f>E803+E806+E809</f>
        <v>1842.7</v>
      </c>
      <c r="F802" s="17">
        <f>F803+F806+F809</f>
        <v>1570.8</v>
      </c>
      <c r="G802" s="17">
        <f>G803+G806+G809</f>
        <v>1570.7</v>
      </c>
    </row>
    <row r="803" spans="1:7" ht="47.25">
      <c r="A803" s="123" t="s">
        <v>64</v>
      </c>
      <c r="B803" s="123">
        <v>2240310320</v>
      </c>
      <c r="C803" s="123"/>
      <c r="D803" s="55" t="s">
        <v>245</v>
      </c>
      <c r="E803" s="17">
        <f aca="true" t="shared" si="197" ref="E803:G804">E804</f>
        <v>491.7</v>
      </c>
      <c r="F803" s="17">
        <f t="shared" si="197"/>
        <v>491.7</v>
      </c>
      <c r="G803" s="17">
        <f t="shared" si="197"/>
        <v>491.7</v>
      </c>
    </row>
    <row r="804" spans="1:7" ht="31.5">
      <c r="A804" s="123" t="s">
        <v>64</v>
      </c>
      <c r="B804" s="123">
        <v>2240310320</v>
      </c>
      <c r="C804" s="120" t="s">
        <v>97</v>
      </c>
      <c r="D804" s="124" t="s">
        <v>98</v>
      </c>
      <c r="E804" s="17">
        <f t="shared" si="197"/>
        <v>491.7</v>
      </c>
      <c r="F804" s="17">
        <f t="shared" si="197"/>
        <v>491.7</v>
      </c>
      <c r="G804" s="17">
        <f t="shared" si="197"/>
        <v>491.7</v>
      </c>
    </row>
    <row r="805" spans="1:7" ht="31.5">
      <c r="A805" s="123" t="s">
        <v>64</v>
      </c>
      <c r="B805" s="123">
        <v>2240310320</v>
      </c>
      <c r="C805" s="123">
        <v>630</v>
      </c>
      <c r="D805" s="124" t="s">
        <v>144</v>
      </c>
      <c r="E805" s="17">
        <f>'№ 4 ведом'!F593</f>
        <v>491.7</v>
      </c>
      <c r="F805" s="17">
        <f>'№ 4 ведом'!G593</f>
        <v>491.7</v>
      </c>
      <c r="G805" s="17">
        <f>'№ 4 ведом'!H593</f>
        <v>491.7</v>
      </c>
    </row>
    <row r="806" spans="1:7" ht="47.25">
      <c r="A806" s="123" t="s">
        <v>64</v>
      </c>
      <c r="B806" s="123">
        <v>2240320400</v>
      </c>
      <c r="C806" s="123"/>
      <c r="D806" s="124" t="s">
        <v>246</v>
      </c>
      <c r="E806" s="17">
        <f aca="true" t="shared" si="198" ref="E806:G807">E807</f>
        <v>396</v>
      </c>
      <c r="F806" s="17">
        <f t="shared" si="198"/>
        <v>124.1</v>
      </c>
      <c r="G806" s="17">
        <f t="shared" si="198"/>
        <v>124</v>
      </c>
    </row>
    <row r="807" spans="1:7" ht="31.5">
      <c r="A807" s="123" t="s">
        <v>64</v>
      </c>
      <c r="B807" s="123">
        <v>2240320400</v>
      </c>
      <c r="C807" s="120" t="s">
        <v>69</v>
      </c>
      <c r="D807" s="124" t="s">
        <v>95</v>
      </c>
      <c r="E807" s="17">
        <f t="shared" si="198"/>
        <v>396</v>
      </c>
      <c r="F807" s="17">
        <f t="shared" si="198"/>
        <v>124.1</v>
      </c>
      <c r="G807" s="17">
        <f t="shared" si="198"/>
        <v>124</v>
      </c>
    </row>
    <row r="808" spans="1:7" ht="31.5">
      <c r="A808" s="123" t="s">
        <v>64</v>
      </c>
      <c r="B808" s="123">
        <v>2240320400</v>
      </c>
      <c r="C808" s="123">
        <v>240</v>
      </c>
      <c r="D808" s="124" t="s">
        <v>223</v>
      </c>
      <c r="E808" s="17">
        <f>'№ 4 ведом'!F596</f>
        <v>396</v>
      </c>
      <c r="F808" s="17">
        <f>'№ 4 ведом'!G596</f>
        <v>124.1</v>
      </c>
      <c r="G808" s="17">
        <f>'№ 4 ведом'!H596</f>
        <v>124</v>
      </c>
    </row>
    <row r="809" spans="1:7" ht="47.25">
      <c r="A809" s="123" t="s">
        <v>64</v>
      </c>
      <c r="B809" s="123" t="s">
        <v>311</v>
      </c>
      <c r="C809" s="123"/>
      <c r="D809" s="124" t="s">
        <v>146</v>
      </c>
      <c r="E809" s="17">
        <f aca="true" t="shared" si="199" ref="E809:G810">E810</f>
        <v>955</v>
      </c>
      <c r="F809" s="21">
        <f t="shared" si="199"/>
        <v>955</v>
      </c>
      <c r="G809" s="21">
        <f t="shared" si="199"/>
        <v>955</v>
      </c>
    </row>
    <row r="810" spans="1:7" ht="31.5">
      <c r="A810" s="123" t="s">
        <v>64</v>
      </c>
      <c r="B810" s="123" t="s">
        <v>311</v>
      </c>
      <c r="C810" s="120" t="s">
        <v>97</v>
      </c>
      <c r="D810" s="124" t="s">
        <v>98</v>
      </c>
      <c r="E810" s="17">
        <f t="shared" si="199"/>
        <v>955</v>
      </c>
      <c r="F810" s="21">
        <f t="shared" si="199"/>
        <v>955</v>
      </c>
      <c r="G810" s="21">
        <f t="shared" si="199"/>
        <v>955</v>
      </c>
    </row>
    <row r="811" spans="1:7" ht="31.5">
      <c r="A811" s="123" t="s">
        <v>64</v>
      </c>
      <c r="B811" s="123" t="s">
        <v>311</v>
      </c>
      <c r="C811" s="123">
        <v>630</v>
      </c>
      <c r="D811" s="124" t="s">
        <v>144</v>
      </c>
      <c r="E811" s="21">
        <f>'№ 4 ведом'!F599</f>
        <v>955</v>
      </c>
      <c r="F811" s="21">
        <f>'№ 4 ведом'!G599</f>
        <v>955</v>
      </c>
      <c r="G811" s="21">
        <f>'№ 4 ведом'!H599</f>
        <v>955</v>
      </c>
    </row>
  </sheetData>
  <autoFilter ref="A8:K811"/>
  <mergeCells count="10">
    <mergeCell ref="A1:G1"/>
    <mergeCell ref="A4:G4"/>
    <mergeCell ref="A5:A7"/>
    <mergeCell ref="B5:B7"/>
    <mergeCell ref="C5:C7"/>
    <mergeCell ref="D5:D7"/>
    <mergeCell ref="E5:G5"/>
    <mergeCell ref="E6:E7"/>
    <mergeCell ref="F6:G6"/>
    <mergeCell ref="A2:G2"/>
  </mergeCells>
  <printOptions/>
  <pageMargins left="0.7874015748031497" right="0.1968503937007874" top="0.1968503937007874" bottom="0.1968503937007874" header="0.31496062992125984" footer="0.31496062992125984"/>
  <pageSetup fitToHeight="0" horizontalDpi="600" verticalDpi="600" orientation="portrait" paperSize="9" scale="70" r:id="rId1"/>
  <headerFooter>
    <oddFooter>&amp;C&amp;Ф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188"/>
  <sheetViews>
    <sheetView view="pageBreakPreview" zoomScaleSheetLayoutView="100" workbookViewId="0" topLeftCell="A1">
      <selection activeCell="A1" sqref="A1:F572"/>
    </sheetView>
  </sheetViews>
  <sheetFormatPr defaultColWidth="8.875" defaultRowHeight="12.75"/>
  <cols>
    <col min="1" max="1" width="15.00390625" style="30" customWidth="1"/>
    <col min="2" max="2" width="8.75390625" style="30" customWidth="1"/>
    <col min="3" max="3" width="73.25390625" style="53" customWidth="1"/>
    <col min="4" max="4" width="12.25390625" style="38" customWidth="1"/>
    <col min="5" max="5" width="13.125" style="38" customWidth="1"/>
    <col min="6" max="6" width="12.75390625" style="38" customWidth="1"/>
    <col min="7" max="7" width="9.875" style="79" bestFit="1" customWidth="1"/>
    <col min="8" max="16384" width="8.875" style="30" customWidth="1"/>
  </cols>
  <sheetData>
    <row r="1" spans="1:6" ht="52.15" customHeight="1">
      <c r="A1" s="327" t="s">
        <v>671</v>
      </c>
      <c r="B1" s="327"/>
      <c r="C1" s="327"/>
      <c r="D1" s="327"/>
      <c r="E1" s="327"/>
      <c r="F1" s="327"/>
    </row>
    <row r="2" spans="1:6" ht="35.45" customHeight="1">
      <c r="A2" s="327" t="s">
        <v>786</v>
      </c>
      <c r="B2" s="327"/>
      <c r="C2" s="327"/>
      <c r="D2" s="327"/>
      <c r="E2" s="327"/>
      <c r="F2" s="327"/>
    </row>
    <row r="3" spans="1:6" ht="21.6" customHeight="1">
      <c r="A3" s="156"/>
      <c r="B3" s="156"/>
      <c r="C3" s="155"/>
      <c r="D3" s="155"/>
      <c r="E3" s="155"/>
      <c r="F3" s="155"/>
    </row>
    <row r="4" spans="1:6" ht="50.45" customHeight="1">
      <c r="A4" s="328" t="s">
        <v>368</v>
      </c>
      <c r="B4" s="328"/>
      <c r="C4" s="328"/>
      <c r="D4" s="328"/>
      <c r="E4" s="328"/>
      <c r="F4" s="328"/>
    </row>
    <row r="5" spans="1:6" ht="12.75">
      <c r="A5" s="329"/>
      <c r="B5" s="329" t="s">
        <v>17</v>
      </c>
      <c r="C5" s="329" t="s">
        <v>18</v>
      </c>
      <c r="D5" s="330" t="s">
        <v>87</v>
      </c>
      <c r="E5" s="330"/>
      <c r="F5" s="330"/>
    </row>
    <row r="6" spans="1:6" ht="15.6" customHeight="1">
      <c r="A6" s="329" t="s">
        <v>66</v>
      </c>
      <c r="B6" s="329" t="s">
        <v>66</v>
      </c>
      <c r="C6" s="329" t="s">
        <v>66</v>
      </c>
      <c r="D6" s="303" t="s">
        <v>322</v>
      </c>
      <c r="E6" s="303" t="s">
        <v>88</v>
      </c>
      <c r="F6" s="303"/>
    </row>
    <row r="7" spans="1:6" ht="12.75">
      <c r="A7" s="329" t="s">
        <v>66</v>
      </c>
      <c r="B7" s="329" t="s">
        <v>66</v>
      </c>
      <c r="C7" s="329" t="s">
        <v>66</v>
      </c>
      <c r="D7" s="303" t="s">
        <v>66</v>
      </c>
      <c r="E7" s="115" t="s">
        <v>341</v>
      </c>
      <c r="F7" s="115" t="s">
        <v>364</v>
      </c>
    </row>
    <row r="8" spans="1:6" ht="12.75">
      <c r="A8" s="118" t="s">
        <v>3</v>
      </c>
      <c r="B8" s="118" t="s">
        <v>77</v>
      </c>
      <c r="C8" s="118" t="s">
        <v>78</v>
      </c>
      <c r="D8" s="119" t="s">
        <v>79</v>
      </c>
      <c r="E8" s="119" t="s">
        <v>80</v>
      </c>
      <c r="F8" s="119" t="s">
        <v>81</v>
      </c>
    </row>
    <row r="9" spans="1:6" ht="12.75">
      <c r="A9" s="31" t="s">
        <v>66</v>
      </c>
      <c r="B9" s="31" t="s">
        <v>66</v>
      </c>
      <c r="C9" s="32" t="s">
        <v>0</v>
      </c>
      <c r="D9" s="35">
        <f>D10+D153+D291+D362+D423+D476+D524</f>
        <v>1412144.7400000002</v>
      </c>
      <c r="E9" s="35">
        <f>E10+E153+E291+E362+E423+E476+E524</f>
        <v>1117102.0399999998</v>
      </c>
      <c r="F9" s="35">
        <f>F10+F153+F291+F362+F423+F476+F524</f>
        <v>1041449.5399999998</v>
      </c>
    </row>
    <row r="10" spans="1:6" ht="33" customHeight="1">
      <c r="A10" s="28">
        <v>2100000000</v>
      </c>
      <c r="B10" s="33"/>
      <c r="C10" s="45" t="s">
        <v>319</v>
      </c>
      <c r="D10" s="36">
        <f>D11+D104+D130</f>
        <v>798825.3999999999</v>
      </c>
      <c r="E10" s="36">
        <f>E11+E104+E130</f>
        <v>763399.7999999998</v>
      </c>
      <c r="F10" s="36">
        <f>F11+F104+F130</f>
        <v>694395.1999999998</v>
      </c>
    </row>
    <row r="11" spans="1:6" ht="12.75">
      <c r="A11" s="116">
        <v>2110000000</v>
      </c>
      <c r="B11" s="116"/>
      <c r="C11" s="117" t="s">
        <v>166</v>
      </c>
      <c r="D11" s="37">
        <f>D12+D22+D28+D32+D41+D71+D75+D101+D90+D86+D79</f>
        <v>751019.0999999999</v>
      </c>
      <c r="E11" s="37">
        <f>E12+E22+E28+E32+E41+E71+E75+E101+E90+E86+E79</f>
        <v>716277.1999999998</v>
      </c>
      <c r="F11" s="37">
        <f>F12+F22+F28+F32+F41+F71+F75+F101+F90+F86+F79</f>
        <v>647272.5999999999</v>
      </c>
    </row>
    <row r="12" spans="1:6" ht="47.25">
      <c r="A12" s="116">
        <v>2110100000</v>
      </c>
      <c r="B12" s="24"/>
      <c r="C12" s="117" t="s">
        <v>167</v>
      </c>
      <c r="D12" s="37">
        <f>D19+D13+D16</f>
        <v>586806.2</v>
      </c>
      <c r="E12" s="37">
        <f>E19+E13+E16</f>
        <v>586873.1</v>
      </c>
      <c r="F12" s="37">
        <f>F19+F13+F16</f>
        <v>586873.1</v>
      </c>
    </row>
    <row r="13" spans="1:6" ht="47.25">
      <c r="A13" s="10" t="s">
        <v>312</v>
      </c>
      <c r="B13" s="11"/>
      <c r="C13" s="42" t="s">
        <v>103</v>
      </c>
      <c r="D13" s="37">
        <f aca="true" t="shared" si="0" ref="D13:F14">D14</f>
        <v>148343</v>
      </c>
      <c r="E13" s="37">
        <f t="shared" si="0"/>
        <v>148349.6</v>
      </c>
      <c r="F13" s="37">
        <f t="shared" si="0"/>
        <v>148349.6</v>
      </c>
    </row>
    <row r="14" spans="1:6" ht="31.5">
      <c r="A14" s="10" t="s">
        <v>312</v>
      </c>
      <c r="B14" s="115" t="s">
        <v>97</v>
      </c>
      <c r="C14" s="117" t="s">
        <v>98</v>
      </c>
      <c r="D14" s="37">
        <f t="shared" si="0"/>
        <v>148343</v>
      </c>
      <c r="E14" s="37">
        <f t="shared" si="0"/>
        <v>148349.6</v>
      </c>
      <c r="F14" s="37">
        <f t="shared" si="0"/>
        <v>148349.6</v>
      </c>
    </row>
    <row r="15" spans="1:6" ht="12.75">
      <c r="A15" s="10" t="s">
        <v>312</v>
      </c>
      <c r="B15" s="116">
        <v>610</v>
      </c>
      <c r="C15" s="117" t="s">
        <v>104</v>
      </c>
      <c r="D15" s="37">
        <f>' № 5  рп, кцср, квр'!E352</f>
        <v>148343</v>
      </c>
      <c r="E15" s="37">
        <f>' № 5  рп, кцср, квр'!F352</f>
        <v>148349.6</v>
      </c>
      <c r="F15" s="37">
        <f>' № 5  рп, кцср, квр'!G352</f>
        <v>148349.6</v>
      </c>
    </row>
    <row r="16" spans="1:6" ht="81" customHeight="1">
      <c r="A16" s="116">
        <v>2110110750</v>
      </c>
      <c r="B16" s="116"/>
      <c r="C16" s="117" t="s">
        <v>168</v>
      </c>
      <c r="D16" s="37">
        <f aca="true" t="shared" si="1" ref="D16:F17">D17</f>
        <v>258536.6</v>
      </c>
      <c r="E16" s="37">
        <f t="shared" si="1"/>
        <v>258596.9</v>
      </c>
      <c r="F16" s="37">
        <f t="shared" si="1"/>
        <v>258596.9</v>
      </c>
    </row>
    <row r="17" spans="1:6" ht="31.5">
      <c r="A17" s="116">
        <v>2110110750</v>
      </c>
      <c r="B17" s="115" t="s">
        <v>97</v>
      </c>
      <c r="C17" s="117" t="s">
        <v>98</v>
      </c>
      <c r="D17" s="37">
        <f t="shared" si="1"/>
        <v>258536.6</v>
      </c>
      <c r="E17" s="37">
        <f t="shared" si="1"/>
        <v>258596.9</v>
      </c>
      <c r="F17" s="37">
        <f t="shared" si="1"/>
        <v>258596.9</v>
      </c>
    </row>
    <row r="18" spans="1:6" ht="12.75">
      <c r="A18" s="116">
        <v>2110110750</v>
      </c>
      <c r="B18" s="116">
        <v>610</v>
      </c>
      <c r="C18" s="117" t="s">
        <v>104</v>
      </c>
      <c r="D18" s="37">
        <f>' № 5  рп, кцср, квр'!E410</f>
        <v>258536.6</v>
      </c>
      <c r="E18" s="37">
        <f>' № 5  рп, кцср, квр'!F410</f>
        <v>258596.9</v>
      </c>
      <c r="F18" s="37">
        <f>' № 5  рп, кцср, квр'!G410</f>
        <v>258596.9</v>
      </c>
    </row>
    <row r="19" spans="1:6" ht="31.5">
      <c r="A19" s="10" t="s">
        <v>313</v>
      </c>
      <c r="B19" s="10"/>
      <c r="C19" s="42" t="s">
        <v>123</v>
      </c>
      <c r="D19" s="37">
        <f aca="true" t="shared" si="2" ref="D19:F20">D20</f>
        <v>179926.6</v>
      </c>
      <c r="E19" s="37">
        <f t="shared" si="2"/>
        <v>179926.6</v>
      </c>
      <c r="F19" s="37">
        <f t="shared" si="2"/>
        <v>179926.6</v>
      </c>
    </row>
    <row r="20" spans="1:6" ht="31.5">
      <c r="A20" s="10" t="s">
        <v>313</v>
      </c>
      <c r="B20" s="115" t="s">
        <v>97</v>
      </c>
      <c r="C20" s="117" t="s">
        <v>98</v>
      </c>
      <c r="D20" s="37">
        <f t="shared" si="2"/>
        <v>179926.6</v>
      </c>
      <c r="E20" s="37">
        <f t="shared" si="2"/>
        <v>179926.6</v>
      </c>
      <c r="F20" s="37">
        <f t="shared" si="2"/>
        <v>179926.6</v>
      </c>
    </row>
    <row r="21" spans="1:6" ht="12.75">
      <c r="A21" s="10" t="s">
        <v>313</v>
      </c>
      <c r="B21" s="116">
        <v>610</v>
      </c>
      <c r="C21" s="117" t="s">
        <v>104</v>
      </c>
      <c r="D21" s="37">
        <f>' № 5  рп, кцср, квр'!E355+' № 5  рп, кцср, квр'!E411</f>
        <v>179926.6</v>
      </c>
      <c r="E21" s="37">
        <f>' № 5  рп, кцср, квр'!F355+' № 5  рп, кцср, квр'!F411</f>
        <v>179926.6</v>
      </c>
      <c r="F21" s="37">
        <f>' № 5  рп, кцср, квр'!G355+' № 5  рп, кцср, квр'!G411</f>
        <v>179926.6</v>
      </c>
    </row>
    <row r="22" spans="1:6" ht="33.75" customHeight="1">
      <c r="A22" s="116">
        <v>2110200000</v>
      </c>
      <c r="B22" s="116"/>
      <c r="C22" s="117" t="s">
        <v>174</v>
      </c>
      <c r="D22" s="37">
        <f>D23</f>
        <v>11276.6</v>
      </c>
      <c r="E22" s="37">
        <f>E23</f>
        <v>11276.6</v>
      </c>
      <c r="F22" s="37">
        <f>F23</f>
        <v>11276.6</v>
      </c>
    </row>
    <row r="23" spans="1:6" ht="78.75">
      <c r="A23" s="116">
        <v>2110210500</v>
      </c>
      <c r="B23" s="116"/>
      <c r="C23" s="117" t="s">
        <v>218</v>
      </c>
      <c r="D23" s="37">
        <f>D24+D26</f>
        <v>11276.6</v>
      </c>
      <c r="E23" s="37">
        <f>E24+E26</f>
        <v>11276.6</v>
      </c>
      <c r="F23" s="37">
        <f>F24+F26</f>
        <v>11276.6</v>
      </c>
    </row>
    <row r="24" spans="1:6" ht="31.5">
      <c r="A24" s="116">
        <v>2110210500</v>
      </c>
      <c r="B24" s="116" t="s">
        <v>69</v>
      </c>
      <c r="C24" s="117" t="s">
        <v>95</v>
      </c>
      <c r="D24" s="37">
        <f>D25</f>
        <v>275</v>
      </c>
      <c r="E24" s="37">
        <f>E25</f>
        <v>275</v>
      </c>
      <c r="F24" s="37">
        <f>F25</f>
        <v>275</v>
      </c>
    </row>
    <row r="25" spans="1:6" ht="31.5">
      <c r="A25" s="116">
        <v>2110210500</v>
      </c>
      <c r="B25" s="116">
        <v>240</v>
      </c>
      <c r="C25" s="117" t="s">
        <v>223</v>
      </c>
      <c r="D25" s="37">
        <f>' № 5  рп, кцср, квр'!E707</f>
        <v>275</v>
      </c>
      <c r="E25" s="37">
        <f>' № 5  рп, кцср, квр'!F707</f>
        <v>275</v>
      </c>
      <c r="F25" s="37">
        <f>' № 5  рп, кцср, квр'!G707</f>
        <v>275</v>
      </c>
    </row>
    <row r="26" spans="1:6" ht="12.75">
      <c r="A26" s="116">
        <v>2110210500</v>
      </c>
      <c r="B26" s="116" t="s">
        <v>73</v>
      </c>
      <c r="C26" s="117" t="s">
        <v>74</v>
      </c>
      <c r="D26" s="37">
        <f>D27</f>
        <v>11001.6</v>
      </c>
      <c r="E26" s="37">
        <f>E27</f>
        <v>11001.6</v>
      </c>
      <c r="F26" s="37">
        <f>F27</f>
        <v>11001.6</v>
      </c>
    </row>
    <row r="27" spans="1:6" ht="31.5">
      <c r="A27" s="116">
        <v>2110210500</v>
      </c>
      <c r="B27" s="1" t="s">
        <v>101</v>
      </c>
      <c r="C27" s="47" t="s">
        <v>102</v>
      </c>
      <c r="D27" s="37">
        <f>' № 5  рп, кцср, квр'!E709</f>
        <v>11001.6</v>
      </c>
      <c r="E27" s="37">
        <f>' № 5  рп, кцср, квр'!F709</f>
        <v>11001.6</v>
      </c>
      <c r="F27" s="37">
        <f>' № 5  рп, кцср, квр'!G709</f>
        <v>11001.6</v>
      </c>
    </row>
    <row r="28" spans="1:6" ht="31.5">
      <c r="A28" s="116">
        <v>2110300000</v>
      </c>
      <c r="B28" s="116"/>
      <c r="C28" s="117" t="s">
        <v>169</v>
      </c>
      <c r="D28" s="37">
        <f aca="true" t="shared" si="3" ref="D28:F30">D29</f>
        <v>24698.3</v>
      </c>
      <c r="E28" s="37">
        <f t="shared" si="3"/>
        <v>24093.7</v>
      </c>
      <c r="F28" s="37">
        <f t="shared" si="3"/>
        <v>23605.699999999997</v>
      </c>
    </row>
    <row r="29" spans="1:6" ht="47.25">
      <c r="A29" s="116" t="s">
        <v>352</v>
      </c>
      <c r="B29" s="116"/>
      <c r="C29" s="117" t="s">
        <v>274</v>
      </c>
      <c r="D29" s="37">
        <f t="shared" si="3"/>
        <v>24698.3</v>
      </c>
      <c r="E29" s="37">
        <f t="shared" si="3"/>
        <v>24093.7</v>
      </c>
      <c r="F29" s="37">
        <f t="shared" si="3"/>
        <v>23605.699999999997</v>
      </c>
    </row>
    <row r="30" spans="1:6" ht="31.5">
      <c r="A30" s="116" t="s">
        <v>352</v>
      </c>
      <c r="B30" s="115" t="s">
        <v>97</v>
      </c>
      <c r="C30" s="117" t="s">
        <v>98</v>
      </c>
      <c r="D30" s="37">
        <f t="shared" si="3"/>
        <v>24698.3</v>
      </c>
      <c r="E30" s="37">
        <f t="shared" si="3"/>
        <v>24093.7</v>
      </c>
      <c r="F30" s="37">
        <f t="shared" si="3"/>
        <v>23605.699999999997</v>
      </c>
    </row>
    <row r="31" spans="1:6" ht="12.75">
      <c r="A31" s="116" t="s">
        <v>352</v>
      </c>
      <c r="B31" s="116">
        <v>610</v>
      </c>
      <c r="C31" s="117" t="s">
        <v>104</v>
      </c>
      <c r="D31" s="37">
        <f>' № 5  рп, кцср, квр'!E417</f>
        <v>24698.3</v>
      </c>
      <c r="E31" s="37">
        <f>' № 5  рп, кцср, квр'!F417</f>
        <v>24093.7</v>
      </c>
      <c r="F31" s="37">
        <f>' № 5  рп, кцср, квр'!G417</f>
        <v>23605.699999999997</v>
      </c>
    </row>
    <row r="32" spans="1:6" ht="12.75">
      <c r="A32" s="116">
        <v>2110400000</v>
      </c>
      <c r="B32" s="116"/>
      <c r="C32" s="49" t="s">
        <v>170</v>
      </c>
      <c r="D32" s="37">
        <f>D38+D33</f>
        <v>3163.9</v>
      </c>
      <c r="E32" s="37">
        <f>E38+E33</f>
        <v>3163.9</v>
      </c>
      <c r="F32" s="37">
        <f>F38+F33</f>
        <v>3163.9</v>
      </c>
    </row>
    <row r="33" spans="1:6" ht="31.5">
      <c r="A33" s="116">
        <v>2110410240</v>
      </c>
      <c r="B33" s="116"/>
      <c r="C33" s="55" t="s">
        <v>244</v>
      </c>
      <c r="D33" s="37">
        <f>D34+D36</f>
        <v>2847.5</v>
      </c>
      <c r="E33" s="37">
        <f>E34+E36</f>
        <v>2847.5</v>
      </c>
      <c r="F33" s="37">
        <f>F34+F36</f>
        <v>2847.5</v>
      </c>
    </row>
    <row r="34" spans="1:6" ht="12.75">
      <c r="A34" s="116">
        <v>2110410240</v>
      </c>
      <c r="B34" s="1" t="s">
        <v>73</v>
      </c>
      <c r="C34" s="47" t="s">
        <v>74</v>
      </c>
      <c r="D34" s="37">
        <f>D35</f>
        <v>260.9</v>
      </c>
      <c r="E34" s="37">
        <f>E35</f>
        <v>260.9</v>
      </c>
      <c r="F34" s="37">
        <f>F35</f>
        <v>260.9</v>
      </c>
    </row>
    <row r="35" spans="1:6" ht="31.5">
      <c r="A35" s="116">
        <v>2110410240</v>
      </c>
      <c r="B35" s="116">
        <v>320</v>
      </c>
      <c r="C35" s="117" t="s">
        <v>102</v>
      </c>
      <c r="D35" s="37">
        <f>' № 5  рп, кцср, квр'!E590</f>
        <v>260.9</v>
      </c>
      <c r="E35" s="37">
        <f>' № 5  рп, кцср, квр'!F590</f>
        <v>260.9</v>
      </c>
      <c r="F35" s="37">
        <f>' № 5  рп, кцср, квр'!G590</f>
        <v>260.9</v>
      </c>
    </row>
    <row r="36" spans="1:6" ht="31.5">
      <c r="A36" s="116">
        <v>2110410240</v>
      </c>
      <c r="B36" s="115" t="s">
        <v>97</v>
      </c>
      <c r="C36" s="117" t="s">
        <v>98</v>
      </c>
      <c r="D36" s="37">
        <f>D37</f>
        <v>2586.6</v>
      </c>
      <c r="E36" s="37">
        <f>E37</f>
        <v>2586.6</v>
      </c>
      <c r="F36" s="37">
        <f>F37</f>
        <v>2586.6</v>
      </c>
    </row>
    <row r="37" spans="1:6" ht="12.75">
      <c r="A37" s="116">
        <v>2110410240</v>
      </c>
      <c r="B37" s="116">
        <v>610</v>
      </c>
      <c r="C37" s="117" t="s">
        <v>104</v>
      </c>
      <c r="D37" s="37">
        <f>' № 5  рп, кцср, квр'!E592</f>
        <v>2586.6</v>
      </c>
      <c r="E37" s="37">
        <f>' № 5  рп, кцср, квр'!F592</f>
        <v>2586.6</v>
      </c>
      <c r="F37" s="37">
        <f>' № 5  рп, кцср, квр'!G592</f>
        <v>2586.6</v>
      </c>
    </row>
    <row r="38" spans="1:6" ht="31.5">
      <c r="A38" s="116" t="s">
        <v>316</v>
      </c>
      <c r="B38" s="116"/>
      <c r="C38" s="49" t="s">
        <v>171</v>
      </c>
      <c r="D38" s="37">
        <f aca="true" t="shared" si="4" ref="D38:F39">D39</f>
        <v>316.4</v>
      </c>
      <c r="E38" s="37">
        <f t="shared" si="4"/>
        <v>316.4</v>
      </c>
      <c r="F38" s="37">
        <f t="shared" si="4"/>
        <v>316.4</v>
      </c>
    </row>
    <row r="39" spans="1:6" ht="31.5">
      <c r="A39" s="116" t="s">
        <v>316</v>
      </c>
      <c r="B39" s="115" t="s">
        <v>97</v>
      </c>
      <c r="C39" s="117" t="s">
        <v>98</v>
      </c>
      <c r="D39" s="37">
        <f t="shared" si="4"/>
        <v>316.4</v>
      </c>
      <c r="E39" s="37">
        <f t="shared" si="4"/>
        <v>316.4</v>
      </c>
      <c r="F39" s="37">
        <f t="shared" si="4"/>
        <v>316.4</v>
      </c>
    </row>
    <row r="40" spans="1:6" ht="12.75">
      <c r="A40" s="116" t="s">
        <v>316</v>
      </c>
      <c r="B40" s="116">
        <v>610</v>
      </c>
      <c r="C40" s="117" t="s">
        <v>104</v>
      </c>
      <c r="D40" s="37">
        <f>' № 5  рп, кцср, квр'!E595</f>
        <v>316.4</v>
      </c>
      <c r="E40" s="37">
        <f>' № 5  рп, кцср, квр'!F595</f>
        <v>316.4</v>
      </c>
      <c r="F40" s="37">
        <f>' № 5  рп, кцср, квр'!G595</f>
        <v>316.4</v>
      </c>
    </row>
    <row r="41" spans="1:6" ht="63">
      <c r="A41" s="116">
        <v>2110500000</v>
      </c>
      <c r="B41" s="116"/>
      <c r="C41" s="55" t="s">
        <v>250</v>
      </c>
      <c r="D41" s="37">
        <f>D56+D51+D59+D45+D68+D42+D48+D65+D62</f>
        <v>99368.1</v>
      </c>
      <c r="E41" s="37">
        <f aca="true" t="shared" si="5" ref="E41:F41">E56+E51+E59+E45+E68+E42+E48+E65+E62</f>
        <v>59137.50000000001</v>
      </c>
      <c r="F41" s="37">
        <f t="shared" si="5"/>
        <v>0</v>
      </c>
    </row>
    <row r="42" spans="1:6" ht="47.25">
      <c r="A42" s="166">
        <v>2110510440</v>
      </c>
      <c r="B42" s="166"/>
      <c r="C42" s="175" t="s">
        <v>698</v>
      </c>
      <c r="D42" s="104">
        <f>D43</f>
        <v>52728.2</v>
      </c>
      <c r="E42" s="104">
        <f aca="true" t="shared" si="6" ref="E42:F43">E43</f>
        <v>0</v>
      </c>
      <c r="F42" s="104">
        <f t="shared" si="6"/>
        <v>0</v>
      </c>
    </row>
    <row r="43" spans="1:6" ht="31.5">
      <c r="A43" s="166">
        <v>2110510440</v>
      </c>
      <c r="B43" s="169" t="s">
        <v>69</v>
      </c>
      <c r="C43" s="171" t="s">
        <v>95</v>
      </c>
      <c r="D43" s="104">
        <f>D44</f>
        <v>52728.2</v>
      </c>
      <c r="E43" s="104">
        <f t="shared" si="6"/>
        <v>0</v>
      </c>
      <c r="F43" s="104">
        <f t="shared" si="6"/>
        <v>0</v>
      </c>
    </row>
    <row r="44" spans="1:6" ht="31.5">
      <c r="A44" s="166">
        <v>2110510440</v>
      </c>
      <c r="B44" s="170">
        <v>240</v>
      </c>
      <c r="C44" s="171" t="s">
        <v>223</v>
      </c>
      <c r="D44" s="104">
        <f>' № 5  рп, кцср, квр'!E421</f>
        <v>52728.2</v>
      </c>
      <c r="E44" s="104">
        <f>' № 5  рп, кцср, квр'!F421</f>
        <v>0</v>
      </c>
      <c r="F44" s="104">
        <f>' № 5  рп, кцср, квр'!G421</f>
        <v>0</v>
      </c>
    </row>
    <row r="45" spans="1:6" ht="47.25">
      <c r="A45" s="115">
        <v>2110511040</v>
      </c>
      <c r="B45" s="116"/>
      <c r="C45" s="93" t="s">
        <v>358</v>
      </c>
      <c r="D45" s="104">
        <f aca="true" t="shared" si="7" ref="D45:F46">D46</f>
        <v>2181.3</v>
      </c>
      <c r="E45" s="104">
        <f t="shared" si="7"/>
        <v>0</v>
      </c>
      <c r="F45" s="104">
        <f t="shared" si="7"/>
        <v>0</v>
      </c>
    </row>
    <row r="46" spans="1:6" ht="31.5">
      <c r="A46" s="115">
        <v>2110511040</v>
      </c>
      <c r="B46" s="94">
        <v>600</v>
      </c>
      <c r="C46" s="93" t="s">
        <v>98</v>
      </c>
      <c r="D46" s="104">
        <f t="shared" si="7"/>
        <v>2181.3</v>
      </c>
      <c r="E46" s="104">
        <f t="shared" si="7"/>
        <v>0</v>
      </c>
      <c r="F46" s="104">
        <f t="shared" si="7"/>
        <v>0</v>
      </c>
    </row>
    <row r="47" spans="1:6" ht="12.75">
      <c r="A47" s="115">
        <v>2110511040</v>
      </c>
      <c r="B47" s="92">
        <v>610</v>
      </c>
      <c r="C47" s="93" t="s">
        <v>104</v>
      </c>
      <c r="D47" s="104">
        <f>' № 5  рп, кцср, квр'!E359</f>
        <v>2181.3</v>
      </c>
      <c r="E47" s="104">
        <f>' № 5  рп, кцср, квр'!F359</f>
        <v>0</v>
      </c>
      <c r="F47" s="104">
        <f>' № 5  рп, кцср, квр'!G359</f>
        <v>0</v>
      </c>
    </row>
    <row r="48" spans="1:6" ht="63">
      <c r="A48" s="10" t="s">
        <v>747</v>
      </c>
      <c r="B48" s="184"/>
      <c r="C48" s="185" t="s">
        <v>748</v>
      </c>
      <c r="D48" s="104">
        <f>D49</f>
        <v>307</v>
      </c>
      <c r="E48" s="104">
        <f aca="true" t="shared" si="8" ref="E48:F49">E49</f>
        <v>0</v>
      </c>
      <c r="F48" s="104">
        <f t="shared" si="8"/>
        <v>0</v>
      </c>
    </row>
    <row r="49" spans="1:6" ht="31.5">
      <c r="A49" s="10" t="s">
        <v>747</v>
      </c>
      <c r="B49" s="183" t="s">
        <v>97</v>
      </c>
      <c r="C49" s="185" t="s">
        <v>98</v>
      </c>
      <c r="D49" s="104">
        <f>D50</f>
        <v>307</v>
      </c>
      <c r="E49" s="104">
        <f t="shared" si="8"/>
        <v>0</v>
      </c>
      <c r="F49" s="104">
        <f t="shared" si="8"/>
        <v>0</v>
      </c>
    </row>
    <row r="50" spans="1:6" ht="12.75">
      <c r="A50" s="10" t="s">
        <v>747</v>
      </c>
      <c r="B50" s="184">
        <v>610</v>
      </c>
      <c r="C50" s="185" t="s">
        <v>104</v>
      </c>
      <c r="D50" s="104">
        <f>' № 5  рп, кцср, квр'!E424</f>
        <v>307</v>
      </c>
      <c r="E50" s="104">
        <f>' № 5  рп, кцср, квр'!F424</f>
        <v>0</v>
      </c>
      <c r="F50" s="104">
        <f>' № 5  рп, кцср, квр'!G424</f>
        <v>0</v>
      </c>
    </row>
    <row r="51" spans="1:6" ht="31.5">
      <c r="A51" s="10" t="s">
        <v>346</v>
      </c>
      <c r="B51" s="116"/>
      <c r="C51" s="55" t="s">
        <v>347</v>
      </c>
      <c r="D51" s="104">
        <f>D54+D52</f>
        <v>30424.1</v>
      </c>
      <c r="E51" s="104">
        <f aca="true" t="shared" si="9" ref="E51:F51">E54+E52</f>
        <v>12778.8</v>
      </c>
      <c r="F51" s="104">
        <f t="shared" si="9"/>
        <v>0</v>
      </c>
    </row>
    <row r="52" spans="1:6" ht="31.5">
      <c r="A52" s="10" t="s">
        <v>346</v>
      </c>
      <c r="B52" s="251" t="s">
        <v>69</v>
      </c>
      <c r="C52" s="253" t="s">
        <v>95</v>
      </c>
      <c r="D52" s="104">
        <f>D53</f>
        <v>11327.4</v>
      </c>
      <c r="E52" s="104">
        <f aca="true" t="shared" si="10" ref="E52:F52">E53</f>
        <v>0</v>
      </c>
      <c r="F52" s="104">
        <f t="shared" si="10"/>
        <v>0</v>
      </c>
    </row>
    <row r="53" spans="1:6" ht="31.5">
      <c r="A53" s="10" t="s">
        <v>346</v>
      </c>
      <c r="B53" s="252">
        <v>240</v>
      </c>
      <c r="C53" s="253" t="s">
        <v>223</v>
      </c>
      <c r="D53" s="104">
        <f>' № 5  рп, кцср, квр'!E427</f>
        <v>11327.4</v>
      </c>
      <c r="E53" s="104">
        <f>' № 5  рп, кцср, квр'!F427</f>
        <v>0</v>
      </c>
      <c r="F53" s="104">
        <f>' № 5  рп, кцср, квр'!G427</f>
        <v>0</v>
      </c>
    </row>
    <row r="54" spans="1:6" ht="31.5">
      <c r="A54" s="10" t="s">
        <v>346</v>
      </c>
      <c r="B54" s="115" t="s">
        <v>97</v>
      </c>
      <c r="C54" s="117" t="s">
        <v>98</v>
      </c>
      <c r="D54" s="104">
        <f aca="true" t="shared" si="11" ref="D54:F54">D55</f>
        <v>19096.7</v>
      </c>
      <c r="E54" s="104">
        <f t="shared" si="11"/>
        <v>12778.8</v>
      </c>
      <c r="F54" s="104">
        <f t="shared" si="11"/>
        <v>0</v>
      </c>
    </row>
    <row r="55" spans="1:6" ht="12.75">
      <c r="A55" s="10" t="s">
        <v>346</v>
      </c>
      <c r="B55" s="116">
        <v>610</v>
      </c>
      <c r="C55" s="117" t="s">
        <v>104</v>
      </c>
      <c r="D55" s="104">
        <f>' № 5  рп, кцср, квр'!E429+' № 5  рп, кцср, квр'!E362</f>
        <v>19096.7</v>
      </c>
      <c r="E55" s="104">
        <f>' № 5  рп, кцср, квр'!F429+' № 5  рп, кцср, квр'!F362</f>
        <v>12778.8</v>
      </c>
      <c r="F55" s="104">
        <f>' № 5  рп, кцср, квр'!G429+' № 5  рп, кцср, квр'!G362</f>
        <v>0</v>
      </c>
    </row>
    <row r="56" spans="1:6" ht="31.5">
      <c r="A56" s="115" t="s">
        <v>332</v>
      </c>
      <c r="B56" s="115"/>
      <c r="C56" s="117" t="s">
        <v>329</v>
      </c>
      <c r="D56" s="104">
        <f aca="true" t="shared" si="12" ref="D56:F57">D57</f>
        <v>13182.199999999999</v>
      </c>
      <c r="E56" s="104">
        <f t="shared" si="12"/>
        <v>0</v>
      </c>
      <c r="F56" s="104">
        <f t="shared" si="12"/>
        <v>0</v>
      </c>
    </row>
    <row r="57" spans="1:6" ht="31.5">
      <c r="A57" s="115" t="s">
        <v>332</v>
      </c>
      <c r="B57" s="169" t="s">
        <v>69</v>
      </c>
      <c r="C57" s="171" t="s">
        <v>95</v>
      </c>
      <c r="D57" s="104">
        <f t="shared" si="12"/>
        <v>13182.199999999999</v>
      </c>
      <c r="E57" s="104">
        <f t="shared" si="12"/>
        <v>0</v>
      </c>
      <c r="F57" s="104">
        <f t="shared" si="12"/>
        <v>0</v>
      </c>
    </row>
    <row r="58" spans="1:6" ht="31.5">
      <c r="A58" s="115" t="s">
        <v>332</v>
      </c>
      <c r="B58" s="170">
        <v>240</v>
      </c>
      <c r="C58" s="171" t="s">
        <v>223</v>
      </c>
      <c r="D58" s="104">
        <f>' № 5  рп, кцср, квр'!E432</f>
        <v>13182.199999999999</v>
      </c>
      <c r="E58" s="104">
        <f>' № 5  рп, кцср, квр'!F432</f>
        <v>0</v>
      </c>
      <c r="F58" s="104">
        <f>' № 5  рп, кцср, квр'!G432</f>
        <v>0</v>
      </c>
    </row>
    <row r="59" spans="1:6" ht="47.25">
      <c r="A59" s="115" t="s">
        <v>357</v>
      </c>
      <c r="B59" s="116"/>
      <c r="C59" s="93" t="s">
        <v>256</v>
      </c>
      <c r="D59" s="104">
        <f aca="true" t="shared" si="13" ref="D59:F60">D60</f>
        <v>545.3</v>
      </c>
      <c r="E59" s="104">
        <f t="shared" si="13"/>
        <v>0</v>
      </c>
      <c r="F59" s="104">
        <f t="shared" si="13"/>
        <v>0</v>
      </c>
    </row>
    <row r="60" spans="1:6" ht="31.5">
      <c r="A60" s="115" t="s">
        <v>357</v>
      </c>
      <c r="B60" s="94">
        <v>600</v>
      </c>
      <c r="C60" s="93" t="s">
        <v>98</v>
      </c>
      <c r="D60" s="104">
        <f t="shared" si="13"/>
        <v>545.3</v>
      </c>
      <c r="E60" s="104">
        <f t="shared" si="13"/>
        <v>0</v>
      </c>
      <c r="F60" s="104">
        <f t="shared" si="13"/>
        <v>0</v>
      </c>
    </row>
    <row r="61" spans="1:6" ht="12.75">
      <c r="A61" s="115" t="s">
        <v>357</v>
      </c>
      <c r="B61" s="92">
        <v>610</v>
      </c>
      <c r="C61" s="93" t="s">
        <v>104</v>
      </c>
      <c r="D61" s="104">
        <f>' № 5  рп, кцср, квр'!E365</f>
        <v>545.3</v>
      </c>
      <c r="E61" s="104">
        <f>' № 5  рп, кцср, квр'!F365</f>
        <v>0</v>
      </c>
      <c r="F61" s="104">
        <f>' № 5  рп, кцср, квр'!G365</f>
        <v>0</v>
      </c>
    </row>
    <row r="62" spans="1:6" ht="63">
      <c r="A62" s="241" t="s">
        <v>751</v>
      </c>
      <c r="B62" s="92"/>
      <c r="C62" s="42" t="s">
        <v>753</v>
      </c>
      <c r="D62" s="104">
        <f>D63</f>
        <v>0</v>
      </c>
      <c r="E62" s="104">
        <f aca="true" t="shared" si="14" ref="E62:F63">E63</f>
        <v>202.6</v>
      </c>
      <c r="F62" s="104">
        <f t="shared" si="14"/>
        <v>0</v>
      </c>
    </row>
    <row r="63" spans="1:6" ht="31.5">
      <c r="A63" s="241" t="s">
        <v>751</v>
      </c>
      <c r="B63" s="241" t="s">
        <v>69</v>
      </c>
      <c r="C63" s="243" t="s">
        <v>95</v>
      </c>
      <c r="D63" s="104">
        <f>D64</f>
        <v>0</v>
      </c>
      <c r="E63" s="104">
        <f t="shared" si="14"/>
        <v>202.6</v>
      </c>
      <c r="F63" s="104">
        <f t="shared" si="14"/>
        <v>0</v>
      </c>
    </row>
    <row r="64" spans="1:6" ht="31.5">
      <c r="A64" s="241" t="s">
        <v>751</v>
      </c>
      <c r="B64" s="242">
        <v>240</v>
      </c>
      <c r="C64" s="243" t="s">
        <v>223</v>
      </c>
      <c r="D64" s="104">
        <f>' № 5  рп, кцср, квр'!E435</f>
        <v>0</v>
      </c>
      <c r="E64" s="104">
        <f>' № 5  рп, кцср, квр'!F435</f>
        <v>202.6</v>
      </c>
      <c r="F64" s="104">
        <f>' № 5  рп, кцср, квр'!G435</f>
        <v>0</v>
      </c>
    </row>
    <row r="65" spans="1:6" ht="78.75">
      <c r="A65" s="241" t="s">
        <v>750</v>
      </c>
      <c r="B65" s="92"/>
      <c r="C65" s="42" t="s">
        <v>752</v>
      </c>
      <c r="D65" s="104">
        <f>D66</f>
        <v>0</v>
      </c>
      <c r="E65" s="104">
        <f aca="true" t="shared" si="15" ref="E65:F66">E66</f>
        <v>1823.8</v>
      </c>
      <c r="F65" s="104">
        <f t="shared" si="15"/>
        <v>0</v>
      </c>
    </row>
    <row r="66" spans="1:6" ht="31.5">
      <c r="A66" s="241" t="s">
        <v>750</v>
      </c>
      <c r="B66" s="241" t="s">
        <v>69</v>
      </c>
      <c r="C66" s="243" t="s">
        <v>95</v>
      </c>
      <c r="D66" s="104">
        <f>D67</f>
        <v>0</v>
      </c>
      <c r="E66" s="104">
        <f t="shared" si="15"/>
        <v>1823.8</v>
      </c>
      <c r="F66" s="104">
        <f t="shared" si="15"/>
        <v>0</v>
      </c>
    </row>
    <row r="67" spans="1:6" ht="31.5">
      <c r="A67" s="241" t="s">
        <v>750</v>
      </c>
      <c r="B67" s="242">
        <v>240</v>
      </c>
      <c r="C67" s="243" t="s">
        <v>223</v>
      </c>
      <c r="D67" s="104">
        <f>' № 5  рп, кцср, квр'!E438</f>
        <v>0</v>
      </c>
      <c r="E67" s="104">
        <f>' № 5  рп, кцср, квр'!F438</f>
        <v>1823.8</v>
      </c>
      <c r="F67" s="104">
        <f>' № 5  рп, кцср, квр'!G438</f>
        <v>0</v>
      </c>
    </row>
    <row r="68" spans="1:6" ht="63">
      <c r="A68" s="157" t="s">
        <v>678</v>
      </c>
      <c r="B68" s="92"/>
      <c r="C68" s="42" t="s">
        <v>677</v>
      </c>
      <c r="D68" s="104">
        <f>D69</f>
        <v>0</v>
      </c>
      <c r="E68" s="104">
        <f aca="true" t="shared" si="16" ref="E68:F69">E69</f>
        <v>44332.3</v>
      </c>
      <c r="F68" s="104">
        <f t="shared" si="16"/>
        <v>0</v>
      </c>
    </row>
    <row r="69" spans="1:6" ht="31.5">
      <c r="A69" s="157" t="s">
        <v>678</v>
      </c>
      <c r="B69" s="169" t="s">
        <v>69</v>
      </c>
      <c r="C69" s="171" t="s">
        <v>95</v>
      </c>
      <c r="D69" s="104">
        <f>D70</f>
        <v>0</v>
      </c>
      <c r="E69" s="104">
        <f t="shared" si="16"/>
        <v>44332.3</v>
      </c>
      <c r="F69" s="104">
        <f t="shared" si="16"/>
        <v>0</v>
      </c>
    </row>
    <row r="70" spans="1:6" ht="31.5">
      <c r="A70" s="157" t="s">
        <v>678</v>
      </c>
      <c r="B70" s="170">
        <v>240</v>
      </c>
      <c r="C70" s="171" t="s">
        <v>223</v>
      </c>
      <c r="D70" s="104">
        <f>' № 5  рп, кцср, квр'!E441</f>
        <v>0</v>
      </c>
      <c r="E70" s="104">
        <f>' № 5  рп, кцср, квр'!F441</f>
        <v>44332.3</v>
      </c>
      <c r="F70" s="104">
        <f>' № 5  рп, кцср, квр'!G441</f>
        <v>0</v>
      </c>
    </row>
    <row r="71" spans="1:6" ht="47.25">
      <c r="A71" s="116">
        <v>2110600000</v>
      </c>
      <c r="B71" s="116"/>
      <c r="C71" s="117" t="s">
        <v>275</v>
      </c>
      <c r="D71" s="95">
        <f aca="true" t="shared" si="17" ref="D71:F73">D72</f>
        <v>14374.1</v>
      </c>
      <c r="E71" s="95">
        <f t="shared" si="17"/>
        <v>14374.1</v>
      </c>
      <c r="F71" s="95">
        <f t="shared" si="17"/>
        <v>14374.1</v>
      </c>
    </row>
    <row r="72" spans="1:6" ht="47.25">
      <c r="A72" s="116">
        <v>2110653031</v>
      </c>
      <c r="B72" s="116"/>
      <c r="C72" s="105" t="s">
        <v>276</v>
      </c>
      <c r="D72" s="95">
        <f t="shared" si="17"/>
        <v>14374.1</v>
      </c>
      <c r="E72" s="95">
        <f t="shared" si="17"/>
        <v>14374.1</v>
      </c>
      <c r="F72" s="95">
        <f t="shared" si="17"/>
        <v>14374.1</v>
      </c>
    </row>
    <row r="73" spans="1:6" ht="31.5">
      <c r="A73" s="116">
        <v>2110653031</v>
      </c>
      <c r="B73" s="115" t="s">
        <v>97</v>
      </c>
      <c r="C73" s="117" t="s">
        <v>98</v>
      </c>
      <c r="D73" s="95">
        <f t="shared" si="17"/>
        <v>14374.1</v>
      </c>
      <c r="E73" s="95">
        <f t="shared" si="17"/>
        <v>14374.1</v>
      </c>
      <c r="F73" s="95">
        <f t="shared" si="17"/>
        <v>14374.1</v>
      </c>
    </row>
    <row r="74" spans="1:6" ht="12.75">
      <c r="A74" s="116">
        <v>2110653031</v>
      </c>
      <c r="B74" s="116">
        <v>610</v>
      </c>
      <c r="C74" s="117" t="s">
        <v>104</v>
      </c>
      <c r="D74" s="95">
        <f>' № 5  рп, кцср, квр'!E445</f>
        <v>14374.1</v>
      </c>
      <c r="E74" s="95">
        <f>' № 5  рп, кцср, квр'!F445</f>
        <v>14374.1</v>
      </c>
      <c r="F74" s="95">
        <f>' № 5  рп, кцср, квр'!G445</f>
        <v>14374.1</v>
      </c>
    </row>
    <row r="75" spans="1:6" ht="31.5">
      <c r="A75" s="116">
        <v>2110700000</v>
      </c>
      <c r="B75" s="116"/>
      <c r="C75" s="117" t="s">
        <v>284</v>
      </c>
      <c r="D75" s="95">
        <f aca="true" t="shared" si="18" ref="D75:F77">D76</f>
        <v>4384.7</v>
      </c>
      <c r="E75" s="95">
        <f t="shared" si="18"/>
        <v>4384.7</v>
      </c>
      <c r="F75" s="95">
        <f t="shared" si="18"/>
        <v>4384.7</v>
      </c>
    </row>
    <row r="76" spans="1:6" ht="47.25">
      <c r="A76" s="116">
        <v>2110720020</v>
      </c>
      <c r="B76" s="116"/>
      <c r="C76" s="117" t="s">
        <v>291</v>
      </c>
      <c r="D76" s="95">
        <f t="shared" si="18"/>
        <v>4384.7</v>
      </c>
      <c r="E76" s="95">
        <f t="shared" si="18"/>
        <v>4384.7</v>
      </c>
      <c r="F76" s="95">
        <f t="shared" si="18"/>
        <v>4384.7</v>
      </c>
    </row>
    <row r="77" spans="1:6" ht="31.5">
      <c r="A77" s="116">
        <v>2110720020</v>
      </c>
      <c r="B77" s="115" t="s">
        <v>97</v>
      </c>
      <c r="C77" s="243" t="s">
        <v>98</v>
      </c>
      <c r="D77" s="95">
        <f t="shared" si="18"/>
        <v>4384.7</v>
      </c>
      <c r="E77" s="95">
        <f t="shared" si="18"/>
        <v>4384.7</v>
      </c>
      <c r="F77" s="95">
        <f t="shared" si="18"/>
        <v>4384.7</v>
      </c>
    </row>
    <row r="78" spans="1:6" ht="12.75">
      <c r="A78" s="116">
        <v>2110720020</v>
      </c>
      <c r="B78" s="116">
        <v>610</v>
      </c>
      <c r="C78" s="243" t="s">
        <v>104</v>
      </c>
      <c r="D78" s="95">
        <f>' № 5  рп, кцср, квр'!E449</f>
        <v>4384.7</v>
      </c>
      <c r="E78" s="95">
        <f>' № 5  рп, кцср, квр'!F449</f>
        <v>4384.7</v>
      </c>
      <c r="F78" s="95">
        <f>' № 5  рп, кцср, квр'!G449</f>
        <v>4384.7</v>
      </c>
    </row>
    <row r="79" spans="1:6" ht="63">
      <c r="A79" s="242">
        <v>2110800000</v>
      </c>
      <c r="B79" s="242"/>
      <c r="C79" s="105" t="s">
        <v>749</v>
      </c>
      <c r="D79" s="95">
        <f>D80+D83</f>
        <v>193</v>
      </c>
      <c r="E79" s="95">
        <f aca="true" t="shared" si="19" ref="E79:F79">E80+E83</f>
        <v>10000</v>
      </c>
      <c r="F79" s="95">
        <f t="shared" si="19"/>
        <v>0</v>
      </c>
    </row>
    <row r="80" spans="1:6" ht="63">
      <c r="A80" s="242">
        <v>2110811460</v>
      </c>
      <c r="B80" s="242"/>
      <c r="C80" s="243" t="s">
        <v>748</v>
      </c>
      <c r="D80" s="95">
        <f>D81</f>
        <v>193</v>
      </c>
      <c r="E80" s="95">
        <f aca="true" t="shared" si="20" ref="E80:F81">E81</f>
        <v>0</v>
      </c>
      <c r="F80" s="95">
        <f t="shared" si="20"/>
        <v>0</v>
      </c>
    </row>
    <row r="81" spans="1:6" ht="31.5">
      <c r="A81" s="242">
        <v>2110811460</v>
      </c>
      <c r="B81" s="241" t="s">
        <v>97</v>
      </c>
      <c r="C81" s="243" t="s">
        <v>98</v>
      </c>
      <c r="D81" s="95">
        <f>D82</f>
        <v>193</v>
      </c>
      <c r="E81" s="95">
        <f t="shared" si="20"/>
        <v>0</v>
      </c>
      <c r="F81" s="95">
        <f t="shared" si="20"/>
        <v>0</v>
      </c>
    </row>
    <row r="82" spans="1:6" ht="12.75">
      <c r="A82" s="242">
        <v>2110811460</v>
      </c>
      <c r="B82" s="242">
        <v>610</v>
      </c>
      <c r="C82" s="243" t="s">
        <v>104</v>
      </c>
      <c r="D82" s="95">
        <f>' № 5  рп, кцср, квр'!E453</f>
        <v>193</v>
      </c>
      <c r="E82" s="95">
        <f>' № 5  рп, кцср, квр'!F453</f>
        <v>0</v>
      </c>
      <c r="F82" s="95">
        <f>' № 5  рп, кцср, квр'!G453</f>
        <v>0</v>
      </c>
    </row>
    <row r="83" spans="1:6" ht="63">
      <c r="A83" s="285" t="s">
        <v>779</v>
      </c>
      <c r="B83" s="92"/>
      <c r="C83" s="42" t="s">
        <v>677</v>
      </c>
      <c r="D83" s="95">
        <f aca="true" t="shared" si="21" ref="D83:F84">D84</f>
        <v>0</v>
      </c>
      <c r="E83" s="95">
        <f t="shared" si="21"/>
        <v>10000</v>
      </c>
      <c r="F83" s="95">
        <f t="shared" si="21"/>
        <v>0</v>
      </c>
    </row>
    <row r="84" spans="1:6" ht="31.5">
      <c r="A84" s="285" t="s">
        <v>779</v>
      </c>
      <c r="B84" s="285" t="s">
        <v>69</v>
      </c>
      <c r="C84" s="287" t="s">
        <v>95</v>
      </c>
      <c r="D84" s="95">
        <f t="shared" si="21"/>
        <v>0</v>
      </c>
      <c r="E84" s="95">
        <f t="shared" si="21"/>
        <v>10000</v>
      </c>
      <c r="F84" s="95">
        <f t="shared" si="21"/>
        <v>0</v>
      </c>
    </row>
    <row r="85" spans="1:6" ht="31.5">
      <c r="A85" s="285" t="s">
        <v>779</v>
      </c>
      <c r="B85" s="286">
        <v>240</v>
      </c>
      <c r="C85" s="287" t="s">
        <v>223</v>
      </c>
      <c r="D85" s="95">
        <f>' № 5  рп, кцср, квр'!E456</f>
        <v>0</v>
      </c>
      <c r="E85" s="95">
        <f>' № 5  рп, кцср, квр'!F456</f>
        <v>10000</v>
      </c>
      <c r="F85" s="95">
        <f>' № 5  рп, кцср, квр'!G456</f>
        <v>0</v>
      </c>
    </row>
    <row r="86" spans="1:6" ht="31.5">
      <c r="A86" s="184">
        <v>2110900000</v>
      </c>
      <c r="B86" s="184"/>
      <c r="C86" s="105" t="s">
        <v>746</v>
      </c>
      <c r="D86" s="95">
        <f>D87</f>
        <v>765.1</v>
      </c>
      <c r="E86" s="95">
        <f aca="true" t="shared" si="22" ref="E86:F88">E87</f>
        <v>0</v>
      </c>
      <c r="F86" s="95">
        <f t="shared" si="22"/>
        <v>0</v>
      </c>
    </row>
    <row r="87" spans="1:6" ht="31.5">
      <c r="A87" s="184">
        <v>2110918030</v>
      </c>
      <c r="B87" s="184"/>
      <c r="C87" s="102" t="s">
        <v>745</v>
      </c>
      <c r="D87" s="95">
        <f>D88</f>
        <v>765.1</v>
      </c>
      <c r="E87" s="95">
        <f t="shared" si="22"/>
        <v>0</v>
      </c>
      <c r="F87" s="95">
        <f t="shared" si="22"/>
        <v>0</v>
      </c>
    </row>
    <row r="88" spans="1:6" ht="31.5">
      <c r="A88" s="184">
        <v>2110918030</v>
      </c>
      <c r="B88" s="183" t="s">
        <v>97</v>
      </c>
      <c r="C88" s="185" t="s">
        <v>98</v>
      </c>
      <c r="D88" s="95">
        <f>D89</f>
        <v>765.1</v>
      </c>
      <c r="E88" s="95">
        <f t="shared" si="22"/>
        <v>0</v>
      </c>
      <c r="F88" s="95">
        <f t="shared" si="22"/>
        <v>0</v>
      </c>
    </row>
    <row r="89" spans="1:6" ht="12.75">
      <c r="A89" s="184">
        <v>2110918030</v>
      </c>
      <c r="B89" s="184">
        <v>610</v>
      </c>
      <c r="C89" s="185" t="s">
        <v>104</v>
      </c>
      <c r="D89" s="95">
        <f>' № 5  рп, кцср, квр'!E460</f>
        <v>765.1</v>
      </c>
      <c r="E89" s="95">
        <f>' № 5  рп, кцср, квр'!F460</f>
        <v>0</v>
      </c>
      <c r="F89" s="95">
        <f>' № 5  рп, кцср, квр'!G460</f>
        <v>0</v>
      </c>
    </row>
    <row r="90" spans="1:6" ht="47.25">
      <c r="A90" s="158">
        <v>2111000000</v>
      </c>
      <c r="B90" s="158"/>
      <c r="C90" s="159" t="s">
        <v>673</v>
      </c>
      <c r="D90" s="95">
        <f>D94+D97+D91</f>
        <v>3015.5</v>
      </c>
      <c r="E90" s="95">
        <f aca="true" t="shared" si="23" ref="E90:F90">E94+E97+E91</f>
        <v>0</v>
      </c>
      <c r="F90" s="95">
        <f t="shared" si="23"/>
        <v>0</v>
      </c>
    </row>
    <row r="91" spans="1:6" ht="47.25">
      <c r="A91" s="184">
        <v>2111011350</v>
      </c>
      <c r="B91" s="184"/>
      <c r="C91" s="185" t="s">
        <v>737</v>
      </c>
      <c r="D91" s="95">
        <f>D92</f>
        <v>1485</v>
      </c>
      <c r="E91" s="95">
        <f aca="true" t="shared" si="24" ref="E91:F92">E92</f>
        <v>0</v>
      </c>
      <c r="F91" s="95">
        <f t="shared" si="24"/>
        <v>0</v>
      </c>
    </row>
    <row r="92" spans="1:6" ht="31.5">
      <c r="A92" s="184">
        <v>2111011350</v>
      </c>
      <c r="B92" s="183" t="s">
        <v>69</v>
      </c>
      <c r="C92" s="185" t="s">
        <v>95</v>
      </c>
      <c r="D92" s="95">
        <f>D93</f>
        <v>1485</v>
      </c>
      <c r="E92" s="95">
        <f t="shared" si="24"/>
        <v>0</v>
      </c>
      <c r="F92" s="95">
        <f t="shared" si="24"/>
        <v>0</v>
      </c>
    </row>
    <row r="93" spans="1:6" ht="31.5">
      <c r="A93" s="184">
        <v>2111011350</v>
      </c>
      <c r="B93" s="184">
        <v>240</v>
      </c>
      <c r="C93" s="185" t="s">
        <v>223</v>
      </c>
      <c r="D93" s="95">
        <f>' № 5  рп, кцср, квр'!E369</f>
        <v>1485</v>
      </c>
      <c r="E93" s="95">
        <f>' № 5  рп, кцср, квр'!F369</f>
        <v>0</v>
      </c>
      <c r="F93" s="95">
        <f>' № 5  рп, кцср, квр'!G369</f>
        <v>0</v>
      </c>
    </row>
    <row r="94" spans="1:6" ht="12.75">
      <c r="A94" s="158">
        <v>2111020200</v>
      </c>
      <c r="B94" s="158"/>
      <c r="C94" s="159" t="s">
        <v>674</v>
      </c>
      <c r="D94" s="95">
        <f>D95</f>
        <v>1515.5</v>
      </c>
      <c r="E94" s="95">
        <f aca="true" t="shared" si="25" ref="E94:F95">E95</f>
        <v>0</v>
      </c>
      <c r="F94" s="95">
        <f t="shared" si="25"/>
        <v>0</v>
      </c>
    </row>
    <row r="95" spans="1:6" ht="31.5">
      <c r="A95" s="158">
        <v>2111020200</v>
      </c>
      <c r="B95" s="169" t="s">
        <v>69</v>
      </c>
      <c r="C95" s="171" t="s">
        <v>95</v>
      </c>
      <c r="D95" s="95">
        <f>D96</f>
        <v>1515.5</v>
      </c>
      <c r="E95" s="95">
        <f t="shared" si="25"/>
        <v>0</v>
      </c>
      <c r="F95" s="95">
        <f t="shared" si="25"/>
        <v>0</v>
      </c>
    </row>
    <row r="96" spans="1:6" ht="31.5">
      <c r="A96" s="158">
        <v>2111020200</v>
      </c>
      <c r="B96" s="170">
        <v>240</v>
      </c>
      <c r="C96" s="171" t="s">
        <v>223</v>
      </c>
      <c r="D96" s="95">
        <f>' № 5  рп, кцср, квр'!E372</f>
        <v>1515.5</v>
      </c>
      <c r="E96" s="95">
        <f>' № 5  рп, кцср, квр'!F372</f>
        <v>0</v>
      </c>
      <c r="F96" s="95">
        <f>' № 5  рп, кцср, квр'!G372</f>
        <v>0</v>
      </c>
    </row>
    <row r="97" spans="1:6" ht="47.25">
      <c r="A97" s="158" t="s">
        <v>675</v>
      </c>
      <c r="B97" s="158"/>
      <c r="C97" s="159" t="s">
        <v>676</v>
      </c>
      <c r="D97" s="95">
        <f>D98</f>
        <v>15</v>
      </c>
      <c r="E97" s="95">
        <f aca="true" t="shared" si="26" ref="E97:F98">E98</f>
        <v>0</v>
      </c>
      <c r="F97" s="95">
        <f t="shared" si="26"/>
        <v>0</v>
      </c>
    </row>
    <row r="98" spans="1:6" ht="31.5">
      <c r="A98" s="158" t="s">
        <v>675</v>
      </c>
      <c r="B98" s="169" t="s">
        <v>69</v>
      </c>
      <c r="C98" s="171" t="s">
        <v>95</v>
      </c>
      <c r="D98" s="95">
        <f>D99</f>
        <v>15</v>
      </c>
      <c r="E98" s="95">
        <f t="shared" si="26"/>
        <v>0</v>
      </c>
      <c r="F98" s="95">
        <f t="shared" si="26"/>
        <v>0</v>
      </c>
    </row>
    <row r="99" spans="1:6" ht="31.5">
      <c r="A99" s="158" t="s">
        <v>675</v>
      </c>
      <c r="B99" s="170">
        <v>240</v>
      </c>
      <c r="C99" s="171" t="s">
        <v>223</v>
      </c>
      <c r="D99" s="95">
        <f>' № 5  рп, кцср, квр'!E375</f>
        <v>15</v>
      </c>
      <c r="E99" s="95">
        <f>' № 5  рп, кцср, квр'!F375</f>
        <v>0</v>
      </c>
      <c r="F99" s="95">
        <f>' № 5  рп, кцср, квр'!G375</f>
        <v>0</v>
      </c>
    </row>
    <row r="100" spans="1:6" ht="47.25">
      <c r="A100" s="116" t="s">
        <v>354</v>
      </c>
      <c r="B100" s="116"/>
      <c r="C100" s="105" t="s">
        <v>355</v>
      </c>
      <c r="D100" s="95">
        <f aca="true" t="shared" si="27" ref="D100:F102">D101</f>
        <v>2973.6</v>
      </c>
      <c r="E100" s="95">
        <f t="shared" si="27"/>
        <v>2973.6</v>
      </c>
      <c r="F100" s="95">
        <f t="shared" si="27"/>
        <v>3594.5</v>
      </c>
    </row>
    <row r="101" spans="1:6" ht="47.25">
      <c r="A101" s="114" t="s">
        <v>353</v>
      </c>
      <c r="B101" s="116"/>
      <c r="C101" s="8" t="s">
        <v>356</v>
      </c>
      <c r="D101" s="95">
        <f t="shared" si="27"/>
        <v>2973.6</v>
      </c>
      <c r="E101" s="95">
        <f t="shared" si="27"/>
        <v>2973.6</v>
      </c>
      <c r="F101" s="95">
        <f t="shared" si="27"/>
        <v>3594.5</v>
      </c>
    </row>
    <row r="102" spans="1:6" ht="31.5">
      <c r="A102" s="114" t="s">
        <v>353</v>
      </c>
      <c r="B102" s="115" t="s">
        <v>97</v>
      </c>
      <c r="C102" s="117" t="s">
        <v>98</v>
      </c>
      <c r="D102" s="95">
        <f t="shared" si="27"/>
        <v>2973.6</v>
      </c>
      <c r="E102" s="95">
        <f t="shared" si="27"/>
        <v>2973.6</v>
      </c>
      <c r="F102" s="95">
        <f t="shared" si="27"/>
        <v>3594.5</v>
      </c>
    </row>
    <row r="103" spans="1:6" ht="12.75">
      <c r="A103" s="114" t="s">
        <v>353</v>
      </c>
      <c r="B103" s="116">
        <v>610</v>
      </c>
      <c r="C103" s="117" t="s">
        <v>104</v>
      </c>
      <c r="D103" s="95">
        <f>' № 5  рп, кцср, квр'!E464</f>
        <v>2973.6</v>
      </c>
      <c r="E103" s="95">
        <f>' № 5  рп, кцср, квр'!F464</f>
        <v>2973.6</v>
      </c>
      <c r="F103" s="95">
        <f>' № 5  рп, кцср, квр'!G464</f>
        <v>3594.5</v>
      </c>
    </row>
    <row r="104" spans="1:6" ht="12.75">
      <c r="A104" s="116">
        <v>2120000000</v>
      </c>
      <c r="B104" s="116"/>
      <c r="C104" s="117" t="s">
        <v>121</v>
      </c>
      <c r="D104" s="37">
        <f>D105+D126+D118+D122</f>
        <v>46190.80000000001</v>
      </c>
      <c r="E104" s="37">
        <f>E105+E126+E118+E122</f>
        <v>45989.600000000006</v>
      </c>
      <c r="F104" s="37">
        <f>F105+F126+F118+F122</f>
        <v>45989.600000000006</v>
      </c>
    </row>
    <row r="105" spans="1:6" ht="47.25">
      <c r="A105" s="116">
        <v>2120100000</v>
      </c>
      <c r="B105" s="116"/>
      <c r="C105" s="117" t="s">
        <v>122</v>
      </c>
      <c r="D105" s="37">
        <f>D109+D106+D115+D112</f>
        <v>45989.600000000006</v>
      </c>
      <c r="E105" s="37">
        <f aca="true" t="shared" si="28" ref="E105:F105">E109+E106+E115+E112</f>
        <v>45989.600000000006</v>
      </c>
      <c r="F105" s="37">
        <f t="shared" si="28"/>
        <v>45989.600000000006</v>
      </c>
    </row>
    <row r="106" spans="1:6" ht="47.25">
      <c r="A106" s="116">
        <v>2120110690</v>
      </c>
      <c r="B106" s="116"/>
      <c r="C106" s="55" t="s">
        <v>238</v>
      </c>
      <c r="D106" s="37">
        <f aca="true" t="shared" si="29" ref="D106:F107">D107</f>
        <v>14937.3</v>
      </c>
      <c r="E106" s="37">
        <f t="shared" si="29"/>
        <v>14937.3</v>
      </c>
      <c r="F106" s="37">
        <f t="shared" si="29"/>
        <v>14937.3</v>
      </c>
    </row>
    <row r="107" spans="1:6" ht="31.5">
      <c r="A107" s="116">
        <v>2120110690</v>
      </c>
      <c r="B107" s="115" t="s">
        <v>97</v>
      </c>
      <c r="C107" s="55" t="s">
        <v>98</v>
      </c>
      <c r="D107" s="37">
        <f t="shared" si="29"/>
        <v>14937.3</v>
      </c>
      <c r="E107" s="37">
        <f t="shared" si="29"/>
        <v>14937.3</v>
      </c>
      <c r="F107" s="37">
        <f t="shared" si="29"/>
        <v>14937.3</v>
      </c>
    </row>
    <row r="108" spans="1:6" ht="12.75">
      <c r="A108" s="116">
        <v>2120110690</v>
      </c>
      <c r="B108" s="116">
        <v>610</v>
      </c>
      <c r="C108" s="55" t="s">
        <v>104</v>
      </c>
      <c r="D108" s="37">
        <f>' № 5  рп, кцср, квр'!E516</f>
        <v>14937.3</v>
      </c>
      <c r="E108" s="37">
        <f>' № 5  рп, кцср, квр'!F516</f>
        <v>14937.3</v>
      </c>
      <c r="F108" s="37">
        <f>' № 5  рп, кцср, квр'!G516</f>
        <v>14937.3</v>
      </c>
    </row>
    <row r="109" spans="1:6" ht="31.5">
      <c r="A109" s="116">
        <v>2120120010</v>
      </c>
      <c r="B109" s="116"/>
      <c r="C109" s="117" t="s">
        <v>123</v>
      </c>
      <c r="D109" s="37">
        <f aca="true" t="shared" si="30" ref="D109:F110">D110</f>
        <v>29780</v>
      </c>
      <c r="E109" s="37">
        <f t="shared" si="30"/>
        <v>29780</v>
      </c>
      <c r="F109" s="37">
        <f t="shared" si="30"/>
        <v>29780</v>
      </c>
    </row>
    <row r="110" spans="1:6" ht="31.5">
      <c r="A110" s="116">
        <v>2120120010</v>
      </c>
      <c r="B110" s="115" t="s">
        <v>97</v>
      </c>
      <c r="C110" s="117" t="s">
        <v>98</v>
      </c>
      <c r="D110" s="37">
        <f t="shared" si="30"/>
        <v>29780</v>
      </c>
      <c r="E110" s="37">
        <f t="shared" si="30"/>
        <v>29780</v>
      </c>
      <c r="F110" s="37">
        <f t="shared" si="30"/>
        <v>29780</v>
      </c>
    </row>
    <row r="111" spans="1:6" ht="12.75">
      <c r="A111" s="116">
        <v>2120120010</v>
      </c>
      <c r="B111" s="116">
        <v>610</v>
      </c>
      <c r="C111" s="117" t="s">
        <v>104</v>
      </c>
      <c r="D111" s="37">
        <f>' № 5  рп, кцср, квр'!E519+' № 5  рп, кцср, квр'!E469</f>
        <v>29780</v>
      </c>
      <c r="E111" s="37">
        <f>' № 5  рп, кцср, квр'!F519+' № 5  рп, кцср, квр'!F469</f>
        <v>29780</v>
      </c>
      <c r="F111" s="37">
        <f>' № 5  рп, кцср, квр'!G519+' № 5  рп, кцср, квр'!G469</f>
        <v>29780</v>
      </c>
    </row>
    <row r="112" spans="1:6" ht="31.5">
      <c r="A112" s="116">
        <v>2120120020</v>
      </c>
      <c r="B112" s="116"/>
      <c r="C112" s="117" t="s">
        <v>348</v>
      </c>
      <c r="D112" s="37">
        <f aca="true" t="shared" si="31" ref="D112:F113">D113</f>
        <v>1121.4</v>
      </c>
      <c r="E112" s="37">
        <f t="shared" si="31"/>
        <v>1121.4</v>
      </c>
      <c r="F112" s="37">
        <f t="shared" si="31"/>
        <v>1121.4</v>
      </c>
    </row>
    <row r="113" spans="1:6" ht="31.5">
      <c r="A113" s="116">
        <v>2120120020</v>
      </c>
      <c r="B113" s="115" t="s">
        <v>97</v>
      </c>
      <c r="C113" s="117" t="s">
        <v>98</v>
      </c>
      <c r="D113" s="37">
        <f t="shared" si="31"/>
        <v>1121.4</v>
      </c>
      <c r="E113" s="37">
        <f t="shared" si="31"/>
        <v>1121.4</v>
      </c>
      <c r="F113" s="37">
        <f t="shared" si="31"/>
        <v>1121.4</v>
      </c>
    </row>
    <row r="114" spans="1:6" ht="12.75">
      <c r="A114" s="116">
        <v>2120120020</v>
      </c>
      <c r="B114" s="116">
        <v>610</v>
      </c>
      <c r="C114" s="117" t="s">
        <v>104</v>
      </c>
      <c r="D114" s="37">
        <f>' № 5  рп, кцср, квр'!E522</f>
        <v>1121.4</v>
      </c>
      <c r="E114" s="37">
        <f>' № 5  рп, кцср, квр'!F522</f>
        <v>1121.4</v>
      </c>
      <c r="F114" s="37">
        <f>' № 5  рп, кцср, квр'!G522</f>
        <v>1121.4</v>
      </c>
    </row>
    <row r="115" spans="1:6" ht="47.25">
      <c r="A115" s="116" t="s">
        <v>302</v>
      </c>
      <c r="B115" s="116"/>
      <c r="C115" s="55" t="s">
        <v>247</v>
      </c>
      <c r="D115" s="37">
        <f aca="true" t="shared" si="32" ref="D115:F116">D116</f>
        <v>150.9</v>
      </c>
      <c r="E115" s="37">
        <f t="shared" si="32"/>
        <v>150.9</v>
      </c>
      <c r="F115" s="37">
        <f t="shared" si="32"/>
        <v>150.9</v>
      </c>
    </row>
    <row r="116" spans="1:6" ht="31.5">
      <c r="A116" s="116" t="s">
        <v>302</v>
      </c>
      <c r="B116" s="115" t="s">
        <v>97</v>
      </c>
      <c r="C116" s="55" t="s">
        <v>98</v>
      </c>
      <c r="D116" s="37">
        <f t="shared" si="32"/>
        <v>150.9</v>
      </c>
      <c r="E116" s="37">
        <f t="shared" si="32"/>
        <v>150.9</v>
      </c>
      <c r="F116" s="37">
        <f t="shared" si="32"/>
        <v>150.9</v>
      </c>
    </row>
    <row r="117" spans="1:6" ht="12.75">
      <c r="A117" s="116" t="s">
        <v>302</v>
      </c>
      <c r="B117" s="116">
        <v>610</v>
      </c>
      <c r="C117" s="55" t="s">
        <v>104</v>
      </c>
      <c r="D117" s="37">
        <f>' № 5  рп, кцср, квр'!E525</f>
        <v>150.9</v>
      </c>
      <c r="E117" s="37">
        <f>' № 5  рп, кцср, квр'!F525</f>
        <v>150.9</v>
      </c>
      <c r="F117" s="37">
        <f>' № 5  рп, кцср, квр'!G525</f>
        <v>150.9</v>
      </c>
    </row>
    <row r="118" spans="1:6" ht="63">
      <c r="A118" s="115">
        <v>2120200000</v>
      </c>
      <c r="B118" s="116"/>
      <c r="C118" s="105" t="s">
        <v>386</v>
      </c>
      <c r="D118" s="37">
        <f aca="true" t="shared" si="33" ref="D118:F120">D119</f>
        <v>71</v>
      </c>
      <c r="E118" s="37">
        <f t="shared" si="33"/>
        <v>0</v>
      </c>
      <c r="F118" s="37">
        <f t="shared" si="33"/>
        <v>0</v>
      </c>
    </row>
    <row r="119" spans="1:6" ht="31.5">
      <c r="A119" s="115">
        <v>2120220020</v>
      </c>
      <c r="B119" s="116"/>
      <c r="C119" s="105" t="s">
        <v>387</v>
      </c>
      <c r="D119" s="37">
        <f t="shared" si="33"/>
        <v>71</v>
      </c>
      <c r="E119" s="37">
        <f t="shared" si="33"/>
        <v>0</v>
      </c>
      <c r="F119" s="37">
        <f t="shared" si="33"/>
        <v>0</v>
      </c>
    </row>
    <row r="120" spans="1:6" ht="31.5">
      <c r="A120" s="115">
        <v>2120220020</v>
      </c>
      <c r="B120" s="115" t="s">
        <v>97</v>
      </c>
      <c r="C120" s="55" t="s">
        <v>98</v>
      </c>
      <c r="D120" s="37">
        <f t="shared" si="33"/>
        <v>71</v>
      </c>
      <c r="E120" s="37">
        <f t="shared" si="33"/>
        <v>0</v>
      </c>
      <c r="F120" s="37">
        <f t="shared" si="33"/>
        <v>0</v>
      </c>
    </row>
    <row r="121" spans="1:6" ht="12.75">
      <c r="A121" s="127">
        <v>2120220020</v>
      </c>
      <c r="B121" s="62">
        <v>610</v>
      </c>
      <c r="C121" s="128" t="s">
        <v>104</v>
      </c>
      <c r="D121" s="37">
        <f>' № 5  рп, кцср, квр'!E529</f>
        <v>71</v>
      </c>
      <c r="E121" s="37">
        <f>' № 5  рп, кцср, квр'!F529</f>
        <v>0</v>
      </c>
      <c r="F121" s="37">
        <f>' № 5  рп, кцср, квр'!G529</f>
        <v>0</v>
      </c>
    </row>
    <row r="122" spans="1:6" ht="47.25">
      <c r="A122" s="158">
        <v>2120400000</v>
      </c>
      <c r="B122" s="158"/>
      <c r="C122" s="102" t="s">
        <v>679</v>
      </c>
      <c r="D122" s="37">
        <f>D123</f>
        <v>48.4</v>
      </c>
      <c r="E122" s="37">
        <f aca="true" t="shared" si="34" ref="E122:F124">E123</f>
        <v>0</v>
      </c>
      <c r="F122" s="37">
        <f t="shared" si="34"/>
        <v>0</v>
      </c>
    </row>
    <row r="123" spans="1:6" ht="31.5">
      <c r="A123" s="158">
        <v>2120420030</v>
      </c>
      <c r="B123" s="158"/>
      <c r="C123" s="102" t="s">
        <v>680</v>
      </c>
      <c r="D123" s="37">
        <f>D124</f>
        <v>48.4</v>
      </c>
      <c r="E123" s="37">
        <f t="shared" si="34"/>
        <v>0</v>
      </c>
      <c r="F123" s="37">
        <f t="shared" si="34"/>
        <v>0</v>
      </c>
    </row>
    <row r="124" spans="1:6" ht="31.5">
      <c r="A124" s="158">
        <v>2120420030</v>
      </c>
      <c r="B124" s="157" t="s">
        <v>97</v>
      </c>
      <c r="C124" s="55" t="s">
        <v>98</v>
      </c>
      <c r="D124" s="37">
        <f>D125</f>
        <v>48.4</v>
      </c>
      <c r="E124" s="37">
        <f t="shared" si="34"/>
        <v>0</v>
      </c>
      <c r="F124" s="37">
        <f t="shared" si="34"/>
        <v>0</v>
      </c>
    </row>
    <row r="125" spans="1:6" ht="12.75">
      <c r="A125" s="158">
        <v>2120420030</v>
      </c>
      <c r="B125" s="158">
        <v>610</v>
      </c>
      <c r="C125" s="55" t="s">
        <v>104</v>
      </c>
      <c r="D125" s="37">
        <f>' № 5  рп, кцср, квр'!E533</f>
        <v>48.4</v>
      </c>
      <c r="E125" s="37">
        <f>' № 5  рп, кцср, квр'!F533</f>
        <v>0</v>
      </c>
      <c r="F125" s="37">
        <f>' № 5  рп, кцср, квр'!G533</f>
        <v>0</v>
      </c>
    </row>
    <row r="126" spans="1:6" ht="31.5">
      <c r="A126" s="116" t="s">
        <v>326</v>
      </c>
      <c r="B126" s="116"/>
      <c r="C126" s="55" t="s">
        <v>327</v>
      </c>
      <c r="D126" s="37">
        <f>D127</f>
        <v>81.8</v>
      </c>
      <c r="E126" s="37">
        <f>E127</f>
        <v>0</v>
      </c>
      <c r="F126" s="37">
        <f>F127</f>
        <v>0</v>
      </c>
    </row>
    <row r="127" spans="1:6" ht="47.25">
      <c r="A127" s="116" t="s">
        <v>384</v>
      </c>
      <c r="B127" s="116"/>
      <c r="C127" s="55" t="s">
        <v>385</v>
      </c>
      <c r="D127" s="21">
        <f aca="true" t="shared" si="35" ref="D127:F128">D128</f>
        <v>81.8</v>
      </c>
      <c r="E127" s="21">
        <f t="shared" si="35"/>
        <v>0</v>
      </c>
      <c r="F127" s="21">
        <f t="shared" si="35"/>
        <v>0</v>
      </c>
    </row>
    <row r="128" spans="1:6" ht="31.5">
      <c r="A128" s="116" t="s">
        <v>384</v>
      </c>
      <c r="B128" s="115" t="s">
        <v>97</v>
      </c>
      <c r="C128" s="55" t="s">
        <v>98</v>
      </c>
      <c r="D128" s="21">
        <f t="shared" si="35"/>
        <v>81.8</v>
      </c>
      <c r="E128" s="21">
        <f t="shared" si="35"/>
        <v>0</v>
      </c>
      <c r="F128" s="21">
        <f t="shared" si="35"/>
        <v>0</v>
      </c>
    </row>
    <row r="129" spans="1:6" ht="12.75">
      <c r="A129" s="116" t="s">
        <v>384</v>
      </c>
      <c r="B129" s="116">
        <v>610</v>
      </c>
      <c r="C129" s="55" t="s">
        <v>104</v>
      </c>
      <c r="D129" s="21">
        <f>' № 5  рп, кцср, квр'!E537</f>
        <v>81.8</v>
      </c>
      <c r="E129" s="21">
        <f>' № 5  рп, кцср, квр'!F537</f>
        <v>0</v>
      </c>
      <c r="F129" s="21">
        <f>' № 5  рп, кцср, квр'!G537</f>
        <v>0</v>
      </c>
    </row>
    <row r="130" spans="1:6" ht="31.5">
      <c r="A130" s="115">
        <v>2130000000</v>
      </c>
      <c r="B130" s="24"/>
      <c r="C130" s="49" t="s">
        <v>114</v>
      </c>
      <c r="D130" s="37">
        <f>D131+D141+D145+D149</f>
        <v>1615.5</v>
      </c>
      <c r="E130" s="37">
        <f>E131+E141+E145+E149</f>
        <v>1133</v>
      </c>
      <c r="F130" s="37">
        <f>F131+F141+F145+F149</f>
        <v>1133</v>
      </c>
    </row>
    <row r="131" spans="1:6" ht="31.5">
      <c r="A131" s="116">
        <v>2130100000</v>
      </c>
      <c r="B131" s="24"/>
      <c r="C131" s="49" t="s">
        <v>209</v>
      </c>
      <c r="D131" s="37">
        <f>D132+D138+D135</f>
        <v>485.7</v>
      </c>
      <c r="E131" s="37">
        <f>E132+E138+E135</f>
        <v>485.7</v>
      </c>
      <c r="F131" s="37">
        <f>F132+F138+F135</f>
        <v>485.7</v>
      </c>
    </row>
    <row r="132" spans="1:6" ht="31.5">
      <c r="A132" s="115">
        <v>2130120260</v>
      </c>
      <c r="B132" s="24"/>
      <c r="C132" s="49" t="s">
        <v>210</v>
      </c>
      <c r="D132" s="37">
        <f aca="true" t="shared" si="36" ref="D132:F133">D133</f>
        <v>125.8</v>
      </c>
      <c r="E132" s="37">
        <f t="shared" si="36"/>
        <v>125.8</v>
      </c>
      <c r="F132" s="37">
        <f t="shared" si="36"/>
        <v>125.8</v>
      </c>
    </row>
    <row r="133" spans="1:6" ht="31.5">
      <c r="A133" s="115">
        <v>2130120260</v>
      </c>
      <c r="B133" s="116" t="s">
        <v>69</v>
      </c>
      <c r="C133" s="49" t="s">
        <v>95</v>
      </c>
      <c r="D133" s="37">
        <f t="shared" si="36"/>
        <v>125.8</v>
      </c>
      <c r="E133" s="37">
        <f t="shared" si="36"/>
        <v>125.8</v>
      </c>
      <c r="F133" s="37">
        <f t="shared" si="36"/>
        <v>125.8</v>
      </c>
    </row>
    <row r="134" spans="1:6" ht="31.5">
      <c r="A134" s="115">
        <v>2130120260</v>
      </c>
      <c r="B134" s="116">
        <v>240</v>
      </c>
      <c r="C134" s="49" t="s">
        <v>223</v>
      </c>
      <c r="D134" s="37">
        <f>' № 5  рп, кцср, квр'!E600</f>
        <v>125.8</v>
      </c>
      <c r="E134" s="37">
        <f>' № 5  рп, кцср, квр'!F600</f>
        <v>125.8</v>
      </c>
      <c r="F134" s="37">
        <f>' № 5  рп, кцср, квр'!G600</f>
        <v>125.8</v>
      </c>
    </row>
    <row r="135" spans="1:6" ht="31.5">
      <c r="A135" s="115">
        <v>2130111080</v>
      </c>
      <c r="B135" s="116"/>
      <c r="C135" s="117" t="s">
        <v>243</v>
      </c>
      <c r="D135" s="37">
        <f aca="true" t="shared" si="37" ref="D135:F136">D136</f>
        <v>178.5</v>
      </c>
      <c r="E135" s="37">
        <f t="shared" si="37"/>
        <v>178.5</v>
      </c>
      <c r="F135" s="37">
        <f t="shared" si="37"/>
        <v>178.5</v>
      </c>
    </row>
    <row r="136" spans="1:6" ht="31.5">
      <c r="A136" s="115">
        <v>2130111080</v>
      </c>
      <c r="B136" s="115" t="s">
        <v>97</v>
      </c>
      <c r="C136" s="117" t="s">
        <v>98</v>
      </c>
      <c r="D136" s="37">
        <f t="shared" si="37"/>
        <v>178.5</v>
      </c>
      <c r="E136" s="37">
        <f t="shared" si="37"/>
        <v>178.5</v>
      </c>
      <c r="F136" s="37">
        <f t="shared" si="37"/>
        <v>178.5</v>
      </c>
    </row>
    <row r="137" spans="1:6" ht="12.75">
      <c r="A137" s="115">
        <v>2130111080</v>
      </c>
      <c r="B137" s="116">
        <v>610</v>
      </c>
      <c r="C137" s="117" t="s">
        <v>104</v>
      </c>
      <c r="D137" s="37">
        <f>' № 5  рп, кцср, квр'!E474</f>
        <v>178.5</v>
      </c>
      <c r="E137" s="37">
        <f>' № 5  рп, кцср, квр'!F474</f>
        <v>178.5</v>
      </c>
      <c r="F137" s="37">
        <f>' № 5  рп, кцср, квр'!G474</f>
        <v>178.5</v>
      </c>
    </row>
    <row r="138" spans="1:6" ht="31.5">
      <c r="A138" s="115" t="s">
        <v>315</v>
      </c>
      <c r="B138" s="116"/>
      <c r="C138" s="117" t="s">
        <v>228</v>
      </c>
      <c r="D138" s="37">
        <f aca="true" t="shared" si="38" ref="D138:F139">D139</f>
        <v>181.4</v>
      </c>
      <c r="E138" s="37">
        <f t="shared" si="38"/>
        <v>181.4</v>
      </c>
      <c r="F138" s="37">
        <f t="shared" si="38"/>
        <v>181.4</v>
      </c>
    </row>
    <row r="139" spans="1:6" ht="31.5">
      <c r="A139" s="115" t="s">
        <v>315</v>
      </c>
      <c r="B139" s="115" t="s">
        <v>97</v>
      </c>
      <c r="C139" s="117" t="s">
        <v>98</v>
      </c>
      <c r="D139" s="37">
        <f t="shared" si="38"/>
        <v>181.4</v>
      </c>
      <c r="E139" s="37">
        <f t="shared" si="38"/>
        <v>181.4</v>
      </c>
      <c r="F139" s="37">
        <f t="shared" si="38"/>
        <v>181.4</v>
      </c>
    </row>
    <row r="140" spans="1:6" ht="12.75">
      <c r="A140" s="115" t="s">
        <v>315</v>
      </c>
      <c r="B140" s="116">
        <v>610</v>
      </c>
      <c r="C140" s="117" t="s">
        <v>104</v>
      </c>
      <c r="D140" s="37">
        <f>' № 5  рп, кцср, квр'!E477</f>
        <v>181.4</v>
      </c>
      <c r="E140" s="37">
        <f>' № 5  рп, кцср, квр'!F477</f>
        <v>181.4</v>
      </c>
      <c r="F140" s="37">
        <f>' № 5  рп, кцср, квр'!G477</f>
        <v>181.4</v>
      </c>
    </row>
    <row r="141" spans="1:6" ht="31.5">
      <c r="A141" s="116">
        <v>2130200000</v>
      </c>
      <c r="B141" s="116"/>
      <c r="C141" s="49" t="s">
        <v>172</v>
      </c>
      <c r="D141" s="37">
        <f aca="true" t="shared" si="39" ref="D141:F143">D142</f>
        <v>114.2</v>
      </c>
      <c r="E141" s="37">
        <f t="shared" si="39"/>
        <v>114.2</v>
      </c>
      <c r="F141" s="37">
        <f t="shared" si="39"/>
        <v>114.2</v>
      </c>
    </row>
    <row r="142" spans="1:6" ht="31.5">
      <c r="A142" s="116">
        <v>2130220270</v>
      </c>
      <c r="B142" s="116"/>
      <c r="C142" s="49" t="s">
        <v>173</v>
      </c>
      <c r="D142" s="37">
        <f t="shared" si="39"/>
        <v>114.2</v>
      </c>
      <c r="E142" s="37">
        <f t="shared" si="39"/>
        <v>114.2</v>
      </c>
      <c r="F142" s="37">
        <f t="shared" si="39"/>
        <v>114.2</v>
      </c>
    </row>
    <row r="143" spans="1:6" ht="31.5">
      <c r="A143" s="116">
        <v>2130220270</v>
      </c>
      <c r="B143" s="116" t="s">
        <v>69</v>
      </c>
      <c r="C143" s="49" t="s">
        <v>95</v>
      </c>
      <c r="D143" s="37">
        <f t="shared" si="39"/>
        <v>114.2</v>
      </c>
      <c r="E143" s="37">
        <f t="shared" si="39"/>
        <v>114.2</v>
      </c>
      <c r="F143" s="37">
        <f t="shared" si="39"/>
        <v>114.2</v>
      </c>
    </row>
    <row r="144" spans="1:6" ht="31.5">
      <c r="A144" s="116">
        <v>2130220270</v>
      </c>
      <c r="B144" s="116">
        <v>240</v>
      </c>
      <c r="C144" s="49" t="s">
        <v>223</v>
      </c>
      <c r="D144" s="37">
        <f>' № 5  рп, кцср, квр'!E604+' № 5  рп, кцср, квр'!E564</f>
        <v>114.2</v>
      </c>
      <c r="E144" s="37">
        <f>' № 5  рп, кцср, квр'!F604+' № 5  рп, кцср, квр'!F564</f>
        <v>114.2</v>
      </c>
      <c r="F144" s="37">
        <f>' № 5  рп, кцср, квр'!G604+' № 5  рп, кцср, квр'!G564</f>
        <v>114.2</v>
      </c>
    </row>
    <row r="145" spans="1:6" ht="47.25">
      <c r="A145" s="115">
        <v>2130300000</v>
      </c>
      <c r="B145" s="24"/>
      <c r="C145" s="49" t="s">
        <v>115</v>
      </c>
      <c r="D145" s="37">
        <f aca="true" t="shared" si="40" ref="D145:F147">D146</f>
        <v>945.8000000000001</v>
      </c>
      <c r="E145" s="37">
        <f t="shared" si="40"/>
        <v>463.3</v>
      </c>
      <c r="F145" s="37">
        <f t="shared" si="40"/>
        <v>463.3</v>
      </c>
    </row>
    <row r="146" spans="1:6" ht="31.5">
      <c r="A146" s="115">
        <v>2130320280</v>
      </c>
      <c r="B146" s="24"/>
      <c r="C146" s="49" t="s">
        <v>116</v>
      </c>
      <c r="D146" s="37">
        <f t="shared" si="40"/>
        <v>945.8000000000001</v>
      </c>
      <c r="E146" s="37">
        <f t="shared" si="40"/>
        <v>463.3</v>
      </c>
      <c r="F146" s="37">
        <f t="shared" si="40"/>
        <v>463.3</v>
      </c>
    </row>
    <row r="147" spans="1:6" ht="31.5">
      <c r="A147" s="115">
        <v>2130320280</v>
      </c>
      <c r="B147" s="115" t="s">
        <v>97</v>
      </c>
      <c r="C147" s="117" t="s">
        <v>98</v>
      </c>
      <c r="D147" s="37">
        <f t="shared" si="40"/>
        <v>945.8000000000001</v>
      </c>
      <c r="E147" s="37">
        <f t="shared" si="40"/>
        <v>463.3</v>
      </c>
      <c r="F147" s="37">
        <f t="shared" si="40"/>
        <v>463.3</v>
      </c>
    </row>
    <row r="148" spans="1:6" ht="12.75">
      <c r="A148" s="115">
        <v>2130320280</v>
      </c>
      <c r="B148" s="116">
        <v>610</v>
      </c>
      <c r="C148" s="117" t="s">
        <v>104</v>
      </c>
      <c r="D148" s="37">
        <f>' № 5  рп, кцср, квр'!E620+' № 5  рп, кцср, квр'!E481</f>
        <v>945.8000000000001</v>
      </c>
      <c r="E148" s="37">
        <f>' № 5  рп, кцср, квр'!F620+' № 5  рп, кцср, квр'!F481</f>
        <v>463.3</v>
      </c>
      <c r="F148" s="37">
        <f>' № 5  рп, кцср, квр'!G620+' № 5  рп, кцср, квр'!G481</f>
        <v>463.3</v>
      </c>
    </row>
    <row r="149" spans="1:6" ht="31.5">
      <c r="A149" s="116">
        <v>2130400000</v>
      </c>
      <c r="B149" s="116"/>
      <c r="C149" s="49" t="s">
        <v>137</v>
      </c>
      <c r="D149" s="37">
        <f aca="true" t="shared" si="41" ref="D149:F151">D150</f>
        <v>69.8</v>
      </c>
      <c r="E149" s="37">
        <f t="shared" si="41"/>
        <v>69.8</v>
      </c>
      <c r="F149" s="37">
        <f t="shared" si="41"/>
        <v>69.8</v>
      </c>
    </row>
    <row r="150" spans="1:6" ht="31.5">
      <c r="A150" s="116">
        <v>2130420290</v>
      </c>
      <c r="B150" s="116"/>
      <c r="C150" s="49" t="s">
        <v>138</v>
      </c>
      <c r="D150" s="37">
        <f t="shared" si="41"/>
        <v>69.8</v>
      </c>
      <c r="E150" s="37">
        <f t="shared" si="41"/>
        <v>69.8</v>
      </c>
      <c r="F150" s="37">
        <f t="shared" si="41"/>
        <v>69.8</v>
      </c>
    </row>
    <row r="151" spans="1:6" ht="31.5">
      <c r="A151" s="116">
        <v>2130420290</v>
      </c>
      <c r="B151" s="115" t="s">
        <v>69</v>
      </c>
      <c r="C151" s="117" t="s">
        <v>95</v>
      </c>
      <c r="D151" s="37">
        <f t="shared" si="41"/>
        <v>69.8</v>
      </c>
      <c r="E151" s="37">
        <f t="shared" si="41"/>
        <v>69.8</v>
      </c>
      <c r="F151" s="37">
        <f t="shared" si="41"/>
        <v>69.8</v>
      </c>
    </row>
    <row r="152" spans="1:6" ht="31.5">
      <c r="A152" s="116">
        <v>2130420290</v>
      </c>
      <c r="B152" s="116">
        <v>240</v>
      </c>
      <c r="C152" s="117" t="s">
        <v>223</v>
      </c>
      <c r="D152" s="37">
        <f>' № 5  рп, кцср, квр'!E568</f>
        <v>69.8</v>
      </c>
      <c r="E152" s="37">
        <f>' № 5  рп, кцср, квр'!F568</f>
        <v>69.8</v>
      </c>
      <c r="F152" s="37">
        <f>' № 5  рп, кцср, квр'!G568</f>
        <v>69.8</v>
      </c>
    </row>
    <row r="153" spans="1:7" s="34" customFormat="1" ht="47.25">
      <c r="A153" s="28">
        <v>2200000000</v>
      </c>
      <c r="B153" s="16"/>
      <c r="C153" s="52" t="s">
        <v>330</v>
      </c>
      <c r="D153" s="36">
        <f>D154+D169+D216+D275+D192</f>
        <v>106353.3</v>
      </c>
      <c r="E153" s="36">
        <f>E154+E169+E216+E275+E192</f>
        <v>93070.9</v>
      </c>
      <c r="F153" s="36">
        <f>F154+F169+F216+F275+F192</f>
        <v>93070.79999999999</v>
      </c>
      <c r="G153" s="82"/>
    </row>
    <row r="154" spans="1:6" ht="12.75">
      <c r="A154" s="115">
        <v>2210000000</v>
      </c>
      <c r="B154" s="116"/>
      <c r="C154" s="117" t="s">
        <v>182</v>
      </c>
      <c r="D154" s="39">
        <f>D155+D165</f>
        <v>16899.5</v>
      </c>
      <c r="E154" s="39">
        <f>E155+E165</f>
        <v>16699.5</v>
      </c>
      <c r="F154" s="39">
        <f>F155+F165</f>
        <v>16699.5</v>
      </c>
    </row>
    <row r="155" spans="1:6" ht="31.5">
      <c r="A155" s="115">
        <v>2210100000</v>
      </c>
      <c r="B155" s="116"/>
      <c r="C155" s="117" t="s">
        <v>183</v>
      </c>
      <c r="D155" s="37">
        <f>D159+D156+D162</f>
        <v>16619.5</v>
      </c>
      <c r="E155" s="37">
        <f>E159+E156+E162</f>
        <v>16619.5</v>
      </c>
      <c r="F155" s="37">
        <f>F159+F156+F162</f>
        <v>16619.5</v>
      </c>
    </row>
    <row r="156" spans="1:6" ht="47.25">
      <c r="A156" s="115">
        <v>2210110680</v>
      </c>
      <c r="B156" s="116"/>
      <c r="C156" s="61" t="s">
        <v>239</v>
      </c>
      <c r="D156" s="37">
        <f aca="true" t="shared" si="42" ref="D156:F157">D157</f>
        <v>8423.6</v>
      </c>
      <c r="E156" s="37">
        <f t="shared" si="42"/>
        <v>8423.6</v>
      </c>
      <c r="F156" s="37">
        <f t="shared" si="42"/>
        <v>8423.6</v>
      </c>
    </row>
    <row r="157" spans="1:6" ht="31.5">
      <c r="A157" s="115">
        <v>2210110680</v>
      </c>
      <c r="B157" s="115" t="s">
        <v>97</v>
      </c>
      <c r="C157" s="55" t="s">
        <v>98</v>
      </c>
      <c r="D157" s="37">
        <f t="shared" si="42"/>
        <v>8423.6</v>
      </c>
      <c r="E157" s="37">
        <f t="shared" si="42"/>
        <v>8423.6</v>
      </c>
      <c r="F157" s="37">
        <f t="shared" si="42"/>
        <v>8423.6</v>
      </c>
    </row>
    <row r="158" spans="1:6" ht="12.75">
      <c r="A158" s="115">
        <v>2210110680</v>
      </c>
      <c r="B158" s="116">
        <v>610</v>
      </c>
      <c r="C158" s="55" t="s">
        <v>104</v>
      </c>
      <c r="D158" s="37">
        <f>' № 5  рп, кцср, квр'!E626</f>
        <v>8423.6</v>
      </c>
      <c r="E158" s="37">
        <f>' № 5  рп, кцср, квр'!F626</f>
        <v>8423.6</v>
      </c>
      <c r="F158" s="37">
        <f>' № 5  рп, кцср, квр'!G626</f>
        <v>8423.6</v>
      </c>
    </row>
    <row r="159" spans="1:6" ht="31.5">
      <c r="A159" s="115">
        <v>2210120010</v>
      </c>
      <c r="B159" s="116"/>
      <c r="C159" s="117" t="s">
        <v>123</v>
      </c>
      <c r="D159" s="37">
        <f aca="true" t="shared" si="43" ref="D159:F160">D160</f>
        <v>8110.8</v>
      </c>
      <c r="E159" s="37">
        <f t="shared" si="43"/>
        <v>8110.8</v>
      </c>
      <c r="F159" s="37">
        <f t="shared" si="43"/>
        <v>8110.8</v>
      </c>
    </row>
    <row r="160" spans="1:6" ht="31.5">
      <c r="A160" s="115">
        <v>2210120010</v>
      </c>
      <c r="B160" s="115" t="s">
        <v>97</v>
      </c>
      <c r="C160" s="117" t="s">
        <v>98</v>
      </c>
      <c r="D160" s="37">
        <f t="shared" si="43"/>
        <v>8110.8</v>
      </c>
      <c r="E160" s="37">
        <f t="shared" si="43"/>
        <v>8110.8</v>
      </c>
      <c r="F160" s="37">
        <f t="shared" si="43"/>
        <v>8110.8</v>
      </c>
    </row>
    <row r="161" spans="1:6" ht="12.75">
      <c r="A161" s="115">
        <v>2210120010</v>
      </c>
      <c r="B161" s="116">
        <v>610</v>
      </c>
      <c r="C161" s="117" t="s">
        <v>104</v>
      </c>
      <c r="D161" s="37">
        <f>' № 5  рп, кцср, квр'!E629</f>
        <v>8110.8</v>
      </c>
      <c r="E161" s="37">
        <f>' № 5  рп, кцср, квр'!F629</f>
        <v>8110.8</v>
      </c>
      <c r="F161" s="37">
        <f>' № 5  рп, кцср, квр'!G629</f>
        <v>8110.8</v>
      </c>
    </row>
    <row r="162" spans="1:6" ht="29.25" customHeight="1">
      <c r="A162" s="115" t="s">
        <v>308</v>
      </c>
      <c r="B162" s="116"/>
      <c r="C162" s="61" t="s">
        <v>248</v>
      </c>
      <c r="D162" s="37">
        <f aca="true" t="shared" si="44" ref="D162:F163">D163</f>
        <v>85.1</v>
      </c>
      <c r="E162" s="37">
        <f t="shared" si="44"/>
        <v>85.1</v>
      </c>
      <c r="F162" s="37">
        <f t="shared" si="44"/>
        <v>85.1</v>
      </c>
    </row>
    <row r="163" spans="1:6" ht="31.5">
      <c r="A163" s="115" t="s">
        <v>308</v>
      </c>
      <c r="B163" s="115" t="s">
        <v>97</v>
      </c>
      <c r="C163" s="55" t="s">
        <v>98</v>
      </c>
      <c r="D163" s="37">
        <f t="shared" si="44"/>
        <v>85.1</v>
      </c>
      <c r="E163" s="37">
        <f t="shared" si="44"/>
        <v>85.1</v>
      </c>
      <c r="F163" s="37">
        <f t="shared" si="44"/>
        <v>85.1</v>
      </c>
    </row>
    <row r="164" spans="1:6" ht="12.75">
      <c r="A164" s="115" t="s">
        <v>308</v>
      </c>
      <c r="B164" s="116">
        <v>610</v>
      </c>
      <c r="C164" s="55" t="s">
        <v>104</v>
      </c>
      <c r="D164" s="37">
        <f>' № 5  рп, кцср, квр'!E632</f>
        <v>85.1</v>
      </c>
      <c r="E164" s="37">
        <f>' № 5  рп, кцср, квр'!F632</f>
        <v>85.1</v>
      </c>
      <c r="F164" s="37">
        <f>' № 5  рп, кцср, квр'!G632</f>
        <v>85.1</v>
      </c>
    </row>
    <row r="165" spans="1:6" ht="31.5">
      <c r="A165" s="115">
        <v>2210200000</v>
      </c>
      <c r="B165" s="116"/>
      <c r="C165" s="117" t="s">
        <v>184</v>
      </c>
      <c r="D165" s="37">
        <f>D166</f>
        <v>280</v>
      </c>
      <c r="E165" s="37">
        <f aca="true" t="shared" si="45" ref="E165:F165">E166</f>
        <v>80</v>
      </c>
      <c r="F165" s="37">
        <f t="shared" si="45"/>
        <v>80</v>
      </c>
    </row>
    <row r="166" spans="1:6" ht="47.25">
      <c r="A166" s="163" t="s">
        <v>694</v>
      </c>
      <c r="B166" s="164"/>
      <c r="C166" s="165" t="s">
        <v>695</v>
      </c>
      <c r="D166" s="37">
        <f aca="true" t="shared" si="46" ref="D166:F167">D167</f>
        <v>280</v>
      </c>
      <c r="E166" s="37">
        <f t="shared" si="46"/>
        <v>80</v>
      </c>
      <c r="F166" s="37">
        <f t="shared" si="46"/>
        <v>80</v>
      </c>
    </row>
    <row r="167" spans="1:6" ht="31.5">
      <c r="A167" s="163" t="s">
        <v>694</v>
      </c>
      <c r="B167" s="163" t="s">
        <v>97</v>
      </c>
      <c r="C167" s="165" t="s">
        <v>98</v>
      </c>
      <c r="D167" s="37">
        <f t="shared" si="46"/>
        <v>280</v>
      </c>
      <c r="E167" s="37">
        <f t="shared" si="46"/>
        <v>80</v>
      </c>
      <c r="F167" s="37">
        <f t="shared" si="46"/>
        <v>80</v>
      </c>
    </row>
    <row r="168" spans="1:6" ht="12.75">
      <c r="A168" s="163" t="s">
        <v>694</v>
      </c>
      <c r="B168" s="164">
        <v>610</v>
      </c>
      <c r="C168" s="165" t="s">
        <v>104</v>
      </c>
      <c r="D168" s="37">
        <f>' № 5  рп, кцср, квр'!E634</f>
        <v>280</v>
      </c>
      <c r="E168" s="37">
        <f>' № 5  рп, кцср, квр'!F634</f>
        <v>80</v>
      </c>
      <c r="F168" s="37">
        <f>' № 5  рп, кцср, квр'!G634</f>
        <v>80</v>
      </c>
    </row>
    <row r="169" spans="1:6" ht="31.5">
      <c r="A169" s="115">
        <v>2220000000</v>
      </c>
      <c r="B169" s="116"/>
      <c r="C169" s="117" t="s">
        <v>139</v>
      </c>
      <c r="D169" s="37">
        <f>D170+D180+D188+D184</f>
        <v>38251.9</v>
      </c>
      <c r="E169" s="37">
        <f aca="true" t="shared" si="47" ref="E169:F169">E170+E180+E188+E184</f>
        <v>34080.100000000006</v>
      </c>
      <c r="F169" s="37">
        <f t="shared" si="47"/>
        <v>34080.100000000006</v>
      </c>
    </row>
    <row r="170" spans="1:6" ht="31.5">
      <c r="A170" s="116">
        <v>2220100000</v>
      </c>
      <c r="B170" s="116"/>
      <c r="C170" s="117" t="s">
        <v>185</v>
      </c>
      <c r="D170" s="37">
        <f>D174+D171+D177</f>
        <v>33209.3</v>
      </c>
      <c r="E170" s="37">
        <f>E174+E171+E177</f>
        <v>33209.3</v>
      </c>
      <c r="F170" s="37">
        <f>F174+F171+F177</f>
        <v>33209.3</v>
      </c>
    </row>
    <row r="171" spans="1:6" ht="47.25">
      <c r="A171" s="116">
        <v>2220110680</v>
      </c>
      <c r="B171" s="116"/>
      <c r="C171" s="61" t="s">
        <v>239</v>
      </c>
      <c r="D171" s="37">
        <f aca="true" t="shared" si="48" ref="D171:F172">D172</f>
        <v>17128</v>
      </c>
      <c r="E171" s="37">
        <f t="shared" si="48"/>
        <v>17128</v>
      </c>
      <c r="F171" s="37">
        <f t="shared" si="48"/>
        <v>17128</v>
      </c>
    </row>
    <row r="172" spans="1:6" ht="31.5">
      <c r="A172" s="116">
        <v>2220110680</v>
      </c>
      <c r="B172" s="115" t="s">
        <v>97</v>
      </c>
      <c r="C172" s="55" t="s">
        <v>98</v>
      </c>
      <c r="D172" s="37">
        <f t="shared" si="48"/>
        <v>17128</v>
      </c>
      <c r="E172" s="37">
        <f t="shared" si="48"/>
        <v>17128</v>
      </c>
      <c r="F172" s="37">
        <f t="shared" si="48"/>
        <v>17128</v>
      </c>
    </row>
    <row r="173" spans="1:6" ht="12.75">
      <c r="A173" s="116">
        <v>2220110680</v>
      </c>
      <c r="B173" s="116">
        <v>610</v>
      </c>
      <c r="C173" s="55" t="s">
        <v>104</v>
      </c>
      <c r="D173" s="37">
        <f>' № 5  рп, кцср, квр'!E641</f>
        <v>17128</v>
      </c>
      <c r="E173" s="37">
        <f>' № 5  рп, кцср, квр'!F641</f>
        <v>17128</v>
      </c>
      <c r="F173" s="37">
        <f>' № 5  рп, кцср, квр'!G641</f>
        <v>17128</v>
      </c>
    </row>
    <row r="174" spans="1:6" ht="31.5">
      <c r="A174" s="116">
        <v>2220120010</v>
      </c>
      <c r="B174" s="116"/>
      <c r="C174" s="117" t="s">
        <v>123</v>
      </c>
      <c r="D174" s="37">
        <f aca="true" t="shared" si="49" ref="D174:F175">D175</f>
        <v>15908.3</v>
      </c>
      <c r="E174" s="37">
        <f t="shared" si="49"/>
        <v>15908.3</v>
      </c>
      <c r="F174" s="37">
        <f t="shared" si="49"/>
        <v>15908.3</v>
      </c>
    </row>
    <row r="175" spans="1:6" ht="31.5">
      <c r="A175" s="116">
        <v>2220120010</v>
      </c>
      <c r="B175" s="115" t="s">
        <v>97</v>
      </c>
      <c r="C175" s="117" t="s">
        <v>98</v>
      </c>
      <c r="D175" s="37">
        <f t="shared" si="49"/>
        <v>15908.3</v>
      </c>
      <c r="E175" s="37">
        <f t="shared" si="49"/>
        <v>15908.3</v>
      </c>
      <c r="F175" s="37">
        <f t="shared" si="49"/>
        <v>15908.3</v>
      </c>
    </row>
    <row r="176" spans="1:6" ht="12.75">
      <c r="A176" s="116">
        <v>2220120010</v>
      </c>
      <c r="B176" s="116">
        <v>610</v>
      </c>
      <c r="C176" s="117" t="s">
        <v>104</v>
      </c>
      <c r="D176" s="37">
        <f>' № 5  рп, кцср, квр'!E644</f>
        <v>15908.3</v>
      </c>
      <c r="E176" s="37">
        <f>' № 5  рп, кцср, квр'!F644</f>
        <v>15908.3</v>
      </c>
      <c r="F176" s="37">
        <f>' № 5  рп, кцср, квр'!G644</f>
        <v>15908.3</v>
      </c>
    </row>
    <row r="177" spans="1:6" ht="30.75" customHeight="1">
      <c r="A177" s="116" t="s">
        <v>309</v>
      </c>
      <c r="B177" s="116"/>
      <c r="C177" s="61" t="s">
        <v>248</v>
      </c>
      <c r="D177" s="37">
        <f aca="true" t="shared" si="50" ref="D177:F178">D178</f>
        <v>173</v>
      </c>
      <c r="E177" s="37">
        <f t="shared" si="50"/>
        <v>173</v>
      </c>
      <c r="F177" s="37">
        <f t="shared" si="50"/>
        <v>173</v>
      </c>
    </row>
    <row r="178" spans="1:6" ht="31.5">
      <c r="A178" s="116" t="s">
        <v>309</v>
      </c>
      <c r="B178" s="115" t="s">
        <v>97</v>
      </c>
      <c r="C178" s="55" t="s">
        <v>98</v>
      </c>
      <c r="D178" s="37">
        <f t="shared" si="50"/>
        <v>173</v>
      </c>
      <c r="E178" s="37">
        <f t="shared" si="50"/>
        <v>173</v>
      </c>
      <c r="F178" s="37">
        <f t="shared" si="50"/>
        <v>173</v>
      </c>
    </row>
    <row r="179" spans="1:6" ht="12.75">
      <c r="A179" s="116" t="s">
        <v>309</v>
      </c>
      <c r="B179" s="116">
        <v>610</v>
      </c>
      <c r="C179" s="55" t="s">
        <v>104</v>
      </c>
      <c r="D179" s="37">
        <f>' № 5  рп, кцср, квр'!E647</f>
        <v>173</v>
      </c>
      <c r="E179" s="37">
        <f>' № 5  рп, кцср, квр'!F647</f>
        <v>173</v>
      </c>
      <c r="F179" s="37">
        <f>' № 5  рп, кцср, квр'!G647</f>
        <v>173</v>
      </c>
    </row>
    <row r="180" spans="1:6" ht="31.5">
      <c r="A180" s="116">
        <v>2220200000</v>
      </c>
      <c r="B180" s="116"/>
      <c r="C180" s="117" t="s">
        <v>186</v>
      </c>
      <c r="D180" s="37">
        <f aca="true" t="shared" si="51" ref="D180:F182">D181</f>
        <v>1555.1</v>
      </c>
      <c r="E180" s="37">
        <f t="shared" si="51"/>
        <v>870.8</v>
      </c>
      <c r="F180" s="37">
        <f t="shared" si="51"/>
        <v>870.8</v>
      </c>
    </row>
    <row r="181" spans="1:6" ht="12.75">
      <c r="A181" s="116">
        <v>2220220320</v>
      </c>
      <c r="B181" s="116"/>
      <c r="C181" s="117" t="s">
        <v>140</v>
      </c>
      <c r="D181" s="37">
        <f t="shared" si="51"/>
        <v>1555.1</v>
      </c>
      <c r="E181" s="37">
        <f t="shared" si="51"/>
        <v>870.8</v>
      </c>
      <c r="F181" s="37">
        <f t="shared" si="51"/>
        <v>870.8</v>
      </c>
    </row>
    <row r="182" spans="1:6" ht="31.5">
      <c r="A182" s="116">
        <v>2220220320</v>
      </c>
      <c r="B182" s="115" t="s">
        <v>97</v>
      </c>
      <c r="C182" s="117" t="s">
        <v>98</v>
      </c>
      <c r="D182" s="37">
        <f t="shared" si="51"/>
        <v>1555.1</v>
      </c>
      <c r="E182" s="37">
        <f t="shared" si="51"/>
        <v>870.8</v>
      </c>
      <c r="F182" s="37">
        <f t="shared" si="51"/>
        <v>870.8</v>
      </c>
    </row>
    <row r="183" spans="1:6" ht="12.75">
      <c r="A183" s="116">
        <v>2220220320</v>
      </c>
      <c r="B183" s="116">
        <v>610</v>
      </c>
      <c r="C183" s="117" t="s">
        <v>104</v>
      </c>
      <c r="D183" s="37">
        <f>' № 5  рп, кцср, квр'!E651</f>
        <v>1555.1</v>
      </c>
      <c r="E183" s="37">
        <f>' № 5  рп, кцср, квр'!F651</f>
        <v>870.8</v>
      </c>
      <c r="F183" s="37">
        <f>' № 5  рп, кцср, квр'!G651</f>
        <v>870.8</v>
      </c>
    </row>
    <row r="184" spans="1:6" ht="47.25">
      <c r="A184" s="184">
        <v>2220300000</v>
      </c>
      <c r="B184" s="184"/>
      <c r="C184" s="55" t="s">
        <v>738</v>
      </c>
      <c r="D184" s="37">
        <f>D185</f>
        <v>574.1999999999999</v>
      </c>
      <c r="E184" s="37">
        <f aca="true" t="shared" si="52" ref="E184:F186">E185</f>
        <v>0</v>
      </c>
      <c r="F184" s="37">
        <f t="shared" si="52"/>
        <v>0</v>
      </c>
    </row>
    <row r="185" spans="1:6" ht="47.25">
      <c r="A185" s="184" t="s">
        <v>739</v>
      </c>
      <c r="B185" s="184"/>
      <c r="C185" s="55" t="s">
        <v>740</v>
      </c>
      <c r="D185" s="37">
        <f>D186</f>
        <v>574.1999999999999</v>
      </c>
      <c r="E185" s="37">
        <f t="shared" si="52"/>
        <v>0</v>
      </c>
      <c r="F185" s="37">
        <f t="shared" si="52"/>
        <v>0</v>
      </c>
    </row>
    <row r="186" spans="1:6" ht="31.5">
      <c r="A186" s="184" t="s">
        <v>739</v>
      </c>
      <c r="B186" s="183" t="s">
        <v>97</v>
      </c>
      <c r="C186" s="55" t="s">
        <v>98</v>
      </c>
      <c r="D186" s="37">
        <f>D187</f>
        <v>574.1999999999999</v>
      </c>
      <c r="E186" s="37">
        <f t="shared" si="52"/>
        <v>0</v>
      </c>
      <c r="F186" s="37">
        <f t="shared" si="52"/>
        <v>0</v>
      </c>
    </row>
    <row r="187" spans="1:6" ht="12.75">
      <c r="A187" s="184" t="s">
        <v>739</v>
      </c>
      <c r="B187" s="184">
        <v>610</v>
      </c>
      <c r="C187" s="55" t="s">
        <v>104</v>
      </c>
      <c r="D187" s="37">
        <f>' № 5  рп, кцср, квр'!E655</f>
        <v>574.1999999999999</v>
      </c>
      <c r="E187" s="37">
        <f>' № 5  рп, кцср, квр'!F655</f>
        <v>0</v>
      </c>
      <c r="F187" s="37">
        <f>' № 5  рп, кцср, квр'!G655</f>
        <v>0</v>
      </c>
    </row>
    <row r="188" spans="1:6" ht="47.25">
      <c r="A188" s="116">
        <v>2220400000</v>
      </c>
      <c r="B188" s="116"/>
      <c r="C188" s="55" t="s">
        <v>359</v>
      </c>
      <c r="D188" s="37">
        <f aca="true" t="shared" si="53" ref="D188:F190">D189</f>
        <v>2913.2999999999997</v>
      </c>
      <c r="E188" s="37">
        <f t="shared" si="53"/>
        <v>0</v>
      </c>
      <c r="F188" s="37">
        <f t="shared" si="53"/>
        <v>0</v>
      </c>
    </row>
    <row r="189" spans="1:6" ht="63">
      <c r="A189" s="147" t="s">
        <v>662</v>
      </c>
      <c r="B189" s="147"/>
      <c r="C189" s="55" t="s">
        <v>663</v>
      </c>
      <c r="D189" s="37">
        <f t="shared" si="53"/>
        <v>2913.2999999999997</v>
      </c>
      <c r="E189" s="37">
        <f t="shared" si="53"/>
        <v>0</v>
      </c>
      <c r="F189" s="37">
        <f t="shared" si="53"/>
        <v>0</v>
      </c>
    </row>
    <row r="190" spans="1:6" ht="31.5">
      <c r="A190" s="147" t="s">
        <v>662</v>
      </c>
      <c r="B190" s="146" t="s">
        <v>97</v>
      </c>
      <c r="C190" s="55" t="s">
        <v>98</v>
      </c>
      <c r="D190" s="37">
        <f t="shared" si="53"/>
        <v>2913.2999999999997</v>
      </c>
      <c r="E190" s="37">
        <f t="shared" si="53"/>
        <v>0</v>
      </c>
      <c r="F190" s="37">
        <f t="shared" si="53"/>
        <v>0</v>
      </c>
    </row>
    <row r="191" spans="1:6" ht="12.75">
      <c r="A191" s="147" t="s">
        <v>662</v>
      </c>
      <c r="B191" s="147">
        <v>610</v>
      </c>
      <c r="C191" s="55" t="s">
        <v>104</v>
      </c>
      <c r="D191" s="37">
        <f>' № 5  рп, кцср, квр'!E659</f>
        <v>2913.2999999999997</v>
      </c>
      <c r="E191" s="37">
        <f>' № 5  рп, кцср, квр'!F659</f>
        <v>0</v>
      </c>
      <c r="F191" s="37">
        <f>' № 5  рп, кцср, квр'!G659</f>
        <v>0</v>
      </c>
    </row>
    <row r="192" spans="1:6" ht="12.75">
      <c r="A192" s="116">
        <v>2230000000</v>
      </c>
      <c r="B192" s="116"/>
      <c r="C192" s="117" t="s">
        <v>191</v>
      </c>
      <c r="D192" s="37">
        <f>D193+D197+D201</f>
        <v>18035</v>
      </c>
      <c r="E192" s="37">
        <f>E193+E197+E201</f>
        <v>17022.399999999998</v>
      </c>
      <c r="F192" s="37">
        <f>F193+F197+F201</f>
        <v>17022.399999999998</v>
      </c>
    </row>
    <row r="193" spans="1:6" ht="31.5">
      <c r="A193" s="116">
        <v>2230100000</v>
      </c>
      <c r="B193" s="116"/>
      <c r="C193" s="117" t="s">
        <v>192</v>
      </c>
      <c r="D193" s="37">
        <f>D194</f>
        <v>15583</v>
      </c>
      <c r="E193" s="37">
        <f>E194</f>
        <v>15583</v>
      </c>
      <c r="F193" s="37">
        <f>F194</f>
        <v>15583</v>
      </c>
    </row>
    <row r="194" spans="1:6" ht="31.5">
      <c r="A194" s="116">
        <v>2230120010</v>
      </c>
      <c r="B194" s="116"/>
      <c r="C194" s="117" t="s">
        <v>123</v>
      </c>
      <c r="D194" s="37">
        <f aca="true" t="shared" si="54" ref="D194:F195">D195</f>
        <v>15583</v>
      </c>
      <c r="E194" s="37">
        <f t="shared" si="54"/>
        <v>15583</v>
      </c>
      <c r="F194" s="37">
        <f t="shared" si="54"/>
        <v>15583</v>
      </c>
    </row>
    <row r="195" spans="1:6" ht="31.5">
      <c r="A195" s="116">
        <v>2230120010</v>
      </c>
      <c r="B195" s="115" t="s">
        <v>97</v>
      </c>
      <c r="C195" s="117" t="s">
        <v>98</v>
      </c>
      <c r="D195" s="37">
        <f t="shared" si="54"/>
        <v>15583</v>
      </c>
      <c r="E195" s="37">
        <f t="shared" si="54"/>
        <v>15583</v>
      </c>
      <c r="F195" s="37">
        <f t="shared" si="54"/>
        <v>15583</v>
      </c>
    </row>
    <row r="196" spans="1:6" ht="12.75">
      <c r="A196" s="116">
        <v>2230120010</v>
      </c>
      <c r="B196" s="116">
        <v>610</v>
      </c>
      <c r="C196" s="117" t="s">
        <v>104</v>
      </c>
      <c r="D196" s="37">
        <f>' № 5  рп, кцср, квр'!E732</f>
        <v>15583</v>
      </c>
      <c r="E196" s="37">
        <f>' № 5  рп, кцср, квр'!F732</f>
        <v>15583</v>
      </c>
      <c r="F196" s="37">
        <f>' № 5  рп, кцср, квр'!G732</f>
        <v>15583</v>
      </c>
    </row>
    <row r="197" spans="1:6" ht="63">
      <c r="A197" s="116">
        <v>2230200000</v>
      </c>
      <c r="B197" s="116"/>
      <c r="C197" s="117" t="s">
        <v>193</v>
      </c>
      <c r="D197" s="37">
        <f aca="true" t="shared" si="55" ref="D197:F199">D198</f>
        <v>367.8</v>
      </c>
      <c r="E197" s="37">
        <f t="shared" si="55"/>
        <v>367.8</v>
      </c>
      <c r="F197" s="37">
        <f t="shared" si="55"/>
        <v>367.8</v>
      </c>
    </row>
    <row r="198" spans="1:6" ht="12.75">
      <c r="A198" s="116">
        <v>2230220040</v>
      </c>
      <c r="B198" s="116"/>
      <c r="C198" s="117" t="s">
        <v>194</v>
      </c>
      <c r="D198" s="37">
        <f t="shared" si="55"/>
        <v>367.8</v>
      </c>
      <c r="E198" s="37">
        <f t="shared" si="55"/>
        <v>367.8</v>
      </c>
      <c r="F198" s="37">
        <f t="shared" si="55"/>
        <v>367.8</v>
      </c>
    </row>
    <row r="199" spans="1:6" ht="31.5">
      <c r="A199" s="116">
        <v>2230220040</v>
      </c>
      <c r="B199" s="115" t="s">
        <v>97</v>
      </c>
      <c r="C199" s="117" t="s">
        <v>98</v>
      </c>
      <c r="D199" s="37">
        <f t="shared" si="55"/>
        <v>367.8</v>
      </c>
      <c r="E199" s="37">
        <f t="shared" si="55"/>
        <v>367.8</v>
      </c>
      <c r="F199" s="37">
        <f t="shared" si="55"/>
        <v>367.8</v>
      </c>
    </row>
    <row r="200" spans="1:6" ht="12.75">
      <c r="A200" s="116">
        <v>2230220040</v>
      </c>
      <c r="B200" s="116">
        <v>610</v>
      </c>
      <c r="C200" s="117" t="s">
        <v>104</v>
      </c>
      <c r="D200" s="37">
        <f>' № 5  рп, кцср, квр'!E736</f>
        <v>367.8</v>
      </c>
      <c r="E200" s="37">
        <f>' № 5  рп, кцср, квр'!F736</f>
        <v>367.8</v>
      </c>
      <c r="F200" s="37">
        <f>' № 5  рп, кцср, квр'!G736</f>
        <v>367.8</v>
      </c>
    </row>
    <row r="201" spans="1:6" ht="31.5">
      <c r="A201" s="116">
        <v>2230300000</v>
      </c>
      <c r="B201" s="116"/>
      <c r="C201" s="117" t="s">
        <v>195</v>
      </c>
      <c r="D201" s="37">
        <f>D202+D209</f>
        <v>2084.2</v>
      </c>
      <c r="E201" s="37">
        <f>E202+E209</f>
        <v>1071.6</v>
      </c>
      <c r="F201" s="37">
        <f>F202+F209</f>
        <v>1071.6</v>
      </c>
    </row>
    <row r="202" spans="1:6" ht="31.5">
      <c r="A202" s="116">
        <v>2230320300</v>
      </c>
      <c r="B202" s="116"/>
      <c r="C202" s="117" t="s">
        <v>196</v>
      </c>
      <c r="D202" s="37">
        <f>D203+D205+D207</f>
        <v>1049</v>
      </c>
      <c r="E202" s="37">
        <f>E203+E205+E207</f>
        <v>416.9</v>
      </c>
      <c r="F202" s="37">
        <f>F203+F205+F207</f>
        <v>416.9</v>
      </c>
    </row>
    <row r="203" spans="1:6" ht="63">
      <c r="A203" s="116">
        <v>2230320300</v>
      </c>
      <c r="B203" s="115" t="s">
        <v>68</v>
      </c>
      <c r="C203" s="117" t="s">
        <v>1</v>
      </c>
      <c r="D203" s="37">
        <f>D204</f>
        <v>379.5</v>
      </c>
      <c r="E203" s="37">
        <f>E204</f>
        <v>68.7</v>
      </c>
      <c r="F203" s="37">
        <f>F204</f>
        <v>68.7</v>
      </c>
    </row>
    <row r="204" spans="1:6" ht="31.5">
      <c r="A204" s="116">
        <v>2230320300</v>
      </c>
      <c r="B204" s="116">
        <v>120</v>
      </c>
      <c r="C204" s="117" t="s">
        <v>224</v>
      </c>
      <c r="D204" s="37">
        <f>' № 5  рп, кцср, квр'!E740</f>
        <v>379.5</v>
      </c>
      <c r="E204" s="37">
        <f>' № 5  рп, кцср, квр'!F740</f>
        <v>68.7</v>
      </c>
      <c r="F204" s="37">
        <f>' № 5  рп, кцср, квр'!G740</f>
        <v>68.7</v>
      </c>
    </row>
    <row r="205" spans="1:6" ht="31.5">
      <c r="A205" s="116">
        <v>2230320300</v>
      </c>
      <c r="B205" s="115" t="s">
        <v>69</v>
      </c>
      <c r="C205" s="117" t="s">
        <v>95</v>
      </c>
      <c r="D205" s="37">
        <f>D206</f>
        <v>490.1</v>
      </c>
      <c r="E205" s="37">
        <f>E206</f>
        <v>208</v>
      </c>
      <c r="F205" s="37">
        <f>F206</f>
        <v>208</v>
      </c>
    </row>
    <row r="206" spans="1:6" ht="31.5">
      <c r="A206" s="116">
        <v>2230320300</v>
      </c>
      <c r="B206" s="116">
        <v>240</v>
      </c>
      <c r="C206" s="117" t="s">
        <v>223</v>
      </c>
      <c r="D206" s="37">
        <f>' № 5  рп, кцср, квр'!E742</f>
        <v>490.1</v>
      </c>
      <c r="E206" s="37">
        <f>' № 5  рп, кцср, квр'!F742</f>
        <v>208</v>
      </c>
      <c r="F206" s="37">
        <f>' № 5  рп, кцср, квр'!G742</f>
        <v>208</v>
      </c>
    </row>
    <row r="207" spans="1:6" ht="12.75">
      <c r="A207" s="116">
        <v>2230320300</v>
      </c>
      <c r="B207" s="116" t="s">
        <v>70</v>
      </c>
      <c r="C207" s="117" t="s">
        <v>71</v>
      </c>
      <c r="D207" s="37">
        <f>D208</f>
        <v>179.39999999999998</v>
      </c>
      <c r="E207" s="37">
        <f>E208</f>
        <v>140.2</v>
      </c>
      <c r="F207" s="37">
        <f>F208</f>
        <v>140.2</v>
      </c>
    </row>
    <row r="208" spans="1:6" ht="12.75">
      <c r="A208" s="116">
        <v>2230320300</v>
      </c>
      <c r="B208" s="116">
        <v>850</v>
      </c>
      <c r="C208" s="117" t="s">
        <v>100</v>
      </c>
      <c r="D208" s="37">
        <f>' № 5  рп, кцср, квр'!E744</f>
        <v>179.39999999999998</v>
      </c>
      <c r="E208" s="37">
        <f>' № 5  рп, кцср, квр'!F744</f>
        <v>140.2</v>
      </c>
      <c r="F208" s="37">
        <f>' № 5  рп, кцср, квр'!G744</f>
        <v>140.2</v>
      </c>
    </row>
    <row r="209" spans="1:6" ht="12.75">
      <c r="A209" s="116">
        <v>2230320320</v>
      </c>
      <c r="B209" s="116"/>
      <c r="C209" s="117" t="s">
        <v>140</v>
      </c>
      <c r="D209" s="37">
        <f>D210+D212+D214</f>
        <v>1035.2</v>
      </c>
      <c r="E209" s="37">
        <f>E210+E212+E214</f>
        <v>654.7</v>
      </c>
      <c r="F209" s="37">
        <f>F210+F212+F214</f>
        <v>654.7</v>
      </c>
    </row>
    <row r="210" spans="1:6" ht="63">
      <c r="A210" s="116">
        <v>2230320320</v>
      </c>
      <c r="B210" s="115" t="s">
        <v>68</v>
      </c>
      <c r="C210" s="117" t="s">
        <v>1</v>
      </c>
      <c r="D210" s="37">
        <f>D211</f>
        <v>517.1</v>
      </c>
      <c r="E210" s="37">
        <f>E211</f>
        <v>270.6</v>
      </c>
      <c r="F210" s="37">
        <f>F211</f>
        <v>270.6</v>
      </c>
    </row>
    <row r="211" spans="1:6" ht="31.5">
      <c r="A211" s="116">
        <v>2230320320</v>
      </c>
      <c r="B211" s="116">
        <v>120</v>
      </c>
      <c r="C211" s="117" t="s">
        <v>224</v>
      </c>
      <c r="D211" s="37">
        <f>' № 5  рп, кцср, квр'!E747</f>
        <v>517.1</v>
      </c>
      <c r="E211" s="37">
        <f>' № 5  рп, кцср, квр'!F747</f>
        <v>270.6</v>
      </c>
      <c r="F211" s="37">
        <f>' № 5  рп, кцср, квр'!G747</f>
        <v>270.6</v>
      </c>
    </row>
    <row r="212" spans="1:6" ht="31.5">
      <c r="A212" s="116">
        <v>2230320320</v>
      </c>
      <c r="B212" s="115" t="s">
        <v>69</v>
      </c>
      <c r="C212" s="117" t="s">
        <v>95</v>
      </c>
      <c r="D212" s="37">
        <f>D213</f>
        <v>332.2</v>
      </c>
      <c r="E212" s="37">
        <f>E213</f>
        <v>198.2</v>
      </c>
      <c r="F212" s="37">
        <f>F213</f>
        <v>198.2</v>
      </c>
    </row>
    <row r="213" spans="1:6" ht="31.5">
      <c r="A213" s="116">
        <v>2230320320</v>
      </c>
      <c r="B213" s="116">
        <v>240</v>
      </c>
      <c r="C213" s="117" t="s">
        <v>223</v>
      </c>
      <c r="D213" s="37">
        <f>' № 5  рп, кцср, квр'!E749</f>
        <v>332.2</v>
      </c>
      <c r="E213" s="37">
        <f>' № 5  рп, кцср, квр'!F749</f>
        <v>198.2</v>
      </c>
      <c r="F213" s="37">
        <f>' № 5  рп, кцср, квр'!G749</f>
        <v>198.2</v>
      </c>
    </row>
    <row r="214" spans="1:6" ht="31.5">
      <c r="A214" s="116">
        <v>2230320320</v>
      </c>
      <c r="B214" s="115" t="s">
        <v>97</v>
      </c>
      <c r="C214" s="117" t="s">
        <v>98</v>
      </c>
      <c r="D214" s="37">
        <f>D215</f>
        <v>185.9</v>
      </c>
      <c r="E214" s="37">
        <f>E215</f>
        <v>185.9</v>
      </c>
      <c r="F214" s="37">
        <f>F215</f>
        <v>185.9</v>
      </c>
    </row>
    <row r="215" spans="1:6" ht="12.75">
      <c r="A215" s="116">
        <v>2230320320</v>
      </c>
      <c r="B215" s="116">
        <v>610</v>
      </c>
      <c r="C215" s="117" t="s">
        <v>104</v>
      </c>
      <c r="D215" s="37">
        <f>' № 5  рп, кцср, квр'!E751</f>
        <v>185.9</v>
      </c>
      <c r="E215" s="37">
        <f>' № 5  рп, кцср, квр'!F751</f>
        <v>185.9</v>
      </c>
      <c r="F215" s="37">
        <f>' № 5  рп, кцср, квр'!G751</f>
        <v>185.9</v>
      </c>
    </row>
    <row r="216" spans="1:6" ht="31.5">
      <c r="A216" s="115">
        <v>2240000000</v>
      </c>
      <c r="B216" s="116"/>
      <c r="C216" s="117" t="s">
        <v>132</v>
      </c>
      <c r="D216" s="37">
        <f>D217+D221+D235+D254+D262+D245</f>
        <v>10930.2</v>
      </c>
      <c r="E216" s="37">
        <f>E217+E221+E235+E254+E262+E245</f>
        <v>4491.3</v>
      </c>
      <c r="F216" s="37">
        <f>F217+F221+F235+F254+F262+F245</f>
        <v>4491.2</v>
      </c>
    </row>
    <row r="217" spans="1:6" ht="31.5">
      <c r="A217" s="115">
        <v>2240100000</v>
      </c>
      <c r="B217" s="116"/>
      <c r="C217" s="117" t="s">
        <v>188</v>
      </c>
      <c r="D217" s="37">
        <f aca="true" t="shared" si="56" ref="D217:F219">D218</f>
        <v>500</v>
      </c>
      <c r="E217" s="37">
        <f t="shared" si="56"/>
        <v>500</v>
      </c>
      <c r="F217" s="37">
        <f t="shared" si="56"/>
        <v>500</v>
      </c>
    </row>
    <row r="218" spans="1:6" ht="31.5">
      <c r="A218" s="115">
        <v>2240120330</v>
      </c>
      <c r="B218" s="116"/>
      <c r="C218" s="117" t="s">
        <v>143</v>
      </c>
      <c r="D218" s="37">
        <f t="shared" si="56"/>
        <v>500</v>
      </c>
      <c r="E218" s="37">
        <f t="shared" si="56"/>
        <v>500</v>
      </c>
      <c r="F218" s="37">
        <f t="shared" si="56"/>
        <v>500</v>
      </c>
    </row>
    <row r="219" spans="1:6" ht="31.5">
      <c r="A219" s="115">
        <v>2240120330</v>
      </c>
      <c r="B219" s="115" t="s">
        <v>97</v>
      </c>
      <c r="C219" s="117" t="s">
        <v>98</v>
      </c>
      <c r="D219" s="37">
        <f t="shared" si="56"/>
        <v>500</v>
      </c>
      <c r="E219" s="37">
        <f t="shared" si="56"/>
        <v>500</v>
      </c>
      <c r="F219" s="37">
        <f t="shared" si="56"/>
        <v>500</v>
      </c>
    </row>
    <row r="220" spans="1:6" ht="31.5">
      <c r="A220" s="115">
        <v>2240120330</v>
      </c>
      <c r="B220" s="116">
        <v>630</v>
      </c>
      <c r="C220" s="117" t="s">
        <v>144</v>
      </c>
      <c r="D220" s="37">
        <f>' № 5  рп, кцср, квр'!E694</f>
        <v>500</v>
      </c>
      <c r="E220" s="37">
        <f>' № 5  рп, кцср, квр'!F694</f>
        <v>500</v>
      </c>
      <c r="F220" s="37">
        <f>' № 5  рп, кцср, квр'!G694</f>
        <v>500</v>
      </c>
    </row>
    <row r="221" spans="1:6" ht="31.5">
      <c r="A221" s="115">
        <v>2240200000</v>
      </c>
      <c r="B221" s="116"/>
      <c r="C221" s="117" t="s">
        <v>145</v>
      </c>
      <c r="D221" s="37">
        <f>D227+D222+D232</f>
        <v>274.80000000000007</v>
      </c>
      <c r="E221" s="37">
        <f>E227+E222+E232</f>
        <v>274.80000000000007</v>
      </c>
      <c r="F221" s="37">
        <f>F227+F222+F232</f>
        <v>274.80000000000007</v>
      </c>
    </row>
    <row r="222" spans="1:6" ht="12.75">
      <c r="A222" s="116">
        <v>2240220340</v>
      </c>
      <c r="B222" s="116"/>
      <c r="C222" s="49" t="s">
        <v>150</v>
      </c>
      <c r="D222" s="37">
        <f>D223+D225</f>
        <v>161.10000000000002</v>
      </c>
      <c r="E222" s="37">
        <f>E223+E225</f>
        <v>161.10000000000002</v>
      </c>
      <c r="F222" s="37">
        <f>F223+F225</f>
        <v>161.10000000000002</v>
      </c>
    </row>
    <row r="223" spans="1:6" ht="31.5">
      <c r="A223" s="116">
        <v>2240220340</v>
      </c>
      <c r="B223" s="115" t="s">
        <v>69</v>
      </c>
      <c r="C223" s="117" t="s">
        <v>95</v>
      </c>
      <c r="D223" s="37">
        <f>D224</f>
        <v>110.9</v>
      </c>
      <c r="E223" s="37">
        <f>E224</f>
        <v>110.9</v>
      </c>
      <c r="F223" s="37">
        <f>F224</f>
        <v>110.9</v>
      </c>
    </row>
    <row r="224" spans="1:6" ht="31.5">
      <c r="A224" s="116">
        <v>2240220340</v>
      </c>
      <c r="B224" s="116">
        <v>240</v>
      </c>
      <c r="C224" s="49" t="s">
        <v>223</v>
      </c>
      <c r="D224" s="37">
        <f>' № 5  рп, кцср, квр'!E77</f>
        <v>110.9</v>
      </c>
      <c r="E224" s="37">
        <f>' № 5  рп, кцср, квр'!F77</f>
        <v>110.9</v>
      </c>
      <c r="F224" s="37">
        <f>' № 5  рп, кцср, квр'!G77</f>
        <v>110.9</v>
      </c>
    </row>
    <row r="225" spans="1:6" ht="12.75">
      <c r="A225" s="116">
        <v>2240220340</v>
      </c>
      <c r="B225" s="115" t="s">
        <v>73</v>
      </c>
      <c r="C225" s="117" t="s">
        <v>74</v>
      </c>
      <c r="D225" s="37">
        <f>D226</f>
        <v>50.2</v>
      </c>
      <c r="E225" s="37">
        <f>E226</f>
        <v>50.2</v>
      </c>
      <c r="F225" s="37">
        <f>F226</f>
        <v>50.2</v>
      </c>
    </row>
    <row r="226" spans="1:6" ht="12.75">
      <c r="A226" s="116">
        <v>2240220340</v>
      </c>
      <c r="B226" s="116">
        <v>350</v>
      </c>
      <c r="C226" s="47" t="s">
        <v>151</v>
      </c>
      <c r="D226" s="37">
        <f>' № 5  рп, кцср, квр'!E79</f>
        <v>50.2</v>
      </c>
      <c r="E226" s="37">
        <f>' № 5  рп, кцср, квр'!F79</f>
        <v>50.2</v>
      </c>
      <c r="F226" s="37">
        <f>' № 5  рп, кцср, квр'!G79</f>
        <v>50.2</v>
      </c>
    </row>
    <row r="227" spans="1:6" ht="31.5">
      <c r="A227" s="115">
        <v>2240220350</v>
      </c>
      <c r="B227" s="116"/>
      <c r="C227" s="117" t="s">
        <v>189</v>
      </c>
      <c r="D227" s="37">
        <f>D228+D230</f>
        <v>107.1</v>
      </c>
      <c r="E227" s="37">
        <f>E228+E230</f>
        <v>107.1</v>
      </c>
      <c r="F227" s="37">
        <f>F228+F230</f>
        <v>107.1</v>
      </c>
    </row>
    <row r="228" spans="1:6" ht="31.5">
      <c r="A228" s="115">
        <v>2240220350</v>
      </c>
      <c r="B228" s="115" t="s">
        <v>69</v>
      </c>
      <c r="C228" s="117" t="s">
        <v>95</v>
      </c>
      <c r="D228" s="37">
        <f>D229</f>
        <v>3.1</v>
      </c>
      <c r="E228" s="37">
        <f>E229</f>
        <v>3.1</v>
      </c>
      <c r="F228" s="37">
        <f>F229</f>
        <v>3.1</v>
      </c>
    </row>
    <row r="229" spans="1:6" ht="31.5">
      <c r="A229" s="115">
        <v>2240220350</v>
      </c>
      <c r="B229" s="116">
        <v>240</v>
      </c>
      <c r="C229" s="117" t="s">
        <v>223</v>
      </c>
      <c r="D229" s="37">
        <f>' № 5  рп, кцср, квр'!E698</f>
        <v>3.1</v>
      </c>
      <c r="E229" s="37">
        <f>' № 5  рп, кцср, квр'!F698</f>
        <v>3.1</v>
      </c>
      <c r="F229" s="37">
        <f>' № 5  рп, кцср, квр'!G698</f>
        <v>3.1</v>
      </c>
    </row>
    <row r="230" spans="1:6" ht="12.75">
      <c r="A230" s="115">
        <v>2240220350</v>
      </c>
      <c r="B230" s="116" t="s">
        <v>73</v>
      </c>
      <c r="C230" s="117" t="s">
        <v>74</v>
      </c>
      <c r="D230" s="37">
        <f>D231</f>
        <v>104</v>
      </c>
      <c r="E230" s="37">
        <f>E231</f>
        <v>104</v>
      </c>
      <c r="F230" s="37">
        <f>F231</f>
        <v>104</v>
      </c>
    </row>
    <row r="231" spans="1:6" ht="12.75">
      <c r="A231" s="115">
        <v>2240220350</v>
      </c>
      <c r="B231" s="116" t="s">
        <v>141</v>
      </c>
      <c r="C231" s="117" t="s">
        <v>142</v>
      </c>
      <c r="D231" s="37">
        <f>' № 5  рп, кцср, квр'!E700</f>
        <v>104</v>
      </c>
      <c r="E231" s="37">
        <f>' № 5  рп, кцср, квр'!F700</f>
        <v>104</v>
      </c>
      <c r="F231" s="37">
        <f>' № 5  рп, кцср, квр'!G700</f>
        <v>104</v>
      </c>
    </row>
    <row r="232" spans="1:6" ht="31.5">
      <c r="A232" s="116">
        <v>2240220360</v>
      </c>
      <c r="B232" s="116"/>
      <c r="C232" s="47" t="s">
        <v>227</v>
      </c>
      <c r="D232" s="37">
        <f aca="true" t="shared" si="57" ref="D232:F233">D233</f>
        <v>6.6</v>
      </c>
      <c r="E232" s="37">
        <f t="shared" si="57"/>
        <v>6.6</v>
      </c>
      <c r="F232" s="37">
        <f t="shared" si="57"/>
        <v>6.6</v>
      </c>
    </row>
    <row r="233" spans="1:6" ht="12.75">
      <c r="A233" s="116">
        <v>2240220360</v>
      </c>
      <c r="B233" s="115" t="s">
        <v>73</v>
      </c>
      <c r="C233" s="117" t="s">
        <v>74</v>
      </c>
      <c r="D233" s="37">
        <f t="shared" si="57"/>
        <v>6.6</v>
      </c>
      <c r="E233" s="37">
        <f t="shared" si="57"/>
        <v>6.6</v>
      </c>
      <c r="F233" s="37">
        <f t="shared" si="57"/>
        <v>6.6</v>
      </c>
    </row>
    <row r="234" spans="1:6" ht="12.75">
      <c r="A234" s="116">
        <v>2240220360</v>
      </c>
      <c r="B234" s="116">
        <v>350</v>
      </c>
      <c r="C234" s="47" t="s">
        <v>151</v>
      </c>
      <c r="D234" s="37">
        <f>' № 5  рп, кцср, квр'!E82</f>
        <v>6.6</v>
      </c>
      <c r="E234" s="37">
        <f>' № 5  рп, кцср, квр'!F82</f>
        <v>6.6</v>
      </c>
      <c r="F234" s="37">
        <f>' № 5  рп, кцср, квр'!G82</f>
        <v>6.6</v>
      </c>
    </row>
    <row r="235" spans="1:6" ht="12.75">
      <c r="A235" s="116">
        <v>2240300000</v>
      </c>
      <c r="B235" s="116"/>
      <c r="C235" s="117" t="s">
        <v>190</v>
      </c>
      <c r="D235" s="37">
        <f>D242+D239+D236</f>
        <v>1842.7</v>
      </c>
      <c r="E235" s="37">
        <f>E242+E239+E236</f>
        <v>1570.8</v>
      </c>
      <c r="F235" s="37">
        <f>F242+F239+F236</f>
        <v>1570.7</v>
      </c>
    </row>
    <row r="236" spans="1:6" ht="47.25">
      <c r="A236" s="116">
        <v>2240310320</v>
      </c>
      <c r="B236" s="116"/>
      <c r="C236" s="55" t="s">
        <v>245</v>
      </c>
      <c r="D236" s="37">
        <f aca="true" t="shared" si="58" ref="D236:F237">D237</f>
        <v>491.7</v>
      </c>
      <c r="E236" s="37">
        <f t="shared" si="58"/>
        <v>491.7</v>
      </c>
      <c r="F236" s="37">
        <f t="shared" si="58"/>
        <v>491.7</v>
      </c>
    </row>
    <row r="237" spans="1:6" ht="31.5">
      <c r="A237" s="116">
        <v>2240310320</v>
      </c>
      <c r="B237" s="115" t="s">
        <v>97</v>
      </c>
      <c r="C237" s="117" t="s">
        <v>98</v>
      </c>
      <c r="D237" s="37">
        <f t="shared" si="58"/>
        <v>491.7</v>
      </c>
      <c r="E237" s="37">
        <f t="shared" si="58"/>
        <v>491.7</v>
      </c>
      <c r="F237" s="37">
        <f t="shared" si="58"/>
        <v>491.7</v>
      </c>
    </row>
    <row r="238" spans="1:6" ht="31.5">
      <c r="A238" s="116">
        <v>2240310320</v>
      </c>
      <c r="B238" s="116">
        <v>630</v>
      </c>
      <c r="C238" s="117" t="s">
        <v>144</v>
      </c>
      <c r="D238" s="37">
        <f>' № 5  рп, кцср, квр'!E805</f>
        <v>491.7</v>
      </c>
      <c r="E238" s="37">
        <f>' № 5  рп, кцср, квр'!F805</f>
        <v>491.7</v>
      </c>
      <c r="F238" s="37">
        <f>' № 5  рп, кцср, квр'!G805</f>
        <v>491.7</v>
      </c>
    </row>
    <row r="239" spans="1:6" ht="47.25">
      <c r="A239" s="116">
        <v>2240320400</v>
      </c>
      <c r="B239" s="116"/>
      <c r="C239" s="117" t="s">
        <v>246</v>
      </c>
      <c r="D239" s="37">
        <f aca="true" t="shared" si="59" ref="D239:F240">D240</f>
        <v>396</v>
      </c>
      <c r="E239" s="37">
        <f t="shared" si="59"/>
        <v>124.1</v>
      </c>
      <c r="F239" s="37">
        <f t="shared" si="59"/>
        <v>124</v>
      </c>
    </row>
    <row r="240" spans="1:6" ht="31.5">
      <c r="A240" s="116">
        <v>2240320400</v>
      </c>
      <c r="B240" s="115" t="s">
        <v>69</v>
      </c>
      <c r="C240" s="117" t="s">
        <v>95</v>
      </c>
      <c r="D240" s="37">
        <f t="shared" si="59"/>
        <v>396</v>
      </c>
      <c r="E240" s="37">
        <f t="shared" si="59"/>
        <v>124.1</v>
      </c>
      <c r="F240" s="37">
        <f t="shared" si="59"/>
        <v>124</v>
      </c>
    </row>
    <row r="241" spans="1:6" ht="31.5">
      <c r="A241" s="116">
        <v>2240320400</v>
      </c>
      <c r="B241" s="116">
        <v>240</v>
      </c>
      <c r="C241" s="117" t="s">
        <v>223</v>
      </c>
      <c r="D241" s="37">
        <f>' № 5  рп, кцср, квр'!E808</f>
        <v>396</v>
      </c>
      <c r="E241" s="37">
        <f>' № 5  рп, кцср, квр'!F808</f>
        <v>124.1</v>
      </c>
      <c r="F241" s="37">
        <f>' № 5  рп, кцср, квр'!G808</f>
        <v>124</v>
      </c>
    </row>
    <row r="242" spans="1:6" ht="47.25">
      <c r="A242" s="116" t="s">
        <v>311</v>
      </c>
      <c r="B242" s="116"/>
      <c r="C242" s="117" t="s">
        <v>146</v>
      </c>
      <c r="D242" s="37">
        <f aca="true" t="shared" si="60" ref="D242:F243">D243</f>
        <v>955</v>
      </c>
      <c r="E242" s="37">
        <f t="shared" si="60"/>
        <v>955</v>
      </c>
      <c r="F242" s="37">
        <f t="shared" si="60"/>
        <v>955</v>
      </c>
    </row>
    <row r="243" spans="1:6" ht="31.5">
      <c r="A243" s="116" t="s">
        <v>311</v>
      </c>
      <c r="B243" s="115" t="s">
        <v>97</v>
      </c>
      <c r="C243" s="117" t="s">
        <v>98</v>
      </c>
      <c r="D243" s="37">
        <f t="shared" si="60"/>
        <v>955</v>
      </c>
      <c r="E243" s="37">
        <f t="shared" si="60"/>
        <v>955</v>
      </c>
      <c r="F243" s="37">
        <f t="shared" si="60"/>
        <v>955</v>
      </c>
    </row>
    <row r="244" spans="1:6" ht="31.5">
      <c r="A244" s="116" t="s">
        <v>311</v>
      </c>
      <c r="B244" s="116">
        <v>630</v>
      </c>
      <c r="C244" s="117" t="s">
        <v>144</v>
      </c>
      <c r="D244" s="37">
        <f>' № 5  рп, кцср, квр'!E811</f>
        <v>955</v>
      </c>
      <c r="E244" s="37">
        <f>' № 5  рп, кцср, квр'!F811</f>
        <v>955</v>
      </c>
      <c r="F244" s="37">
        <f>' № 5  рп, кцср, квр'!G811</f>
        <v>955</v>
      </c>
    </row>
    <row r="245" spans="1:6" ht="12.75">
      <c r="A245" s="116">
        <v>2240400000</v>
      </c>
      <c r="B245" s="116"/>
      <c r="C245" s="117" t="s">
        <v>187</v>
      </c>
      <c r="D245" s="37">
        <f>D246+D251</f>
        <v>7515.2</v>
      </c>
      <c r="E245" s="37">
        <f>E246+E251</f>
        <v>1348.2</v>
      </c>
      <c r="F245" s="37">
        <f>F246+F251</f>
        <v>1348.2</v>
      </c>
    </row>
    <row r="246" spans="1:6" ht="47.25">
      <c r="A246" s="116">
        <v>2240420390</v>
      </c>
      <c r="B246" s="116"/>
      <c r="C246" s="49" t="s">
        <v>67</v>
      </c>
      <c r="D246" s="37">
        <f>D247+D249</f>
        <v>732.5</v>
      </c>
      <c r="E246" s="37">
        <f>E247+E249</f>
        <v>731.5</v>
      </c>
      <c r="F246" s="37">
        <f>F247+F249</f>
        <v>731.5</v>
      </c>
    </row>
    <row r="247" spans="1:6" ht="31.5">
      <c r="A247" s="116">
        <v>2240420390</v>
      </c>
      <c r="B247" s="115" t="s">
        <v>69</v>
      </c>
      <c r="C247" s="117" t="s">
        <v>95</v>
      </c>
      <c r="D247" s="37">
        <f>D248</f>
        <v>21.3</v>
      </c>
      <c r="E247" s="37">
        <f>E248</f>
        <v>20.3</v>
      </c>
      <c r="F247" s="37">
        <f>F248</f>
        <v>20.3</v>
      </c>
    </row>
    <row r="248" spans="1:6" ht="31.5">
      <c r="A248" s="116">
        <v>2240420390</v>
      </c>
      <c r="B248" s="116">
        <v>240</v>
      </c>
      <c r="C248" s="117" t="s">
        <v>223</v>
      </c>
      <c r="D248" s="37">
        <f>' № 5  рп, кцср, квр'!E685</f>
        <v>21.3</v>
      </c>
      <c r="E248" s="37">
        <f>' № 5  рп, кцср, квр'!F685</f>
        <v>20.3</v>
      </c>
      <c r="F248" s="37">
        <f>' № 5  рп, кцср, квр'!G685</f>
        <v>20.3</v>
      </c>
    </row>
    <row r="249" spans="1:6" ht="12.75">
      <c r="A249" s="116">
        <v>2240420390</v>
      </c>
      <c r="B249" s="115" t="s">
        <v>73</v>
      </c>
      <c r="C249" s="117" t="s">
        <v>74</v>
      </c>
      <c r="D249" s="37">
        <f>D250</f>
        <v>711.2</v>
      </c>
      <c r="E249" s="37">
        <f>E250</f>
        <v>711.2</v>
      </c>
      <c r="F249" s="37">
        <f>F250</f>
        <v>711.2</v>
      </c>
    </row>
    <row r="250" spans="1:6" ht="12.75">
      <c r="A250" s="116">
        <v>2240420390</v>
      </c>
      <c r="B250" s="115" t="s">
        <v>141</v>
      </c>
      <c r="C250" s="117" t="s">
        <v>142</v>
      </c>
      <c r="D250" s="37">
        <f>' № 5  рп, кцср, квр'!E687</f>
        <v>711.2</v>
      </c>
      <c r="E250" s="37">
        <f>' № 5  рп, кцср, квр'!F687</f>
        <v>711.2</v>
      </c>
      <c r="F250" s="37">
        <f>' № 5  рп, кцср, квр'!G687</f>
        <v>711.2</v>
      </c>
    </row>
    <row r="251" spans="1:6" ht="12.75">
      <c r="A251" s="116" t="s">
        <v>310</v>
      </c>
      <c r="B251" s="116"/>
      <c r="C251" s="117" t="s">
        <v>222</v>
      </c>
      <c r="D251" s="37">
        <f aca="true" t="shared" si="61" ref="D251:F252">D252</f>
        <v>6782.7</v>
      </c>
      <c r="E251" s="37">
        <f t="shared" si="61"/>
        <v>616.7</v>
      </c>
      <c r="F251" s="37">
        <f t="shared" si="61"/>
        <v>616.7</v>
      </c>
    </row>
    <row r="252" spans="1:6" ht="12.75">
      <c r="A252" s="116" t="s">
        <v>310</v>
      </c>
      <c r="B252" s="1" t="s">
        <v>73</v>
      </c>
      <c r="C252" s="47" t="s">
        <v>74</v>
      </c>
      <c r="D252" s="37">
        <f t="shared" si="61"/>
        <v>6782.7</v>
      </c>
      <c r="E252" s="37">
        <f t="shared" si="61"/>
        <v>616.7</v>
      </c>
      <c r="F252" s="37">
        <f t="shared" si="61"/>
        <v>616.7</v>
      </c>
    </row>
    <row r="253" spans="1:6" ht="31.5">
      <c r="A253" s="116" t="s">
        <v>310</v>
      </c>
      <c r="B253" s="1" t="s">
        <v>101</v>
      </c>
      <c r="C253" s="47" t="s">
        <v>102</v>
      </c>
      <c r="D253" s="37">
        <f>' № 5  рп, кцср, квр'!E715</f>
        <v>6782.7</v>
      </c>
      <c r="E253" s="37">
        <f>' № 5  рп, кцср, квр'!F715</f>
        <v>616.7</v>
      </c>
      <c r="F253" s="37">
        <f>' № 5  рп, кцср, квр'!G715</f>
        <v>616.7</v>
      </c>
    </row>
    <row r="254" spans="1:6" ht="12.75">
      <c r="A254" s="116">
        <v>2240500000</v>
      </c>
      <c r="B254" s="116"/>
      <c r="C254" s="117" t="s">
        <v>133</v>
      </c>
      <c r="D254" s="37">
        <f>D255+D259</f>
        <v>670.5999999999999</v>
      </c>
      <c r="E254" s="37">
        <f>E255+E259</f>
        <v>670.5999999999999</v>
      </c>
      <c r="F254" s="37">
        <f>F255+F259</f>
        <v>670.5999999999999</v>
      </c>
    </row>
    <row r="255" spans="1:6" ht="31.5">
      <c r="A255" s="116">
        <v>2240520410</v>
      </c>
      <c r="B255" s="116"/>
      <c r="C255" s="117" t="s">
        <v>203</v>
      </c>
      <c r="D255" s="37">
        <f>D256</f>
        <v>225.2</v>
      </c>
      <c r="E255" s="37">
        <f>E256</f>
        <v>225.2</v>
      </c>
      <c r="F255" s="37">
        <f>F256</f>
        <v>225.2</v>
      </c>
    </row>
    <row r="256" spans="1:6" ht="12.75">
      <c r="A256" s="116">
        <v>2240520410</v>
      </c>
      <c r="B256" s="116" t="s">
        <v>70</v>
      </c>
      <c r="C256" s="117" t="s">
        <v>71</v>
      </c>
      <c r="D256" s="37">
        <f>D257+D258</f>
        <v>225.2</v>
      </c>
      <c r="E256" s="37">
        <f>E257+E258</f>
        <v>225.2</v>
      </c>
      <c r="F256" s="37">
        <f>F257+F258</f>
        <v>225.2</v>
      </c>
    </row>
    <row r="257" spans="1:6" ht="12.75">
      <c r="A257" s="116">
        <v>2240520410</v>
      </c>
      <c r="B257" s="116">
        <v>850</v>
      </c>
      <c r="C257" s="117" t="s">
        <v>100</v>
      </c>
      <c r="D257" s="37">
        <f>' № 5  рп, кцср, квр'!E86</f>
        <v>136.6</v>
      </c>
      <c r="E257" s="37">
        <f>' № 5  рп, кцср, квр'!F86</f>
        <v>136.6</v>
      </c>
      <c r="F257" s="37">
        <f>' № 5  рп, кцср, квр'!G86</f>
        <v>136.6</v>
      </c>
    </row>
    <row r="258" spans="1:6" ht="31.5">
      <c r="A258" s="116">
        <v>2240520410</v>
      </c>
      <c r="B258" s="116">
        <v>860</v>
      </c>
      <c r="C258" s="117" t="s">
        <v>226</v>
      </c>
      <c r="D258" s="37">
        <f>' № 5  рп, кцср, квр'!E64</f>
        <v>88.6</v>
      </c>
      <c r="E258" s="37">
        <f>' № 5  рп, кцср, квр'!F64</f>
        <v>88.6</v>
      </c>
      <c r="F258" s="37">
        <f>' № 5  рп, кцср, квр'!G64</f>
        <v>88.6</v>
      </c>
    </row>
    <row r="259" spans="1:6" ht="31.5">
      <c r="A259" s="116">
        <v>2240520460</v>
      </c>
      <c r="B259" s="116"/>
      <c r="C259" s="117" t="s">
        <v>152</v>
      </c>
      <c r="D259" s="37">
        <f aca="true" t="shared" si="62" ref="D259:F260">D260</f>
        <v>445.4</v>
      </c>
      <c r="E259" s="37">
        <f t="shared" si="62"/>
        <v>445.4</v>
      </c>
      <c r="F259" s="37">
        <f t="shared" si="62"/>
        <v>445.4</v>
      </c>
    </row>
    <row r="260" spans="1:6" ht="31.5">
      <c r="A260" s="116">
        <v>2240520460</v>
      </c>
      <c r="B260" s="115" t="s">
        <v>69</v>
      </c>
      <c r="C260" s="117" t="s">
        <v>95</v>
      </c>
      <c r="D260" s="37">
        <f t="shared" si="62"/>
        <v>445.4</v>
      </c>
      <c r="E260" s="37">
        <f t="shared" si="62"/>
        <v>445.4</v>
      </c>
      <c r="F260" s="37">
        <f t="shared" si="62"/>
        <v>445.4</v>
      </c>
    </row>
    <row r="261" spans="1:6" ht="31.5">
      <c r="A261" s="116">
        <v>2240520460</v>
      </c>
      <c r="B261" s="116">
        <v>240</v>
      </c>
      <c r="C261" s="117" t="s">
        <v>223</v>
      </c>
      <c r="D261" s="37">
        <f>' № 5  рп, кцср, квр'!E89</f>
        <v>445.4</v>
      </c>
      <c r="E261" s="37">
        <f>' № 5  рп, кцср, квр'!F89</f>
        <v>445.4</v>
      </c>
      <c r="F261" s="37">
        <f>' № 5  рп, кцср, квр'!G89</f>
        <v>445.4</v>
      </c>
    </row>
    <row r="262" spans="1:6" ht="31.5">
      <c r="A262" s="116">
        <v>2240600000</v>
      </c>
      <c r="B262" s="10"/>
      <c r="C262" s="49" t="s">
        <v>137</v>
      </c>
      <c r="D262" s="37">
        <f>D263+D266+D269+D272</f>
        <v>126.89999999999999</v>
      </c>
      <c r="E262" s="37">
        <f>E263+E266+E269+E272</f>
        <v>126.89999999999999</v>
      </c>
      <c r="F262" s="37">
        <f>F263+F266+F269+F272</f>
        <v>126.89999999999999</v>
      </c>
    </row>
    <row r="263" spans="1:6" ht="12.75">
      <c r="A263" s="10" t="s">
        <v>304</v>
      </c>
      <c r="B263" s="11"/>
      <c r="C263" s="117" t="s">
        <v>140</v>
      </c>
      <c r="D263" s="37">
        <f aca="true" t="shared" si="63" ref="D263:F264">D264</f>
        <v>54</v>
      </c>
      <c r="E263" s="37">
        <f t="shared" si="63"/>
        <v>54</v>
      </c>
      <c r="F263" s="37">
        <f t="shared" si="63"/>
        <v>54</v>
      </c>
    </row>
    <row r="264" spans="1:6" ht="31.5">
      <c r="A264" s="10" t="s">
        <v>304</v>
      </c>
      <c r="B264" s="115" t="s">
        <v>69</v>
      </c>
      <c r="C264" s="117" t="s">
        <v>95</v>
      </c>
      <c r="D264" s="37">
        <f t="shared" si="63"/>
        <v>54</v>
      </c>
      <c r="E264" s="37">
        <f t="shared" si="63"/>
        <v>54</v>
      </c>
      <c r="F264" s="37">
        <f t="shared" si="63"/>
        <v>54</v>
      </c>
    </row>
    <row r="265" spans="1:6" ht="31.5">
      <c r="A265" s="10" t="s">
        <v>304</v>
      </c>
      <c r="B265" s="116">
        <v>240</v>
      </c>
      <c r="C265" s="117" t="s">
        <v>223</v>
      </c>
      <c r="D265" s="37">
        <f>' № 5  рп, кцср, квр'!E574</f>
        <v>54</v>
      </c>
      <c r="E265" s="37">
        <f>' № 5  рп, кцср, квр'!F574</f>
        <v>54</v>
      </c>
      <c r="F265" s="37">
        <f>' № 5  рп, кцср, квр'!G574</f>
        <v>54</v>
      </c>
    </row>
    <row r="266" spans="1:6" ht="16.5" customHeight="1">
      <c r="A266" s="10" t="s">
        <v>305</v>
      </c>
      <c r="B266" s="10"/>
      <c r="C266" s="117" t="s">
        <v>134</v>
      </c>
      <c r="D266" s="37">
        <f aca="true" t="shared" si="64" ref="D266:F267">D267</f>
        <v>22.8</v>
      </c>
      <c r="E266" s="37">
        <f t="shared" si="64"/>
        <v>22.8</v>
      </c>
      <c r="F266" s="37">
        <f t="shared" si="64"/>
        <v>22.8</v>
      </c>
    </row>
    <row r="267" spans="1:6" ht="31.5">
      <c r="A267" s="10" t="s">
        <v>305</v>
      </c>
      <c r="B267" s="115" t="s">
        <v>69</v>
      </c>
      <c r="C267" s="117" t="s">
        <v>95</v>
      </c>
      <c r="D267" s="37">
        <f t="shared" si="64"/>
        <v>22.8</v>
      </c>
      <c r="E267" s="37">
        <f t="shared" si="64"/>
        <v>22.8</v>
      </c>
      <c r="F267" s="37">
        <f t="shared" si="64"/>
        <v>22.8</v>
      </c>
    </row>
    <row r="268" spans="1:6" ht="31.5">
      <c r="A268" s="10" t="s">
        <v>305</v>
      </c>
      <c r="B268" s="116">
        <v>240</v>
      </c>
      <c r="C268" s="117" t="s">
        <v>223</v>
      </c>
      <c r="D268" s="37">
        <f>' № 5  рп, кцср, квр'!E577</f>
        <v>22.8</v>
      </c>
      <c r="E268" s="37">
        <f>' № 5  рп, кцср, квр'!F577</f>
        <v>22.8</v>
      </c>
      <c r="F268" s="37">
        <f>' № 5  рп, кцср, квр'!G577</f>
        <v>22.8</v>
      </c>
    </row>
    <row r="269" spans="1:6" ht="18" customHeight="1">
      <c r="A269" s="10" t="s">
        <v>306</v>
      </c>
      <c r="B269" s="10"/>
      <c r="C269" s="117" t="s">
        <v>135</v>
      </c>
      <c r="D269" s="37">
        <f aca="true" t="shared" si="65" ref="D269:F270">D270</f>
        <v>14.1</v>
      </c>
      <c r="E269" s="37">
        <f t="shared" si="65"/>
        <v>14.1</v>
      </c>
      <c r="F269" s="37">
        <f t="shared" si="65"/>
        <v>14.1</v>
      </c>
    </row>
    <row r="270" spans="1:6" ht="31.5">
      <c r="A270" s="10" t="s">
        <v>306</v>
      </c>
      <c r="B270" s="115" t="s">
        <v>69</v>
      </c>
      <c r="C270" s="117" t="s">
        <v>95</v>
      </c>
      <c r="D270" s="37">
        <f t="shared" si="65"/>
        <v>14.1</v>
      </c>
      <c r="E270" s="37">
        <f t="shared" si="65"/>
        <v>14.1</v>
      </c>
      <c r="F270" s="37">
        <f t="shared" si="65"/>
        <v>14.1</v>
      </c>
    </row>
    <row r="271" spans="1:6" ht="31.5">
      <c r="A271" s="10" t="s">
        <v>306</v>
      </c>
      <c r="B271" s="116">
        <v>240</v>
      </c>
      <c r="C271" s="117" t="s">
        <v>223</v>
      </c>
      <c r="D271" s="37">
        <f>' № 5  рп, кцср, квр'!E580</f>
        <v>14.1</v>
      </c>
      <c r="E271" s="37">
        <f>' № 5  рп, кцср, квр'!F580</f>
        <v>14.1</v>
      </c>
      <c r="F271" s="37">
        <f>' № 5  рп, кцср, квр'!G580</f>
        <v>14.1</v>
      </c>
    </row>
    <row r="272" spans="1:6" ht="12.75">
      <c r="A272" s="10" t="s">
        <v>307</v>
      </c>
      <c r="B272" s="10"/>
      <c r="C272" s="117" t="s">
        <v>136</v>
      </c>
      <c r="D272" s="37">
        <f aca="true" t="shared" si="66" ref="D272:F273">D273</f>
        <v>36</v>
      </c>
      <c r="E272" s="37">
        <f t="shared" si="66"/>
        <v>36</v>
      </c>
      <c r="F272" s="37">
        <f t="shared" si="66"/>
        <v>36</v>
      </c>
    </row>
    <row r="273" spans="1:6" ht="12.75">
      <c r="A273" s="10" t="s">
        <v>307</v>
      </c>
      <c r="B273" s="115" t="s">
        <v>73</v>
      </c>
      <c r="C273" s="117" t="s">
        <v>74</v>
      </c>
      <c r="D273" s="37">
        <f t="shared" si="66"/>
        <v>36</v>
      </c>
      <c r="E273" s="37">
        <f t="shared" si="66"/>
        <v>36</v>
      </c>
      <c r="F273" s="37">
        <f t="shared" si="66"/>
        <v>36</v>
      </c>
    </row>
    <row r="274" spans="1:6" ht="31.5">
      <c r="A274" s="10" t="s">
        <v>307</v>
      </c>
      <c r="B274" s="10" t="s">
        <v>338</v>
      </c>
      <c r="C274" s="117" t="s">
        <v>339</v>
      </c>
      <c r="D274" s="37">
        <f>' № 5  рп, кцср, квр'!E583</f>
        <v>36</v>
      </c>
      <c r="E274" s="37">
        <f>' № 5  рп, кцср, квр'!F583</f>
        <v>36</v>
      </c>
      <c r="F274" s="37">
        <f>' № 5  рп, кцср, квр'!G583</f>
        <v>36</v>
      </c>
    </row>
    <row r="275" spans="1:6" ht="31.5">
      <c r="A275" s="116">
        <v>2250000000</v>
      </c>
      <c r="B275" s="116"/>
      <c r="C275" s="117" t="s">
        <v>254</v>
      </c>
      <c r="D275" s="37">
        <f>D276+D287+D280</f>
        <v>22236.699999999997</v>
      </c>
      <c r="E275" s="37">
        <f aca="true" t="shared" si="67" ref="E275:F275">E276+E287+E280</f>
        <v>20777.6</v>
      </c>
      <c r="F275" s="37">
        <f t="shared" si="67"/>
        <v>20777.6</v>
      </c>
    </row>
    <row r="276" spans="1:6" ht="31.5">
      <c r="A276" s="116">
        <v>2250100000</v>
      </c>
      <c r="B276" s="116"/>
      <c r="C276" s="117" t="s">
        <v>255</v>
      </c>
      <c r="D276" s="37">
        <f aca="true" t="shared" si="68" ref="D276:F278">D277</f>
        <v>20777.6</v>
      </c>
      <c r="E276" s="37">
        <f t="shared" si="68"/>
        <v>20777.6</v>
      </c>
      <c r="F276" s="37">
        <f t="shared" si="68"/>
        <v>20777.6</v>
      </c>
    </row>
    <row r="277" spans="1:6" ht="31.5">
      <c r="A277" s="116">
        <v>2250120010</v>
      </c>
      <c r="B277" s="116"/>
      <c r="C277" s="117" t="s">
        <v>123</v>
      </c>
      <c r="D277" s="37">
        <f t="shared" si="68"/>
        <v>20777.6</v>
      </c>
      <c r="E277" s="37">
        <f t="shared" si="68"/>
        <v>20777.6</v>
      </c>
      <c r="F277" s="37">
        <f t="shared" si="68"/>
        <v>20777.6</v>
      </c>
    </row>
    <row r="278" spans="1:6" ht="31.5">
      <c r="A278" s="116">
        <v>2250120010</v>
      </c>
      <c r="B278" s="115" t="s">
        <v>97</v>
      </c>
      <c r="C278" s="117" t="s">
        <v>98</v>
      </c>
      <c r="D278" s="37">
        <f t="shared" si="68"/>
        <v>20777.6</v>
      </c>
      <c r="E278" s="37">
        <f t="shared" si="68"/>
        <v>20777.6</v>
      </c>
      <c r="F278" s="37">
        <f t="shared" si="68"/>
        <v>20777.6</v>
      </c>
    </row>
    <row r="279" spans="1:6" ht="12.75">
      <c r="A279" s="116">
        <v>2250120010</v>
      </c>
      <c r="B279" s="116">
        <v>610</v>
      </c>
      <c r="C279" s="117" t="s">
        <v>104</v>
      </c>
      <c r="D279" s="37">
        <f>' № 5  рп, кцср, квр'!E772</f>
        <v>20777.6</v>
      </c>
      <c r="E279" s="37">
        <f>' № 5  рп, кцср, квр'!F772</f>
        <v>20777.6</v>
      </c>
      <c r="F279" s="37">
        <f>' № 5  рп, кцср, квр'!G772</f>
        <v>20777.6</v>
      </c>
    </row>
    <row r="280" spans="1:6" ht="47.25">
      <c r="A280" s="184">
        <v>2250200000</v>
      </c>
      <c r="B280" s="184"/>
      <c r="C280" s="185" t="s">
        <v>741</v>
      </c>
      <c r="D280" s="21">
        <f>D281+D284</f>
        <v>500</v>
      </c>
      <c r="E280" s="21">
        <f aca="true" t="shared" si="69" ref="E280:F280">E281+E284</f>
        <v>0</v>
      </c>
      <c r="F280" s="21">
        <f t="shared" si="69"/>
        <v>0</v>
      </c>
    </row>
    <row r="281" spans="1:6" ht="78.75">
      <c r="A281" s="101">
        <v>2250210480</v>
      </c>
      <c r="B281" s="184"/>
      <c r="C281" s="244" t="s">
        <v>742</v>
      </c>
      <c r="D281" s="21">
        <f>D282</f>
        <v>450</v>
      </c>
      <c r="E281" s="21">
        <f aca="true" t="shared" si="70" ref="E281:F282">E282</f>
        <v>0</v>
      </c>
      <c r="F281" s="21">
        <f t="shared" si="70"/>
        <v>0</v>
      </c>
    </row>
    <row r="282" spans="1:6" ht="31.5">
      <c r="A282" s="101">
        <v>2250210480</v>
      </c>
      <c r="B282" s="183" t="s">
        <v>97</v>
      </c>
      <c r="C282" s="185" t="s">
        <v>98</v>
      </c>
      <c r="D282" s="21">
        <f>D283</f>
        <v>450</v>
      </c>
      <c r="E282" s="21">
        <f t="shared" si="70"/>
        <v>0</v>
      </c>
      <c r="F282" s="21">
        <f t="shared" si="70"/>
        <v>0</v>
      </c>
    </row>
    <row r="283" spans="1:6" ht="12.75">
      <c r="A283" s="101">
        <v>2250210480</v>
      </c>
      <c r="B283" s="184">
        <v>610</v>
      </c>
      <c r="C283" s="185" t="s">
        <v>104</v>
      </c>
      <c r="D283" s="21">
        <f>' № 5  рп, кцср, квр'!E776</f>
        <v>450</v>
      </c>
      <c r="E283" s="21">
        <f>' № 5  рп, кцср, квр'!F776</f>
        <v>0</v>
      </c>
      <c r="F283" s="21">
        <f>' № 5  рп, кцср, квр'!G776</f>
        <v>0</v>
      </c>
    </row>
    <row r="284" spans="1:6" ht="78.75">
      <c r="A284" s="101" t="s">
        <v>743</v>
      </c>
      <c r="B284" s="184"/>
      <c r="C284" s="244" t="s">
        <v>744</v>
      </c>
      <c r="D284" s="21">
        <f>D285</f>
        <v>50</v>
      </c>
      <c r="E284" s="21">
        <f aca="true" t="shared" si="71" ref="E284:F285">E285</f>
        <v>0</v>
      </c>
      <c r="F284" s="21">
        <f t="shared" si="71"/>
        <v>0</v>
      </c>
    </row>
    <row r="285" spans="1:6" ht="31.5">
      <c r="A285" s="101" t="s">
        <v>743</v>
      </c>
      <c r="B285" s="183" t="s">
        <v>97</v>
      </c>
      <c r="C285" s="185" t="s">
        <v>98</v>
      </c>
      <c r="D285" s="21">
        <f>D286</f>
        <v>50</v>
      </c>
      <c r="E285" s="21">
        <f t="shared" si="71"/>
        <v>0</v>
      </c>
      <c r="F285" s="21">
        <f t="shared" si="71"/>
        <v>0</v>
      </c>
    </row>
    <row r="286" spans="1:6" ht="12.75">
      <c r="A286" s="101" t="s">
        <v>743</v>
      </c>
      <c r="B286" s="184">
        <v>610</v>
      </c>
      <c r="C286" s="185" t="s">
        <v>104</v>
      </c>
      <c r="D286" s="21">
        <f>' № 5  рп, кцср, квр'!E779</f>
        <v>50</v>
      </c>
      <c r="E286" s="21">
        <f>' № 5  рп, кцср, квр'!F779</f>
        <v>0</v>
      </c>
      <c r="F286" s="21">
        <f>' № 5  рп, кцср, квр'!G779</f>
        <v>0</v>
      </c>
    </row>
    <row r="287" spans="1:6" ht="47.25">
      <c r="A287" s="11">
        <v>2250300000</v>
      </c>
      <c r="B287" s="158"/>
      <c r="C287" s="8" t="s">
        <v>681</v>
      </c>
      <c r="D287" s="37">
        <f>D288</f>
        <v>959.1</v>
      </c>
      <c r="E287" s="37">
        <f aca="true" t="shared" si="72" ref="E287:F289">E288</f>
        <v>0</v>
      </c>
      <c r="F287" s="37">
        <f t="shared" si="72"/>
        <v>0</v>
      </c>
    </row>
    <row r="288" spans="1:6" ht="31.5">
      <c r="A288" s="11">
        <v>2250320020</v>
      </c>
      <c r="B288" s="158"/>
      <c r="C288" s="8" t="s">
        <v>347</v>
      </c>
      <c r="D288" s="37">
        <f>D289</f>
        <v>959.1</v>
      </c>
      <c r="E288" s="37">
        <f t="shared" si="72"/>
        <v>0</v>
      </c>
      <c r="F288" s="37">
        <f t="shared" si="72"/>
        <v>0</v>
      </c>
    </row>
    <row r="289" spans="1:6" ht="31.5">
      <c r="A289" s="11">
        <v>2250320020</v>
      </c>
      <c r="B289" s="157" t="s">
        <v>97</v>
      </c>
      <c r="C289" s="159" t="s">
        <v>98</v>
      </c>
      <c r="D289" s="37">
        <f>D290</f>
        <v>959.1</v>
      </c>
      <c r="E289" s="37">
        <f t="shared" si="72"/>
        <v>0</v>
      </c>
      <c r="F289" s="37">
        <f t="shared" si="72"/>
        <v>0</v>
      </c>
    </row>
    <row r="290" spans="1:6" ht="12.75">
      <c r="A290" s="11">
        <v>2250320020</v>
      </c>
      <c r="B290" s="158">
        <v>610</v>
      </c>
      <c r="C290" s="159" t="s">
        <v>104</v>
      </c>
      <c r="D290" s="37">
        <f>' № 5  рп, кцср, квр'!E783</f>
        <v>959.1</v>
      </c>
      <c r="E290" s="37">
        <f>' № 5  рп, кцср, квр'!F783</f>
        <v>0</v>
      </c>
      <c r="F290" s="37">
        <f>' № 5  рп, кцср, квр'!G783</f>
        <v>0</v>
      </c>
    </row>
    <row r="291" spans="1:6" ht="47.25">
      <c r="A291" s="28">
        <v>2300000000</v>
      </c>
      <c r="B291" s="16"/>
      <c r="C291" s="45" t="s">
        <v>331</v>
      </c>
      <c r="D291" s="36">
        <f>D292+D310+D354</f>
        <v>185817.90000000002</v>
      </c>
      <c r="E291" s="36">
        <f>E292+E310+E354</f>
        <v>29539.7</v>
      </c>
      <c r="F291" s="36">
        <f>F292+F310+F354</f>
        <v>27844.300000000003</v>
      </c>
    </row>
    <row r="292" spans="1:6" ht="47.25">
      <c r="A292" s="115">
        <v>2310000000</v>
      </c>
      <c r="B292" s="116"/>
      <c r="C292" s="117" t="s">
        <v>212</v>
      </c>
      <c r="D292" s="37">
        <f>D293+D303</f>
        <v>126102.7</v>
      </c>
      <c r="E292" s="37">
        <f>E293+E303</f>
        <v>10782.300000000001</v>
      </c>
      <c r="F292" s="37">
        <f>F293+F303</f>
        <v>10782.300000000001</v>
      </c>
    </row>
    <row r="293" spans="1:6" ht="47.25">
      <c r="A293" s="115" t="s">
        <v>299</v>
      </c>
      <c r="B293" s="24"/>
      <c r="C293" s="117" t="s">
        <v>229</v>
      </c>
      <c r="D293" s="37">
        <f>D300+D294+D297</f>
        <v>115483.4</v>
      </c>
      <c r="E293" s="37">
        <f>E300+E294+E297</f>
        <v>163</v>
      </c>
      <c r="F293" s="37">
        <f>F300+F294+F297</f>
        <v>163</v>
      </c>
    </row>
    <row r="294" spans="1:6" ht="12.75">
      <c r="A294" s="116" t="s">
        <v>300</v>
      </c>
      <c r="B294" s="116"/>
      <c r="C294" s="61" t="s">
        <v>231</v>
      </c>
      <c r="D294" s="37">
        <f aca="true" t="shared" si="73" ref="D294:F295">D295</f>
        <v>1206.4</v>
      </c>
      <c r="E294" s="37">
        <f t="shared" si="73"/>
        <v>0</v>
      </c>
      <c r="F294" s="37">
        <f t="shared" si="73"/>
        <v>0</v>
      </c>
    </row>
    <row r="295" spans="1:6" ht="31.5">
      <c r="A295" s="116" t="s">
        <v>300</v>
      </c>
      <c r="B295" s="115" t="s">
        <v>69</v>
      </c>
      <c r="C295" s="55" t="s">
        <v>95</v>
      </c>
      <c r="D295" s="37">
        <f t="shared" si="73"/>
        <v>1206.4</v>
      </c>
      <c r="E295" s="37">
        <f t="shared" si="73"/>
        <v>0</v>
      </c>
      <c r="F295" s="37">
        <f t="shared" si="73"/>
        <v>0</v>
      </c>
    </row>
    <row r="296" spans="1:6" ht="31.5">
      <c r="A296" s="116" t="s">
        <v>300</v>
      </c>
      <c r="B296" s="116">
        <v>240</v>
      </c>
      <c r="C296" s="55" t="s">
        <v>223</v>
      </c>
      <c r="D296" s="37">
        <f>' № 5  рп, кцср, квр'!E279</f>
        <v>1206.4</v>
      </c>
      <c r="E296" s="37">
        <f>' № 5  рп, кцср, квр'!F279</f>
        <v>0</v>
      </c>
      <c r="F296" s="37">
        <f>' № 5  рп, кцср, квр'!G279</f>
        <v>0</v>
      </c>
    </row>
    <row r="297" spans="1:6" ht="47.25">
      <c r="A297" s="115" t="s">
        <v>372</v>
      </c>
      <c r="B297" s="116"/>
      <c r="C297" s="55" t="s">
        <v>696</v>
      </c>
      <c r="D297" s="37">
        <f aca="true" t="shared" si="74" ref="D297:F298">D298</f>
        <v>98055.7</v>
      </c>
      <c r="E297" s="37">
        <f t="shared" si="74"/>
        <v>0</v>
      </c>
      <c r="F297" s="37">
        <f t="shared" si="74"/>
        <v>0</v>
      </c>
    </row>
    <row r="298" spans="1:6" ht="31.5">
      <c r="A298" s="115" t="s">
        <v>372</v>
      </c>
      <c r="B298" s="166" t="s">
        <v>97</v>
      </c>
      <c r="C298" s="168" t="s">
        <v>98</v>
      </c>
      <c r="D298" s="37">
        <f t="shared" si="74"/>
        <v>98055.7</v>
      </c>
      <c r="E298" s="37">
        <f t="shared" si="74"/>
        <v>0</v>
      </c>
      <c r="F298" s="37">
        <f t="shared" si="74"/>
        <v>0</v>
      </c>
    </row>
    <row r="299" spans="1:6" ht="12.75">
      <c r="A299" s="115" t="s">
        <v>372</v>
      </c>
      <c r="B299" s="167">
        <v>610</v>
      </c>
      <c r="C299" s="168" t="s">
        <v>104</v>
      </c>
      <c r="D299" s="37">
        <f>' № 5  рп, кцср, квр'!E282</f>
        <v>98055.7</v>
      </c>
      <c r="E299" s="37">
        <f>' № 5  рп, кцср, квр'!F282</f>
        <v>0</v>
      </c>
      <c r="F299" s="37">
        <f>' № 5  рп, кцср, квр'!G282</f>
        <v>0</v>
      </c>
    </row>
    <row r="300" spans="1:6" ht="12.75">
      <c r="A300" s="115" t="s">
        <v>301</v>
      </c>
      <c r="B300" s="116"/>
      <c r="C300" s="96" t="s">
        <v>221</v>
      </c>
      <c r="D300" s="37">
        <f aca="true" t="shared" si="75" ref="D300:F301">D301</f>
        <v>16221.3</v>
      </c>
      <c r="E300" s="37">
        <f t="shared" si="75"/>
        <v>163</v>
      </c>
      <c r="F300" s="37">
        <f t="shared" si="75"/>
        <v>163</v>
      </c>
    </row>
    <row r="301" spans="1:6" ht="31.5">
      <c r="A301" s="115" t="s">
        <v>301</v>
      </c>
      <c r="B301" s="115" t="s">
        <v>69</v>
      </c>
      <c r="C301" s="117" t="s">
        <v>95</v>
      </c>
      <c r="D301" s="37">
        <f t="shared" si="75"/>
        <v>16221.3</v>
      </c>
      <c r="E301" s="37">
        <f t="shared" si="75"/>
        <v>163</v>
      </c>
      <c r="F301" s="37">
        <f t="shared" si="75"/>
        <v>163</v>
      </c>
    </row>
    <row r="302" spans="1:6" ht="31.5">
      <c r="A302" s="115" t="s">
        <v>301</v>
      </c>
      <c r="B302" s="116">
        <v>240</v>
      </c>
      <c r="C302" s="117" t="s">
        <v>223</v>
      </c>
      <c r="D302" s="37">
        <f>' № 5  рп, кцср, квр'!E285</f>
        <v>16221.3</v>
      </c>
      <c r="E302" s="37">
        <f>' № 5  рп, кцср, квр'!F285</f>
        <v>163</v>
      </c>
      <c r="F302" s="37">
        <f>' № 5  рп, кцср, квр'!G285</f>
        <v>163</v>
      </c>
    </row>
    <row r="303" spans="1:6" ht="12.75">
      <c r="A303" s="115">
        <v>2310200000</v>
      </c>
      <c r="B303" s="116"/>
      <c r="C303" s="175" t="s">
        <v>703</v>
      </c>
      <c r="D303" s="21">
        <f>D304+D307</f>
        <v>10619.300000000001</v>
      </c>
      <c r="E303" s="21">
        <f>E304+E307</f>
        <v>10619.300000000001</v>
      </c>
      <c r="F303" s="21">
        <f>F304+F307</f>
        <v>10619.300000000001</v>
      </c>
    </row>
    <row r="304" spans="1:6" ht="31.5">
      <c r="A304" s="115">
        <v>2310211450</v>
      </c>
      <c r="B304" s="116"/>
      <c r="C304" s="117" t="s">
        <v>374</v>
      </c>
      <c r="D304" s="21">
        <f aca="true" t="shared" si="76" ref="D304:F305">D305</f>
        <v>10513.1</v>
      </c>
      <c r="E304" s="21">
        <f t="shared" si="76"/>
        <v>10513.1</v>
      </c>
      <c r="F304" s="21">
        <f t="shared" si="76"/>
        <v>10513.1</v>
      </c>
    </row>
    <row r="305" spans="1:6" ht="31.5">
      <c r="A305" s="115">
        <v>2310211450</v>
      </c>
      <c r="B305" s="115" t="s">
        <v>69</v>
      </c>
      <c r="C305" s="117" t="s">
        <v>95</v>
      </c>
      <c r="D305" s="21">
        <f t="shared" si="76"/>
        <v>10513.1</v>
      </c>
      <c r="E305" s="21">
        <f t="shared" si="76"/>
        <v>10513.1</v>
      </c>
      <c r="F305" s="21">
        <f t="shared" si="76"/>
        <v>10513.1</v>
      </c>
    </row>
    <row r="306" spans="1:6" ht="31.5">
      <c r="A306" s="115">
        <v>2310211450</v>
      </c>
      <c r="B306" s="116">
        <v>240</v>
      </c>
      <c r="C306" s="117" t="s">
        <v>223</v>
      </c>
      <c r="D306" s="21">
        <f>' № 5  рп, кцср, квр'!E289</f>
        <v>10513.1</v>
      </c>
      <c r="E306" s="21">
        <f>' № 5  рп, кцср, квр'!F289</f>
        <v>10513.1</v>
      </c>
      <c r="F306" s="21">
        <f>' № 5  рп, кцср, квр'!G289</f>
        <v>10513.1</v>
      </c>
    </row>
    <row r="307" spans="1:6" ht="31.5">
      <c r="A307" s="115" t="s">
        <v>373</v>
      </c>
      <c r="B307" s="116"/>
      <c r="C307" s="117" t="s">
        <v>375</v>
      </c>
      <c r="D307" s="21">
        <f aca="true" t="shared" si="77" ref="D307:F308">D308</f>
        <v>106.2</v>
      </c>
      <c r="E307" s="21">
        <f t="shared" si="77"/>
        <v>106.2</v>
      </c>
      <c r="F307" s="21">
        <f t="shared" si="77"/>
        <v>106.2</v>
      </c>
    </row>
    <row r="308" spans="1:6" ht="31.5">
      <c r="A308" s="115" t="s">
        <v>373</v>
      </c>
      <c r="B308" s="115" t="s">
        <v>69</v>
      </c>
      <c r="C308" s="117" t="s">
        <v>95</v>
      </c>
      <c r="D308" s="21">
        <f t="shared" si="77"/>
        <v>106.2</v>
      </c>
      <c r="E308" s="21">
        <f t="shared" si="77"/>
        <v>106.2</v>
      </c>
      <c r="F308" s="21">
        <f t="shared" si="77"/>
        <v>106.2</v>
      </c>
    </row>
    <row r="309" spans="1:6" ht="31.5">
      <c r="A309" s="115" t="s">
        <v>373</v>
      </c>
      <c r="B309" s="116">
        <v>240</v>
      </c>
      <c r="C309" s="117" t="s">
        <v>223</v>
      </c>
      <c r="D309" s="21">
        <f>' № 5  рп, кцср, квр'!E292</f>
        <v>106.2</v>
      </c>
      <c r="E309" s="21">
        <f>' № 5  рп, кцср, квр'!F292</f>
        <v>106.2</v>
      </c>
      <c r="F309" s="21">
        <f>' № 5  рп, кцср, квр'!G292</f>
        <v>106.2</v>
      </c>
    </row>
    <row r="310" spans="1:6" ht="12.75">
      <c r="A310" s="115">
        <v>2320000000</v>
      </c>
      <c r="B310" s="116"/>
      <c r="C310" s="117" t="s">
        <v>181</v>
      </c>
      <c r="D310" s="37">
        <f>D324+D311+D350+D346</f>
        <v>56249.5</v>
      </c>
      <c r="E310" s="37">
        <f>E324+E311+E350+E346</f>
        <v>15742.9</v>
      </c>
      <c r="F310" s="37">
        <f>F324+F311+F350+F346</f>
        <v>14047.5</v>
      </c>
    </row>
    <row r="311" spans="1:6" ht="31.5">
      <c r="A311" s="115">
        <v>2320100000</v>
      </c>
      <c r="B311" s="116"/>
      <c r="C311" s="117" t="s">
        <v>340</v>
      </c>
      <c r="D311" s="37">
        <f>D318+D315+D321+D312</f>
        <v>5864.1</v>
      </c>
      <c r="E311" s="37">
        <f aca="true" t="shared" si="78" ref="E311:F311">E318+E315+E321+E312</f>
        <v>0</v>
      </c>
      <c r="F311" s="37">
        <f t="shared" si="78"/>
        <v>0</v>
      </c>
    </row>
    <row r="312" spans="1:6" ht="63">
      <c r="A312" s="158">
        <v>2320119050</v>
      </c>
      <c r="B312" s="158"/>
      <c r="C312" s="159" t="s">
        <v>672</v>
      </c>
      <c r="D312" s="37">
        <f>D313</f>
        <v>1887</v>
      </c>
      <c r="E312" s="37">
        <f aca="true" t="shared" si="79" ref="E312:F313">E313</f>
        <v>0</v>
      </c>
      <c r="F312" s="37">
        <f t="shared" si="79"/>
        <v>0</v>
      </c>
    </row>
    <row r="313" spans="1:6" ht="31.5">
      <c r="A313" s="158">
        <v>2320119050</v>
      </c>
      <c r="B313" s="157" t="s">
        <v>69</v>
      </c>
      <c r="C313" s="159" t="s">
        <v>95</v>
      </c>
      <c r="D313" s="37">
        <f>D314</f>
        <v>1887</v>
      </c>
      <c r="E313" s="37">
        <f t="shared" si="79"/>
        <v>0</v>
      </c>
      <c r="F313" s="37">
        <f t="shared" si="79"/>
        <v>0</v>
      </c>
    </row>
    <row r="314" spans="1:6" ht="31.5">
      <c r="A314" s="158">
        <v>2320119050</v>
      </c>
      <c r="B314" s="158">
        <v>240</v>
      </c>
      <c r="C314" s="159" t="s">
        <v>223</v>
      </c>
      <c r="D314" s="37">
        <f>' № 5  рп, кцср, квр'!E297</f>
        <v>1887</v>
      </c>
      <c r="E314" s="37">
        <f>' № 5  рп, кцср, квр'!F297</f>
        <v>0</v>
      </c>
      <c r="F314" s="37">
        <f>' № 5  рп, кцср, квр'!G297</f>
        <v>0</v>
      </c>
    </row>
    <row r="315" spans="1:6" ht="12.75">
      <c r="A315" s="115">
        <v>2320120100</v>
      </c>
      <c r="B315" s="116"/>
      <c r="C315" s="117" t="s">
        <v>231</v>
      </c>
      <c r="D315" s="37">
        <f aca="true" t="shared" si="80" ref="D315:F316">D316</f>
        <v>15.7</v>
      </c>
      <c r="E315" s="37">
        <f t="shared" si="80"/>
        <v>0</v>
      </c>
      <c r="F315" s="37">
        <f t="shared" si="80"/>
        <v>0</v>
      </c>
    </row>
    <row r="316" spans="1:6" ht="31.5">
      <c r="A316" s="115">
        <v>2320120100</v>
      </c>
      <c r="B316" s="115" t="s">
        <v>69</v>
      </c>
      <c r="C316" s="117" t="s">
        <v>95</v>
      </c>
      <c r="D316" s="37">
        <f t="shared" si="80"/>
        <v>15.7</v>
      </c>
      <c r="E316" s="37">
        <f t="shared" si="80"/>
        <v>0</v>
      </c>
      <c r="F316" s="37">
        <f t="shared" si="80"/>
        <v>0</v>
      </c>
    </row>
    <row r="317" spans="1:6" ht="31.5">
      <c r="A317" s="115">
        <v>2320120100</v>
      </c>
      <c r="B317" s="116">
        <v>240</v>
      </c>
      <c r="C317" s="117" t="s">
        <v>223</v>
      </c>
      <c r="D317" s="37">
        <f>' № 5  рп, кцср, квр'!E300</f>
        <v>15.7</v>
      </c>
      <c r="E317" s="37">
        <f>' № 5  рп, кцср, квр'!F300</f>
        <v>0</v>
      </c>
      <c r="F317" s="37">
        <f>' № 5  рп, кцср, квр'!G300</f>
        <v>0</v>
      </c>
    </row>
    <row r="318" spans="1:6" ht="63">
      <c r="A318" s="116" t="s">
        <v>377</v>
      </c>
      <c r="B318" s="116"/>
      <c r="C318" s="117" t="s">
        <v>376</v>
      </c>
      <c r="D318" s="37">
        <f aca="true" t="shared" si="81" ref="D318:F319">D319</f>
        <v>507.3</v>
      </c>
      <c r="E318" s="37">
        <f t="shared" si="81"/>
        <v>0</v>
      </c>
      <c r="F318" s="37">
        <f t="shared" si="81"/>
        <v>0</v>
      </c>
    </row>
    <row r="319" spans="1:6" ht="31.5">
      <c r="A319" s="116" t="s">
        <v>377</v>
      </c>
      <c r="B319" s="115" t="s">
        <v>69</v>
      </c>
      <c r="C319" s="117" t="s">
        <v>95</v>
      </c>
      <c r="D319" s="37">
        <f t="shared" si="81"/>
        <v>507.3</v>
      </c>
      <c r="E319" s="37">
        <f t="shared" si="81"/>
        <v>0</v>
      </c>
      <c r="F319" s="37">
        <f t="shared" si="81"/>
        <v>0</v>
      </c>
    </row>
    <row r="320" spans="1:6" ht="31.5">
      <c r="A320" s="116" t="s">
        <v>377</v>
      </c>
      <c r="B320" s="116">
        <v>240</v>
      </c>
      <c r="C320" s="117" t="s">
        <v>223</v>
      </c>
      <c r="D320" s="37">
        <f>' № 5  рп, кцср, квр'!E303</f>
        <v>507.3</v>
      </c>
      <c r="E320" s="37">
        <f>' № 5  рп, кцср, квр'!F303</f>
        <v>0</v>
      </c>
      <c r="F320" s="37">
        <f>' № 5  рп, кцср, квр'!G303</f>
        <v>0</v>
      </c>
    </row>
    <row r="321" spans="1:6" ht="63">
      <c r="A321" s="116" t="s">
        <v>378</v>
      </c>
      <c r="B321" s="116"/>
      <c r="C321" s="117" t="s">
        <v>379</v>
      </c>
      <c r="D321" s="37">
        <f aca="true" t="shared" si="82" ref="D321:F322">D322</f>
        <v>3454.1</v>
      </c>
      <c r="E321" s="37">
        <f t="shared" si="82"/>
        <v>0</v>
      </c>
      <c r="F321" s="37">
        <f t="shared" si="82"/>
        <v>0</v>
      </c>
    </row>
    <row r="322" spans="1:6" ht="31.5">
      <c r="A322" s="116" t="s">
        <v>378</v>
      </c>
      <c r="B322" s="115" t="s">
        <v>69</v>
      </c>
      <c r="C322" s="117" t="s">
        <v>95</v>
      </c>
      <c r="D322" s="37">
        <f t="shared" si="82"/>
        <v>3454.1</v>
      </c>
      <c r="E322" s="37">
        <f t="shared" si="82"/>
        <v>0</v>
      </c>
      <c r="F322" s="37">
        <f t="shared" si="82"/>
        <v>0</v>
      </c>
    </row>
    <row r="323" spans="1:6" ht="31.5">
      <c r="A323" s="116" t="s">
        <v>378</v>
      </c>
      <c r="B323" s="116">
        <v>240</v>
      </c>
      <c r="C323" s="117" t="s">
        <v>223</v>
      </c>
      <c r="D323" s="37">
        <f>' № 5  рп, кцср, квр'!E306</f>
        <v>3454.1</v>
      </c>
      <c r="E323" s="37">
        <f>' № 5  рп, кцср, квр'!F306</f>
        <v>0</v>
      </c>
      <c r="F323" s="37">
        <f>' № 5  рп, кцср, квр'!G306</f>
        <v>0</v>
      </c>
    </row>
    <row r="324" spans="1:6" ht="12.75">
      <c r="A324" s="115">
        <v>2320200000</v>
      </c>
      <c r="B324" s="116"/>
      <c r="C324" s="117" t="s">
        <v>128</v>
      </c>
      <c r="D324" s="37">
        <f>D325+D328+D331+D334+D340+D343+D337</f>
        <v>45623.5</v>
      </c>
      <c r="E324" s="37">
        <f aca="true" t="shared" si="83" ref="E324:F324">E325+E328+E331+E334+E340+E343+E337</f>
        <v>15742.9</v>
      </c>
      <c r="F324" s="37">
        <f t="shared" si="83"/>
        <v>14047.5</v>
      </c>
    </row>
    <row r="325" spans="1:6" ht="12.75">
      <c r="A325" s="116">
        <v>2320220050</v>
      </c>
      <c r="B325" s="116"/>
      <c r="C325" s="117" t="s">
        <v>129</v>
      </c>
      <c r="D325" s="37">
        <f aca="true" t="shared" si="84" ref="D325:F326">D326</f>
        <v>20046</v>
      </c>
      <c r="E325" s="37">
        <f t="shared" si="84"/>
        <v>8786</v>
      </c>
      <c r="F325" s="37">
        <f t="shared" si="84"/>
        <v>7090.6</v>
      </c>
    </row>
    <row r="326" spans="1:6" ht="31.5">
      <c r="A326" s="116">
        <v>2320220050</v>
      </c>
      <c r="B326" s="115" t="s">
        <v>69</v>
      </c>
      <c r="C326" s="117" t="s">
        <v>95</v>
      </c>
      <c r="D326" s="37">
        <f t="shared" si="84"/>
        <v>20046</v>
      </c>
      <c r="E326" s="37">
        <f t="shared" si="84"/>
        <v>8786</v>
      </c>
      <c r="F326" s="37">
        <f t="shared" si="84"/>
        <v>7090.6</v>
      </c>
    </row>
    <row r="327" spans="1:6" ht="31.5">
      <c r="A327" s="116">
        <v>2320220050</v>
      </c>
      <c r="B327" s="116">
        <v>240</v>
      </c>
      <c r="C327" s="117" t="s">
        <v>223</v>
      </c>
      <c r="D327" s="37">
        <f>' № 5  рп, кцср, квр'!E310</f>
        <v>20046</v>
      </c>
      <c r="E327" s="37">
        <f>' № 5  рп, кцср, квр'!F310</f>
        <v>8786</v>
      </c>
      <c r="F327" s="37">
        <f>' № 5  рп, кцср, квр'!G310</f>
        <v>7090.6</v>
      </c>
    </row>
    <row r="328" spans="1:6" ht="12.75">
      <c r="A328" s="116">
        <v>2320220070</v>
      </c>
      <c r="B328" s="116"/>
      <c r="C328" s="117" t="s">
        <v>130</v>
      </c>
      <c r="D328" s="37">
        <f aca="true" t="shared" si="85" ref="D328:F329">D329</f>
        <v>6811</v>
      </c>
      <c r="E328" s="37">
        <f t="shared" si="85"/>
        <v>6811</v>
      </c>
      <c r="F328" s="37">
        <f t="shared" si="85"/>
        <v>6811</v>
      </c>
    </row>
    <row r="329" spans="1:6" ht="31.5">
      <c r="A329" s="116">
        <v>2320220070</v>
      </c>
      <c r="B329" s="115" t="s">
        <v>69</v>
      </c>
      <c r="C329" s="117" t="s">
        <v>95</v>
      </c>
      <c r="D329" s="37">
        <f t="shared" si="85"/>
        <v>6811</v>
      </c>
      <c r="E329" s="37">
        <f t="shared" si="85"/>
        <v>6811</v>
      </c>
      <c r="F329" s="37">
        <f t="shared" si="85"/>
        <v>6811</v>
      </c>
    </row>
    <row r="330" spans="1:6" ht="31.5">
      <c r="A330" s="116">
        <v>2320220070</v>
      </c>
      <c r="B330" s="116">
        <v>240</v>
      </c>
      <c r="C330" s="117" t="s">
        <v>223</v>
      </c>
      <c r="D330" s="37">
        <f>' № 5  рп, кцср, квр'!E313</f>
        <v>6811</v>
      </c>
      <c r="E330" s="37">
        <f>' № 5  рп, кцср, квр'!F313</f>
        <v>6811</v>
      </c>
      <c r="F330" s="37">
        <f>' № 5  рп, кцср, квр'!G313</f>
        <v>6811</v>
      </c>
    </row>
    <row r="331" spans="1:6" ht="12.75">
      <c r="A331" s="116">
        <v>2320220080</v>
      </c>
      <c r="B331" s="116"/>
      <c r="C331" s="117" t="s">
        <v>131</v>
      </c>
      <c r="D331" s="37">
        <f aca="true" t="shared" si="86" ref="D331:F332">D332</f>
        <v>1952.8</v>
      </c>
      <c r="E331" s="37">
        <f t="shared" si="86"/>
        <v>145.9</v>
      </c>
      <c r="F331" s="37">
        <f t="shared" si="86"/>
        <v>145.9</v>
      </c>
    </row>
    <row r="332" spans="1:6" ht="31.5">
      <c r="A332" s="116">
        <v>2320220080</v>
      </c>
      <c r="B332" s="115" t="s">
        <v>69</v>
      </c>
      <c r="C332" s="117" t="s">
        <v>95</v>
      </c>
      <c r="D332" s="37">
        <f t="shared" si="86"/>
        <v>1952.8</v>
      </c>
      <c r="E332" s="37">
        <f t="shared" si="86"/>
        <v>145.9</v>
      </c>
      <c r="F332" s="37">
        <f t="shared" si="86"/>
        <v>145.9</v>
      </c>
    </row>
    <row r="333" spans="1:6" ht="31.5">
      <c r="A333" s="116">
        <v>2320220080</v>
      </c>
      <c r="B333" s="116">
        <v>240</v>
      </c>
      <c r="C333" s="117" t="s">
        <v>223</v>
      </c>
      <c r="D333" s="37">
        <f>' № 5  рп, кцср, квр'!E316</f>
        <v>1952.8</v>
      </c>
      <c r="E333" s="37">
        <f>' № 5  рп, кцср, квр'!F316</f>
        <v>145.9</v>
      </c>
      <c r="F333" s="37">
        <f>' № 5  рп, кцср, квр'!G316</f>
        <v>145.9</v>
      </c>
    </row>
    <row r="334" spans="1:6" ht="12.75">
      <c r="A334" s="116">
        <v>2320220110</v>
      </c>
      <c r="B334" s="116"/>
      <c r="C334" s="117" t="s">
        <v>345</v>
      </c>
      <c r="D334" s="37">
        <f aca="true" t="shared" si="87" ref="D334:F335">D335</f>
        <v>15876.400000000001</v>
      </c>
      <c r="E334" s="37">
        <f t="shared" si="87"/>
        <v>0</v>
      </c>
      <c r="F334" s="37">
        <f t="shared" si="87"/>
        <v>0</v>
      </c>
    </row>
    <row r="335" spans="1:6" ht="31.5">
      <c r="A335" s="116">
        <v>2320220110</v>
      </c>
      <c r="B335" s="115" t="s">
        <v>69</v>
      </c>
      <c r="C335" s="117" t="s">
        <v>95</v>
      </c>
      <c r="D335" s="37">
        <f t="shared" si="87"/>
        <v>15876.400000000001</v>
      </c>
      <c r="E335" s="37">
        <f t="shared" si="87"/>
        <v>0</v>
      </c>
      <c r="F335" s="37">
        <f t="shared" si="87"/>
        <v>0</v>
      </c>
    </row>
    <row r="336" spans="1:6" ht="31.5">
      <c r="A336" s="116">
        <v>2320220110</v>
      </c>
      <c r="B336" s="116">
        <v>240</v>
      </c>
      <c r="C336" s="117" t="s">
        <v>223</v>
      </c>
      <c r="D336" s="37">
        <f>' № 5  рп, кцср, квр'!E319</f>
        <v>15876.400000000001</v>
      </c>
      <c r="E336" s="37">
        <f>' № 5  рп, кцср, квр'!F319</f>
        <v>0</v>
      </c>
      <c r="F336" s="37">
        <f>' № 5  рп, кцср, квр'!G319</f>
        <v>0</v>
      </c>
    </row>
    <row r="337" spans="1:6" ht="31.5">
      <c r="A337" s="289">
        <v>2320220200</v>
      </c>
      <c r="B337" s="289"/>
      <c r="C337" s="290" t="s">
        <v>784</v>
      </c>
      <c r="D337" s="37">
        <f>D338</f>
        <v>450.4</v>
      </c>
      <c r="E337" s="37">
        <f aca="true" t="shared" si="88" ref="E337:F338">E338</f>
        <v>0</v>
      </c>
      <c r="F337" s="37">
        <f t="shared" si="88"/>
        <v>0</v>
      </c>
    </row>
    <row r="338" spans="1:6" ht="31.5">
      <c r="A338" s="289">
        <v>2320220200</v>
      </c>
      <c r="B338" s="288" t="s">
        <v>69</v>
      </c>
      <c r="C338" s="290" t="s">
        <v>95</v>
      </c>
      <c r="D338" s="37">
        <f>D339</f>
        <v>450.4</v>
      </c>
      <c r="E338" s="37">
        <f t="shared" si="88"/>
        <v>0</v>
      </c>
      <c r="F338" s="37">
        <f t="shared" si="88"/>
        <v>0</v>
      </c>
    </row>
    <row r="339" spans="1:6" ht="31.5">
      <c r="A339" s="289">
        <v>2320220200</v>
      </c>
      <c r="B339" s="289">
        <v>240</v>
      </c>
      <c r="C339" s="290" t="s">
        <v>223</v>
      </c>
      <c r="D339" s="37">
        <f>' № 5  рп, кцср, квр'!E322</f>
        <v>450.4</v>
      </c>
      <c r="E339" s="37">
        <f>' № 5  рп, кцср, квр'!F322</f>
        <v>0</v>
      </c>
      <c r="F339" s="37">
        <f>' № 5  рп, кцср, квр'!G322</f>
        <v>0</v>
      </c>
    </row>
    <row r="340" spans="1:6" ht="12.75">
      <c r="A340" s="116" t="s">
        <v>380</v>
      </c>
      <c r="B340" s="116"/>
      <c r="C340" s="117" t="s">
        <v>381</v>
      </c>
      <c r="D340" s="37">
        <f aca="true" t="shared" si="89" ref="D340:F341">D341</f>
        <v>165.4</v>
      </c>
      <c r="E340" s="37">
        <f t="shared" si="89"/>
        <v>0</v>
      </c>
      <c r="F340" s="37">
        <f t="shared" si="89"/>
        <v>0</v>
      </c>
    </row>
    <row r="341" spans="1:6" ht="31.5">
      <c r="A341" s="116" t="s">
        <v>380</v>
      </c>
      <c r="B341" s="115" t="s">
        <v>69</v>
      </c>
      <c r="C341" s="117" t="s">
        <v>95</v>
      </c>
      <c r="D341" s="37">
        <f t="shared" si="89"/>
        <v>165.4</v>
      </c>
      <c r="E341" s="37">
        <f t="shared" si="89"/>
        <v>0</v>
      </c>
      <c r="F341" s="37">
        <f t="shared" si="89"/>
        <v>0</v>
      </c>
    </row>
    <row r="342" spans="1:6" ht="31.5">
      <c r="A342" s="116" t="s">
        <v>380</v>
      </c>
      <c r="B342" s="116">
        <v>240</v>
      </c>
      <c r="C342" s="117" t="s">
        <v>223</v>
      </c>
      <c r="D342" s="37">
        <f>' № 5  рп, кцср, квр'!E325</f>
        <v>165.4</v>
      </c>
      <c r="E342" s="37">
        <f>' № 5  рп, кцср, квр'!F325</f>
        <v>0</v>
      </c>
      <c r="F342" s="37">
        <f>' № 5  рп, кцср, квр'!G325</f>
        <v>0</v>
      </c>
    </row>
    <row r="343" spans="1:6" ht="47.25">
      <c r="A343" s="116" t="s">
        <v>382</v>
      </c>
      <c r="B343" s="116"/>
      <c r="C343" s="117" t="s">
        <v>383</v>
      </c>
      <c r="D343" s="37">
        <f aca="true" t="shared" si="90" ref="D343:F344">D344</f>
        <v>321.5</v>
      </c>
      <c r="E343" s="37">
        <f t="shared" si="90"/>
        <v>0</v>
      </c>
      <c r="F343" s="37">
        <f t="shared" si="90"/>
        <v>0</v>
      </c>
    </row>
    <row r="344" spans="1:6" ht="31.5">
      <c r="A344" s="116" t="s">
        <v>382</v>
      </c>
      <c r="B344" s="115" t="s">
        <v>69</v>
      </c>
      <c r="C344" s="117" t="s">
        <v>95</v>
      </c>
      <c r="D344" s="37">
        <f t="shared" si="90"/>
        <v>321.5</v>
      </c>
      <c r="E344" s="37">
        <f t="shared" si="90"/>
        <v>0</v>
      </c>
      <c r="F344" s="37">
        <f t="shared" si="90"/>
        <v>0</v>
      </c>
    </row>
    <row r="345" spans="1:6" ht="31.5">
      <c r="A345" s="116" t="s">
        <v>382</v>
      </c>
      <c r="B345" s="116">
        <v>240</v>
      </c>
      <c r="C345" s="117" t="s">
        <v>223</v>
      </c>
      <c r="D345" s="37">
        <f>' № 5  рп, кцср, квр'!E328</f>
        <v>321.5</v>
      </c>
      <c r="E345" s="37">
        <f>' № 5  рп, кцср, квр'!F328</f>
        <v>0</v>
      </c>
      <c r="F345" s="37">
        <f>' № 5  рп, кцср, квр'!G328</f>
        <v>0</v>
      </c>
    </row>
    <row r="346" spans="1:6" ht="12.75">
      <c r="A346" s="157">
        <v>2320300000</v>
      </c>
      <c r="B346" s="158"/>
      <c r="C346" s="159" t="s">
        <v>691</v>
      </c>
      <c r="D346" s="37">
        <f>D347</f>
        <v>4359.6</v>
      </c>
      <c r="E346" s="37">
        <f aca="true" t="shared" si="91" ref="E346:F348">E347</f>
        <v>0</v>
      </c>
      <c r="F346" s="37">
        <f t="shared" si="91"/>
        <v>0</v>
      </c>
    </row>
    <row r="347" spans="1:6" ht="12.75">
      <c r="A347" s="158">
        <v>2320320060</v>
      </c>
      <c r="B347" s="158"/>
      <c r="C347" s="159" t="s">
        <v>692</v>
      </c>
      <c r="D347" s="37">
        <f>D348</f>
        <v>4359.6</v>
      </c>
      <c r="E347" s="37">
        <f t="shared" si="91"/>
        <v>0</v>
      </c>
      <c r="F347" s="37">
        <f t="shared" si="91"/>
        <v>0</v>
      </c>
    </row>
    <row r="348" spans="1:6" ht="31.5">
      <c r="A348" s="158">
        <v>2320320060</v>
      </c>
      <c r="B348" s="157" t="s">
        <v>72</v>
      </c>
      <c r="C348" s="55" t="s">
        <v>96</v>
      </c>
      <c r="D348" s="37">
        <f>D349</f>
        <v>4359.6</v>
      </c>
      <c r="E348" s="37">
        <f t="shared" si="91"/>
        <v>0</v>
      </c>
      <c r="F348" s="37">
        <f t="shared" si="91"/>
        <v>0</v>
      </c>
    </row>
    <row r="349" spans="1:6" ht="12.75">
      <c r="A349" s="158">
        <v>2320320060</v>
      </c>
      <c r="B349" s="157" t="s">
        <v>119</v>
      </c>
      <c r="C349" s="55" t="s">
        <v>120</v>
      </c>
      <c r="D349" s="37">
        <f>' № 5  рп, кцср, квр'!E332</f>
        <v>4359.6</v>
      </c>
      <c r="E349" s="37">
        <f>' № 5  рп, кцср, квр'!F332</f>
        <v>0</v>
      </c>
      <c r="F349" s="37">
        <f>' № 5  рп, кцср, квр'!G332</f>
        <v>0</v>
      </c>
    </row>
    <row r="350" spans="1:6" ht="31.5">
      <c r="A350" s="157">
        <v>2320500000</v>
      </c>
      <c r="B350" s="157"/>
      <c r="C350" s="159" t="s">
        <v>690</v>
      </c>
      <c r="D350" s="37">
        <f>D351</f>
        <v>402.3</v>
      </c>
      <c r="E350" s="37">
        <f aca="true" t="shared" si="92" ref="E350:F352">E351</f>
        <v>0</v>
      </c>
      <c r="F350" s="37">
        <f t="shared" si="92"/>
        <v>0</v>
      </c>
    </row>
    <row r="351" spans="1:6" ht="12.75">
      <c r="A351" s="157">
        <v>2320520100</v>
      </c>
      <c r="B351" s="157"/>
      <c r="C351" s="55" t="s">
        <v>231</v>
      </c>
      <c r="D351" s="37">
        <f>D352</f>
        <v>402.3</v>
      </c>
      <c r="E351" s="37">
        <f t="shared" si="92"/>
        <v>0</v>
      </c>
      <c r="F351" s="37">
        <f t="shared" si="92"/>
        <v>0</v>
      </c>
    </row>
    <row r="352" spans="1:6" ht="31.5">
      <c r="A352" s="157">
        <v>2320520100</v>
      </c>
      <c r="B352" s="157" t="s">
        <v>69</v>
      </c>
      <c r="C352" s="159" t="s">
        <v>95</v>
      </c>
      <c r="D352" s="37">
        <f>D353</f>
        <v>402.3</v>
      </c>
      <c r="E352" s="37">
        <f t="shared" si="92"/>
        <v>0</v>
      </c>
      <c r="F352" s="37">
        <f t="shared" si="92"/>
        <v>0</v>
      </c>
    </row>
    <row r="353" spans="1:6" ht="31.5">
      <c r="A353" s="157">
        <v>2320520100</v>
      </c>
      <c r="B353" s="158">
        <v>240</v>
      </c>
      <c r="C353" s="159" t="s">
        <v>223</v>
      </c>
      <c r="D353" s="37">
        <f>' № 5  рп, кцср, квр'!E336</f>
        <v>402.3</v>
      </c>
      <c r="E353" s="37">
        <f>' № 5  рп, кцср, квр'!F336</f>
        <v>0</v>
      </c>
      <c r="F353" s="37">
        <f>' № 5  рп, кцср, квр'!G336</f>
        <v>0</v>
      </c>
    </row>
    <row r="354" spans="1:6" ht="18" customHeight="1">
      <c r="A354" s="115">
        <v>2330000000</v>
      </c>
      <c r="B354" s="116"/>
      <c r="C354" s="117" t="s">
        <v>333</v>
      </c>
      <c r="D354" s="37">
        <f>D355</f>
        <v>3465.7000000000003</v>
      </c>
      <c r="E354" s="37">
        <f>E355</f>
        <v>3014.5</v>
      </c>
      <c r="F354" s="37">
        <f>F355</f>
        <v>3014.5</v>
      </c>
    </row>
    <row r="355" spans="1:6" ht="47.25">
      <c r="A355" s="115">
        <v>2330100000</v>
      </c>
      <c r="B355" s="116"/>
      <c r="C355" s="117" t="s">
        <v>213</v>
      </c>
      <c r="D355" s="37">
        <f>D356+D359</f>
        <v>3465.7000000000003</v>
      </c>
      <c r="E355" s="37">
        <f>E356+E359</f>
        <v>3014.5</v>
      </c>
      <c r="F355" s="37">
        <f>F356+F359</f>
        <v>3014.5</v>
      </c>
    </row>
    <row r="356" spans="1:6" ht="12.75">
      <c r="A356" s="115">
        <v>2330120090</v>
      </c>
      <c r="B356" s="116"/>
      <c r="C356" s="117" t="s">
        <v>324</v>
      </c>
      <c r="D356" s="37">
        <f aca="true" t="shared" si="93" ref="D356:F357">D357</f>
        <v>1304.9</v>
      </c>
      <c r="E356" s="37">
        <f t="shared" si="93"/>
        <v>1238.4</v>
      </c>
      <c r="F356" s="37">
        <f t="shared" si="93"/>
        <v>1238.4</v>
      </c>
    </row>
    <row r="357" spans="1:6" ht="31.5">
      <c r="A357" s="115">
        <v>2330120090</v>
      </c>
      <c r="B357" s="115" t="s">
        <v>69</v>
      </c>
      <c r="C357" s="117" t="s">
        <v>95</v>
      </c>
      <c r="D357" s="37">
        <f t="shared" si="93"/>
        <v>1304.9</v>
      </c>
      <c r="E357" s="37">
        <f t="shared" si="93"/>
        <v>1238.4</v>
      </c>
      <c r="F357" s="37">
        <f t="shared" si="93"/>
        <v>1238.4</v>
      </c>
    </row>
    <row r="358" spans="1:6" ht="31.5">
      <c r="A358" s="115">
        <v>2330120090</v>
      </c>
      <c r="B358" s="116">
        <v>240</v>
      </c>
      <c r="C358" s="117" t="s">
        <v>223</v>
      </c>
      <c r="D358" s="37">
        <f>' № 5  рп, кцср, квр'!E341</f>
        <v>1304.9</v>
      </c>
      <c r="E358" s="37">
        <f>' № 5  рп, кцср, квр'!F341</f>
        <v>1238.4</v>
      </c>
      <c r="F358" s="37">
        <f>' № 5  рп, кцср, квр'!G341</f>
        <v>1238.4</v>
      </c>
    </row>
    <row r="359" spans="1:6" ht="12.75">
      <c r="A359" s="115">
        <v>2330120100</v>
      </c>
      <c r="B359" s="77"/>
      <c r="C359" s="42" t="s">
        <v>325</v>
      </c>
      <c r="D359" s="37">
        <f aca="true" t="shared" si="94" ref="D359:F360">D360</f>
        <v>2160.8</v>
      </c>
      <c r="E359" s="37">
        <f t="shared" si="94"/>
        <v>1776.1</v>
      </c>
      <c r="F359" s="37">
        <f t="shared" si="94"/>
        <v>1776.1</v>
      </c>
    </row>
    <row r="360" spans="1:6" ht="31.5">
      <c r="A360" s="115">
        <v>2330120100</v>
      </c>
      <c r="B360" s="100" t="s">
        <v>69</v>
      </c>
      <c r="C360" s="117" t="s">
        <v>95</v>
      </c>
      <c r="D360" s="37">
        <f t="shared" si="94"/>
        <v>2160.8</v>
      </c>
      <c r="E360" s="37">
        <f t="shared" si="94"/>
        <v>1776.1</v>
      </c>
      <c r="F360" s="37">
        <f t="shared" si="94"/>
        <v>1776.1</v>
      </c>
    </row>
    <row r="361" spans="1:6" ht="31.5">
      <c r="A361" s="115">
        <v>2330120100</v>
      </c>
      <c r="B361" s="77">
        <v>240</v>
      </c>
      <c r="C361" s="117" t="s">
        <v>223</v>
      </c>
      <c r="D361" s="37">
        <f>' № 5  рп, кцср, квр'!E344</f>
        <v>2160.8</v>
      </c>
      <c r="E361" s="37">
        <f>' № 5  рп, кцср, квр'!F344</f>
        <v>1776.1</v>
      </c>
      <c r="F361" s="37">
        <f>' № 5  рп, кцср, квр'!G344</f>
        <v>1776.1</v>
      </c>
    </row>
    <row r="362" spans="1:6" ht="47.25">
      <c r="A362" s="28">
        <v>2400000000</v>
      </c>
      <c r="B362" s="116"/>
      <c r="C362" s="45" t="s">
        <v>320</v>
      </c>
      <c r="D362" s="36">
        <f>D363+D388+D410</f>
        <v>156674.5</v>
      </c>
      <c r="E362" s="36">
        <f>E363+E388+E410</f>
        <v>88413.80000000002</v>
      </c>
      <c r="F362" s="36">
        <f>F363+F388+F410</f>
        <v>88458.9</v>
      </c>
    </row>
    <row r="363" spans="1:6" ht="12.75">
      <c r="A363" s="115">
        <v>2410000000</v>
      </c>
      <c r="B363" s="116"/>
      <c r="C363" s="117" t="s">
        <v>124</v>
      </c>
      <c r="D363" s="37">
        <f>D364+D368+D378</f>
        <v>140465.1</v>
      </c>
      <c r="E363" s="37">
        <f>E364+E368+E378</f>
        <v>83207.20000000001</v>
      </c>
      <c r="F363" s="37">
        <f>F364+F368+F378</f>
        <v>83044</v>
      </c>
    </row>
    <row r="364" spans="1:6" ht="12.75">
      <c r="A364" s="115">
        <v>2410100000</v>
      </c>
      <c r="B364" s="24"/>
      <c r="C364" s="117" t="s">
        <v>178</v>
      </c>
      <c r="D364" s="37">
        <f aca="true" t="shared" si="95" ref="D364:F366">D365</f>
        <v>57374.5</v>
      </c>
      <c r="E364" s="37">
        <f t="shared" si="95"/>
        <v>10223.9</v>
      </c>
      <c r="F364" s="37">
        <f t="shared" si="95"/>
        <v>7141.4</v>
      </c>
    </row>
    <row r="365" spans="1:6" ht="31.5">
      <c r="A365" s="116">
        <v>2410120100</v>
      </c>
      <c r="B365" s="116"/>
      <c r="C365" s="117" t="s">
        <v>125</v>
      </c>
      <c r="D365" s="37">
        <f t="shared" si="95"/>
        <v>57374.5</v>
      </c>
      <c r="E365" s="37">
        <f t="shared" si="95"/>
        <v>10223.9</v>
      </c>
      <c r="F365" s="37">
        <f t="shared" si="95"/>
        <v>7141.4</v>
      </c>
    </row>
    <row r="366" spans="1:6" ht="31.5">
      <c r="A366" s="116">
        <v>2410120100</v>
      </c>
      <c r="B366" s="115" t="s">
        <v>69</v>
      </c>
      <c r="C366" s="117" t="s">
        <v>95</v>
      </c>
      <c r="D366" s="37">
        <f t="shared" si="95"/>
        <v>57374.5</v>
      </c>
      <c r="E366" s="37">
        <f t="shared" si="95"/>
        <v>10223.9</v>
      </c>
      <c r="F366" s="37">
        <f t="shared" si="95"/>
        <v>7141.4</v>
      </c>
    </row>
    <row r="367" spans="1:6" ht="31.5">
      <c r="A367" s="116">
        <v>2410120100</v>
      </c>
      <c r="B367" s="116">
        <v>240</v>
      </c>
      <c r="C367" s="117" t="s">
        <v>223</v>
      </c>
      <c r="D367" s="37">
        <f>' № 5  рп, кцср, квр'!E186</f>
        <v>57374.5</v>
      </c>
      <c r="E367" s="37">
        <f>' № 5  рп, кцср, квр'!F186</f>
        <v>10223.9</v>
      </c>
      <c r="F367" s="37">
        <f>' № 5  рп, кцср, квр'!G186</f>
        <v>7141.4</v>
      </c>
    </row>
    <row r="368" spans="1:6" ht="47.25">
      <c r="A368" s="115">
        <v>2410200000</v>
      </c>
      <c r="B368" s="116"/>
      <c r="C368" s="117" t="s">
        <v>179</v>
      </c>
      <c r="D368" s="37">
        <f>D369+D375+D372</f>
        <v>70575.2</v>
      </c>
      <c r="E368" s="37">
        <f>E369+E375+E372</f>
        <v>60960.9</v>
      </c>
      <c r="F368" s="37">
        <f>F369+F375+F372</f>
        <v>63399.3</v>
      </c>
    </row>
    <row r="369" spans="1:6" ht="31.5">
      <c r="A369" s="116">
        <v>2410211050</v>
      </c>
      <c r="B369" s="116"/>
      <c r="C369" s="117" t="s">
        <v>240</v>
      </c>
      <c r="D369" s="37">
        <f aca="true" t="shared" si="96" ref="D369:F370">D370</f>
        <v>54129.6</v>
      </c>
      <c r="E369" s="37">
        <f t="shared" si="96"/>
        <v>54864.8</v>
      </c>
      <c r="F369" s="37">
        <f t="shared" si="96"/>
        <v>57059.4</v>
      </c>
    </row>
    <row r="370" spans="1:6" ht="31.5">
      <c r="A370" s="116">
        <v>2410211050</v>
      </c>
      <c r="B370" s="115" t="s">
        <v>69</v>
      </c>
      <c r="C370" s="117" t="s">
        <v>95</v>
      </c>
      <c r="D370" s="37">
        <f t="shared" si="96"/>
        <v>54129.6</v>
      </c>
      <c r="E370" s="37">
        <f t="shared" si="96"/>
        <v>54864.8</v>
      </c>
      <c r="F370" s="37">
        <f t="shared" si="96"/>
        <v>57059.4</v>
      </c>
    </row>
    <row r="371" spans="1:6" ht="31.5">
      <c r="A371" s="116">
        <v>2410211050</v>
      </c>
      <c r="B371" s="116">
        <v>240</v>
      </c>
      <c r="C371" s="117" t="s">
        <v>223</v>
      </c>
      <c r="D371" s="37">
        <f>' № 5  рп, кцср, квр'!E190</f>
        <v>54129.6</v>
      </c>
      <c r="E371" s="37">
        <f>' № 5  рп, кцср, квр'!F190</f>
        <v>54864.8</v>
      </c>
      <c r="F371" s="37">
        <f>' № 5  рп, кцср, квр'!G190</f>
        <v>57059.4</v>
      </c>
    </row>
    <row r="372" spans="1:6" ht="12.75">
      <c r="A372" s="116">
        <v>2410220110</v>
      </c>
      <c r="B372" s="116"/>
      <c r="C372" s="55" t="s">
        <v>232</v>
      </c>
      <c r="D372" s="37">
        <f aca="true" t="shared" si="97" ref="D372:F373">D373</f>
        <v>3274.8</v>
      </c>
      <c r="E372" s="37">
        <f t="shared" si="97"/>
        <v>0</v>
      </c>
      <c r="F372" s="37">
        <f t="shared" si="97"/>
        <v>0</v>
      </c>
    </row>
    <row r="373" spans="1:6" ht="31.5">
      <c r="A373" s="116">
        <v>2410220110</v>
      </c>
      <c r="B373" s="115" t="s">
        <v>69</v>
      </c>
      <c r="C373" s="55" t="s">
        <v>95</v>
      </c>
      <c r="D373" s="37">
        <f t="shared" si="97"/>
        <v>3274.8</v>
      </c>
      <c r="E373" s="37">
        <f t="shared" si="97"/>
        <v>0</v>
      </c>
      <c r="F373" s="37">
        <f t="shared" si="97"/>
        <v>0</v>
      </c>
    </row>
    <row r="374" spans="1:6" ht="31.5">
      <c r="A374" s="116">
        <v>2410220110</v>
      </c>
      <c r="B374" s="116">
        <v>240</v>
      </c>
      <c r="C374" s="55" t="s">
        <v>223</v>
      </c>
      <c r="D374" s="37">
        <f>' № 5  рп, кцср, квр'!E193</f>
        <v>3274.8</v>
      </c>
      <c r="E374" s="37">
        <f>' № 5  рп, кцср, квр'!F193</f>
        <v>0</v>
      </c>
      <c r="F374" s="37">
        <f>' № 5  рп, кцср, квр'!G193</f>
        <v>0</v>
      </c>
    </row>
    <row r="375" spans="1:6" ht="31.5">
      <c r="A375" s="116" t="s">
        <v>294</v>
      </c>
      <c r="B375" s="116"/>
      <c r="C375" s="117" t="s">
        <v>251</v>
      </c>
      <c r="D375" s="37">
        <f aca="true" t="shared" si="98" ref="D375:F376">D376</f>
        <v>13170.8</v>
      </c>
      <c r="E375" s="37">
        <f t="shared" si="98"/>
        <v>6096.1</v>
      </c>
      <c r="F375" s="37">
        <f t="shared" si="98"/>
        <v>6339.9</v>
      </c>
    </row>
    <row r="376" spans="1:6" ht="31.5">
      <c r="A376" s="116" t="s">
        <v>294</v>
      </c>
      <c r="B376" s="115" t="s">
        <v>69</v>
      </c>
      <c r="C376" s="117" t="s">
        <v>95</v>
      </c>
      <c r="D376" s="37">
        <f t="shared" si="98"/>
        <v>13170.8</v>
      </c>
      <c r="E376" s="37">
        <f t="shared" si="98"/>
        <v>6096.1</v>
      </c>
      <c r="F376" s="37">
        <f t="shared" si="98"/>
        <v>6339.9</v>
      </c>
    </row>
    <row r="377" spans="1:6" ht="31.5">
      <c r="A377" s="116" t="s">
        <v>294</v>
      </c>
      <c r="B377" s="116">
        <v>240</v>
      </c>
      <c r="C377" s="117" t="s">
        <v>223</v>
      </c>
      <c r="D377" s="37">
        <f>' № 5  рп, кцср, квр'!E196</f>
        <v>13170.8</v>
      </c>
      <c r="E377" s="37">
        <f>' № 5  рп, кцср, квр'!F196</f>
        <v>6096.1</v>
      </c>
      <c r="F377" s="37">
        <f>' № 5  рп, кцср, квр'!G196</f>
        <v>6339.9</v>
      </c>
    </row>
    <row r="378" spans="1:6" ht="47.25">
      <c r="A378" s="116">
        <v>2410300000</v>
      </c>
      <c r="B378" s="116"/>
      <c r="C378" s="117" t="s">
        <v>234</v>
      </c>
      <c r="D378" s="37">
        <f>D379+D385+D382</f>
        <v>12515.4</v>
      </c>
      <c r="E378" s="37">
        <f>E379+E385+E382</f>
        <v>12022.400000000001</v>
      </c>
      <c r="F378" s="37">
        <f>F379+F385+F382</f>
        <v>12503.3</v>
      </c>
    </row>
    <row r="379" spans="1:6" ht="47.25">
      <c r="A379" s="116">
        <v>2410311020</v>
      </c>
      <c r="B379" s="116"/>
      <c r="C379" s="117" t="s">
        <v>241</v>
      </c>
      <c r="D379" s="37">
        <f aca="true" t="shared" si="99" ref="D379:F380">D380</f>
        <v>10404</v>
      </c>
      <c r="E379" s="37">
        <f t="shared" si="99"/>
        <v>10820.2</v>
      </c>
      <c r="F379" s="37">
        <f t="shared" si="99"/>
        <v>11253</v>
      </c>
    </row>
    <row r="380" spans="1:6" ht="31.5">
      <c r="A380" s="116">
        <v>2410311020</v>
      </c>
      <c r="B380" s="115" t="s">
        <v>69</v>
      </c>
      <c r="C380" s="117" t="s">
        <v>95</v>
      </c>
      <c r="D380" s="37">
        <f t="shared" si="99"/>
        <v>10404</v>
      </c>
      <c r="E380" s="37">
        <f t="shared" si="99"/>
        <v>10820.2</v>
      </c>
      <c r="F380" s="37">
        <f t="shared" si="99"/>
        <v>11253</v>
      </c>
    </row>
    <row r="381" spans="1:6" ht="31.5">
      <c r="A381" s="116">
        <v>2410311020</v>
      </c>
      <c r="B381" s="116">
        <v>240</v>
      </c>
      <c r="C381" s="117" t="s">
        <v>223</v>
      </c>
      <c r="D381" s="37">
        <f>' № 5  рп, кцср, квр'!E200</f>
        <v>10404</v>
      </c>
      <c r="E381" s="37">
        <f>' № 5  рп, кцср, квр'!F200</f>
        <v>10820.2</v>
      </c>
      <c r="F381" s="37">
        <f>' № 5  рп, кцср, квр'!G200</f>
        <v>11253</v>
      </c>
    </row>
    <row r="382" spans="1:6" ht="12.75">
      <c r="A382" s="116">
        <v>2410320110</v>
      </c>
      <c r="B382" s="116"/>
      <c r="C382" s="55" t="s">
        <v>232</v>
      </c>
      <c r="D382" s="37">
        <f aca="true" t="shared" si="100" ref="D382:F383">D383</f>
        <v>955.3999999999996</v>
      </c>
      <c r="E382" s="37">
        <f t="shared" si="100"/>
        <v>0</v>
      </c>
      <c r="F382" s="37">
        <f t="shared" si="100"/>
        <v>0</v>
      </c>
    </row>
    <row r="383" spans="1:6" ht="31.5">
      <c r="A383" s="116">
        <v>2410320110</v>
      </c>
      <c r="B383" s="115" t="s">
        <v>69</v>
      </c>
      <c r="C383" s="55" t="s">
        <v>95</v>
      </c>
      <c r="D383" s="37">
        <f t="shared" si="100"/>
        <v>955.3999999999996</v>
      </c>
      <c r="E383" s="37">
        <f t="shared" si="100"/>
        <v>0</v>
      </c>
      <c r="F383" s="37">
        <f t="shared" si="100"/>
        <v>0</v>
      </c>
    </row>
    <row r="384" spans="1:6" ht="31.5">
      <c r="A384" s="116">
        <v>2410320110</v>
      </c>
      <c r="B384" s="116">
        <v>240</v>
      </c>
      <c r="C384" s="55" t="s">
        <v>223</v>
      </c>
      <c r="D384" s="37">
        <f>' № 5  рп, кцср, квр'!E203</f>
        <v>955.3999999999996</v>
      </c>
      <c r="E384" s="37">
        <f>' № 5  рп, кцср, квр'!F203</f>
        <v>0</v>
      </c>
      <c r="F384" s="37">
        <f>' № 5  рп, кцср, квр'!G203</f>
        <v>0</v>
      </c>
    </row>
    <row r="385" spans="1:6" ht="47.25">
      <c r="A385" s="116" t="s">
        <v>295</v>
      </c>
      <c r="B385" s="116"/>
      <c r="C385" s="117" t="s">
        <v>252</v>
      </c>
      <c r="D385" s="37">
        <f aca="true" t="shared" si="101" ref="D385:F386">D386</f>
        <v>1156</v>
      </c>
      <c r="E385" s="37">
        <f t="shared" si="101"/>
        <v>1202.2</v>
      </c>
      <c r="F385" s="37">
        <f t="shared" si="101"/>
        <v>1250.3</v>
      </c>
    </row>
    <row r="386" spans="1:6" ht="31.5">
      <c r="A386" s="116" t="s">
        <v>295</v>
      </c>
      <c r="B386" s="115" t="s">
        <v>69</v>
      </c>
      <c r="C386" s="117" t="s">
        <v>95</v>
      </c>
      <c r="D386" s="37">
        <f t="shared" si="101"/>
        <v>1156</v>
      </c>
      <c r="E386" s="37">
        <f t="shared" si="101"/>
        <v>1202.2</v>
      </c>
      <c r="F386" s="37">
        <f t="shared" si="101"/>
        <v>1250.3</v>
      </c>
    </row>
    <row r="387" spans="1:6" ht="31.5">
      <c r="A387" s="116" t="s">
        <v>295</v>
      </c>
      <c r="B387" s="116">
        <v>240</v>
      </c>
      <c r="C387" s="117" t="s">
        <v>223</v>
      </c>
      <c r="D387" s="37">
        <f>' № 5  рп, кцср, квр'!E206</f>
        <v>1156</v>
      </c>
      <c r="E387" s="37">
        <f>' № 5  рп, кцср, квр'!F206</f>
        <v>1202.2</v>
      </c>
      <c r="F387" s="37">
        <f>' № 5  рп, кцср, квр'!G206</f>
        <v>1250.3</v>
      </c>
    </row>
    <row r="388" spans="1:6" ht="12.75">
      <c r="A388" s="115">
        <v>2420000000</v>
      </c>
      <c r="B388" s="116"/>
      <c r="C388" s="117" t="s">
        <v>126</v>
      </c>
      <c r="D388" s="37">
        <f>D389+D400+D396</f>
        <v>7147.299999999999</v>
      </c>
      <c r="E388" s="37">
        <f>E389+E400+E396</f>
        <v>5206.6</v>
      </c>
      <c r="F388" s="37">
        <f>F389+F400+F396</f>
        <v>5414.9</v>
      </c>
    </row>
    <row r="389" spans="1:6" ht="31.5">
      <c r="A389" s="115">
        <v>2420100000</v>
      </c>
      <c r="B389" s="116"/>
      <c r="C389" s="117" t="s">
        <v>180</v>
      </c>
      <c r="D389" s="37">
        <f>D390+D393</f>
        <v>3350.7</v>
      </c>
      <c r="E389" s="37">
        <f aca="true" t="shared" si="102" ref="E389:F389">E390+E393</f>
        <v>1854.9</v>
      </c>
      <c r="F389" s="37">
        <f t="shared" si="102"/>
        <v>1929.1</v>
      </c>
    </row>
    <row r="390" spans="1:6" ht="12.75">
      <c r="A390" s="116">
        <v>2420120120</v>
      </c>
      <c r="B390" s="116"/>
      <c r="C390" s="117" t="s">
        <v>127</v>
      </c>
      <c r="D390" s="37">
        <f aca="true" t="shared" si="103" ref="D390:F391">D391</f>
        <v>1555.6999999999998</v>
      </c>
      <c r="E390" s="37">
        <f t="shared" si="103"/>
        <v>1854.9</v>
      </c>
      <c r="F390" s="37">
        <f t="shared" si="103"/>
        <v>1929.1</v>
      </c>
    </row>
    <row r="391" spans="1:6" ht="31.5">
      <c r="A391" s="116">
        <v>2420120120</v>
      </c>
      <c r="B391" s="115" t="s">
        <v>69</v>
      </c>
      <c r="C391" s="117" t="s">
        <v>95</v>
      </c>
      <c r="D391" s="37">
        <f t="shared" si="103"/>
        <v>1555.6999999999998</v>
      </c>
      <c r="E391" s="37">
        <f t="shared" si="103"/>
        <v>1854.9</v>
      </c>
      <c r="F391" s="37">
        <f t="shared" si="103"/>
        <v>1929.1</v>
      </c>
    </row>
    <row r="392" spans="1:6" ht="31.5">
      <c r="A392" s="116">
        <v>2420120120</v>
      </c>
      <c r="B392" s="116">
        <v>240</v>
      </c>
      <c r="C392" s="117" t="s">
        <v>223</v>
      </c>
      <c r="D392" s="37">
        <f>' № 5  рп, кцср, квр'!E211</f>
        <v>1555.6999999999998</v>
      </c>
      <c r="E392" s="37">
        <f>' № 5  рп, кцср, квр'!F211</f>
        <v>1854.9</v>
      </c>
      <c r="F392" s="37">
        <f>' № 5  рп, кцср, квр'!G211</f>
        <v>1929.1</v>
      </c>
    </row>
    <row r="393" spans="1:6" ht="12.75">
      <c r="A393" s="246">
        <v>2420120130</v>
      </c>
      <c r="B393" s="246"/>
      <c r="C393" s="247" t="s">
        <v>754</v>
      </c>
      <c r="D393" s="37">
        <f>D394</f>
        <v>1795</v>
      </c>
      <c r="E393" s="37">
        <f aca="true" t="shared" si="104" ref="E393:F394">E394</f>
        <v>0</v>
      </c>
      <c r="F393" s="37">
        <f t="shared" si="104"/>
        <v>0</v>
      </c>
    </row>
    <row r="394" spans="1:6" ht="31.5">
      <c r="A394" s="246">
        <v>2420120130</v>
      </c>
      <c r="B394" s="245" t="s">
        <v>69</v>
      </c>
      <c r="C394" s="247" t="s">
        <v>95</v>
      </c>
      <c r="D394" s="37">
        <f>D395</f>
        <v>1795</v>
      </c>
      <c r="E394" s="37">
        <f t="shared" si="104"/>
        <v>0</v>
      </c>
      <c r="F394" s="37">
        <f t="shared" si="104"/>
        <v>0</v>
      </c>
    </row>
    <row r="395" spans="1:6" ht="31.5">
      <c r="A395" s="246">
        <v>2420120130</v>
      </c>
      <c r="B395" s="246">
        <v>240</v>
      </c>
      <c r="C395" s="247" t="s">
        <v>223</v>
      </c>
      <c r="D395" s="37">
        <f>' № 5  рп, кцср, квр'!E214</f>
        <v>1795</v>
      </c>
      <c r="E395" s="37">
        <f>' № 5  рп, кцср, квр'!F214</f>
        <v>0</v>
      </c>
      <c r="F395" s="37">
        <f>' № 5  рп, кцср, квр'!G214</f>
        <v>0</v>
      </c>
    </row>
    <row r="396" spans="1:6" ht="31.5">
      <c r="A396" s="157">
        <v>2420200000</v>
      </c>
      <c r="B396" s="158"/>
      <c r="C396" s="159" t="s">
        <v>685</v>
      </c>
      <c r="D396" s="37">
        <f>D397</f>
        <v>227.9</v>
      </c>
      <c r="E396" s="37">
        <f aca="true" t="shared" si="105" ref="E396:F398">E397</f>
        <v>0</v>
      </c>
      <c r="F396" s="37">
        <f t="shared" si="105"/>
        <v>0</v>
      </c>
    </row>
    <row r="397" spans="1:6" ht="31.5">
      <c r="A397" s="157">
        <v>2420220130</v>
      </c>
      <c r="B397" s="158"/>
      <c r="C397" s="159" t="s">
        <v>686</v>
      </c>
      <c r="D397" s="37">
        <f>D398</f>
        <v>227.9</v>
      </c>
      <c r="E397" s="37">
        <f t="shared" si="105"/>
        <v>0</v>
      </c>
      <c r="F397" s="37">
        <f t="shared" si="105"/>
        <v>0</v>
      </c>
    </row>
    <row r="398" spans="1:6" ht="31.5">
      <c r="A398" s="157">
        <v>2420220130</v>
      </c>
      <c r="B398" s="157" t="s">
        <v>69</v>
      </c>
      <c r="C398" s="159" t="s">
        <v>95</v>
      </c>
      <c r="D398" s="37">
        <f>D399</f>
        <v>227.9</v>
      </c>
      <c r="E398" s="37">
        <f t="shared" si="105"/>
        <v>0</v>
      </c>
      <c r="F398" s="37">
        <f t="shared" si="105"/>
        <v>0</v>
      </c>
    </row>
    <row r="399" spans="1:6" ht="31.5">
      <c r="A399" s="157">
        <v>2420220130</v>
      </c>
      <c r="B399" s="158">
        <v>240</v>
      </c>
      <c r="C399" s="159" t="s">
        <v>223</v>
      </c>
      <c r="D399" s="37">
        <f>' № 5  рп, кцср, квр'!E218</f>
        <v>227.9</v>
      </c>
      <c r="E399" s="37">
        <f>' № 5  рп, кцср, квр'!F218</f>
        <v>0</v>
      </c>
      <c r="F399" s="37">
        <f>' № 5  рп, кцср, квр'!G218</f>
        <v>0</v>
      </c>
    </row>
    <row r="400" spans="1:6" ht="47.25">
      <c r="A400" s="116" t="s">
        <v>296</v>
      </c>
      <c r="B400" s="116"/>
      <c r="C400" s="117" t="s">
        <v>337</v>
      </c>
      <c r="D400" s="37">
        <f>D401+D407+D404</f>
        <v>3568.7</v>
      </c>
      <c r="E400" s="37">
        <f>E401+E407+E404</f>
        <v>3351.7</v>
      </c>
      <c r="F400" s="37">
        <f>F401+F407+F404</f>
        <v>3485.7999999999997</v>
      </c>
    </row>
    <row r="401" spans="1:6" ht="47.25">
      <c r="A401" s="116" t="s">
        <v>297</v>
      </c>
      <c r="B401" s="116"/>
      <c r="C401" s="117" t="s">
        <v>242</v>
      </c>
      <c r="D401" s="37">
        <f aca="true" t="shared" si="106" ref="D401:F402">D402</f>
        <v>2812.1</v>
      </c>
      <c r="E401" s="37">
        <f t="shared" si="106"/>
        <v>2924.6</v>
      </c>
      <c r="F401" s="37">
        <f t="shared" si="106"/>
        <v>3041.6</v>
      </c>
    </row>
    <row r="402" spans="1:6" ht="31.5">
      <c r="A402" s="116" t="s">
        <v>297</v>
      </c>
      <c r="B402" s="115" t="s">
        <v>69</v>
      </c>
      <c r="C402" s="117" t="s">
        <v>95</v>
      </c>
      <c r="D402" s="37">
        <f t="shared" si="106"/>
        <v>2812.1</v>
      </c>
      <c r="E402" s="37">
        <f t="shared" si="106"/>
        <v>2924.6</v>
      </c>
      <c r="F402" s="37">
        <f t="shared" si="106"/>
        <v>3041.6</v>
      </c>
    </row>
    <row r="403" spans="1:6" ht="31.5">
      <c r="A403" s="116" t="s">
        <v>297</v>
      </c>
      <c r="B403" s="116">
        <v>240</v>
      </c>
      <c r="C403" s="117" t="s">
        <v>223</v>
      </c>
      <c r="D403" s="37">
        <f>' № 5  рп, кцср, квр'!E222</f>
        <v>2812.1</v>
      </c>
      <c r="E403" s="37">
        <f>' № 5  рп, кцср, квр'!F222</f>
        <v>2924.6</v>
      </c>
      <c r="F403" s="37">
        <f>' № 5  рп, кцср, квр'!G222</f>
        <v>3041.6</v>
      </c>
    </row>
    <row r="404" spans="1:6" ht="12.75">
      <c r="A404" s="116" t="s">
        <v>369</v>
      </c>
      <c r="B404" s="116"/>
      <c r="C404" s="55" t="s">
        <v>232</v>
      </c>
      <c r="D404" s="37">
        <f aca="true" t="shared" si="107" ref="D404:F405">D405</f>
        <v>444.1</v>
      </c>
      <c r="E404" s="37">
        <f t="shared" si="107"/>
        <v>102.1</v>
      </c>
      <c r="F404" s="37">
        <f t="shared" si="107"/>
        <v>106.2</v>
      </c>
    </row>
    <row r="405" spans="1:6" ht="31.5">
      <c r="A405" s="116" t="s">
        <v>369</v>
      </c>
      <c r="B405" s="115" t="s">
        <v>69</v>
      </c>
      <c r="C405" s="117" t="s">
        <v>95</v>
      </c>
      <c r="D405" s="37">
        <f t="shared" si="107"/>
        <v>444.1</v>
      </c>
      <c r="E405" s="37">
        <f t="shared" si="107"/>
        <v>102.1</v>
      </c>
      <c r="F405" s="37">
        <f t="shared" si="107"/>
        <v>106.2</v>
      </c>
    </row>
    <row r="406" spans="1:6" ht="31.5">
      <c r="A406" s="116" t="s">
        <v>369</v>
      </c>
      <c r="B406" s="116">
        <v>240</v>
      </c>
      <c r="C406" s="117" t="s">
        <v>223</v>
      </c>
      <c r="D406" s="37">
        <f>' № 5  рп, кцср, квр'!E225</f>
        <v>444.1</v>
      </c>
      <c r="E406" s="37">
        <f>' № 5  рп, кцср, квр'!F225</f>
        <v>102.1</v>
      </c>
      <c r="F406" s="37">
        <f>' № 5  рп, кцср, квр'!G225</f>
        <v>106.2</v>
      </c>
    </row>
    <row r="407" spans="1:6" ht="47.25">
      <c r="A407" s="116" t="s">
        <v>298</v>
      </c>
      <c r="B407" s="116"/>
      <c r="C407" s="117" t="s">
        <v>233</v>
      </c>
      <c r="D407" s="37">
        <f aca="true" t="shared" si="108" ref="D407:F408">D408</f>
        <v>312.5</v>
      </c>
      <c r="E407" s="37">
        <f t="shared" si="108"/>
        <v>325</v>
      </c>
      <c r="F407" s="37">
        <f t="shared" si="108"/>
        <v>338</v>
      </c>
    </row>
    <row r="408" spans="1:6" ht="31.5">
      <c r="A408" s="116" t="s">
        <v>298</v>
      </c>
      <c r="B408" s="115" t="s">
        <v>69</v>
      </c>
      <c r="C408" s="117" t="s">
        <v>95</v>
      </c>
      <c r="D408" s="37">
        <f t="shared" si="108"/>
        <v>312.5</v>
      </c>
      <c r="E408" s="37">
        <f t="shared" si="108"/>
        <v>325</v>
      </c>
      <c r="F408" s="37">
        <f t="shared" si="108"/>
        <v>338</v>
      </c>
    </row>
    <row r="409" spans="1:6" ht="31.5">
      <c r="A409" s="116" t="s">
        <v>298</v>
      </c>
      <c r="B409" s="116">
        <v>240</v>
      </c>
      <c r="C409" s="117" t="s">
        <v>223</v>
      </c>
      <c r="D409" s="37">
        <f>' № 5  рп, кцср, квр'!E228</f>
        <v>312.5</v>
      </c>
      <c r="E409" s="37">
        <f>' № 5  рп, кцср, квр'!F228</f>
        <v>325</v>
      </c>
      <c r="F409" s="37">
        <f>' № 5  рп, кцср, квр'!G228</f>
        <v>338</v>
      </c>
    </row>
    <row r="410" spans="1:6" ht="12.75">
      <c r="A410" s="115">
        <v>2430000000</v>
      </c>
      <c r="B410" s="116"/>
      <c r="C410" s="8" t="s">
        <v>336</v>
      </c>
      <c r="D410" s="37">
        <f>D415+D411+D419</f>
        <v>9062.1</v>
      </c>
      <c r="E410" s="37">
        <f aca="true" t="shared" si="109" ref="E410:F410">E415+E411+E419</f>
        <v>0</v>
      </c>
      <c r="F410" s="37">
        <f t="shared" si="109"/>
        <v>0</v>
      </c>
    </row>
    <row r="411" spans="1:6" ht="31.5">
      <c r="A411" s="158">
        <v>2430100000</v>
      </c>
      <c r="B411" s="158"/>
      <c r="C411" s="8" t="s">
        <v>687</v>
      </c>
      <c r="D411" s="37">
        <f>D412</f>
        <v>4855.7</v>
      </c>
      <c r="E411" s="37">
        <f aca="true" t="shared" si="110" ref="E411:F413">E412</f>
        <v>0</v>
      </c>
      <c r="F411" s="37">
        <f t="shared" si="110"/>
        <v>0</v>
      </c>
    </row>
    <row r="412" spans="1:6" ht="12.75">
      <c r="A412" s="158">
        <v>2430120100</v>
      </c>
      <c r="B412" s="158"/>
      <c r="C412" s="42" t="s">
        <v>688</v>
      </c>
      <c r="D412" s="37">
        <f>D413</f>
        <v>4855.7</v>
      </c>
      <c r="E412" s="37">
        <f t="shared" si="110"/>
        <v>0</v>
      </c>
      <c r="F412" s="37">
        <f t="shared" si="110"/>
        <v>0</v>
      </c>
    </row>
    <row r="413" spans="1:6" ht="31.5">
      <c r="A413" s="158">
        <v>2430120100</v>
      </c>
      <c r="B413" s="157" t="s">
        <v>72</v>
      </c>
      <c r="C413" s="55" t="s">
        <v>96</v>
      </c>
      <c r="D413" s="37">
        <f>D414</f>
        <v>4855.7</v>
      </c>
      <c r="E413" s="37">
        <f t="shared" si="110"/>
        <v>0</v>
      </c>
      <c r="F413" s="37">
        <f t="shared" si="110"/>
        <v>0</v>
      </c>
    </row>
    <row r="414" spans="1:6" ht="12.75">
      <c r="A414" s="158">
        <v>2430120100</v>
      </c>
      <c r="B414" s="157" t="s">
        <v>119</v>
      </c>
      <c r="C414" s="55" t="s">
        <v>120</v>
      </c>
      <c r="D414" s="37">
        <f>' № 5  рп, кцср, квр'!E255</f>
        <v>4855.7</v>
      </c>
      <c r="E414" s="37">
        <f>' № 5  рп, кцср, квр'!F255</f>
        <v>0</v>
      </c>
      <c r="F414" s="37">
        <f>' № 5  рп, кцср, квр'!G255</f>
        <v>0</v>
      </c>
    </row>
    <row r="415" spans="1:6" ht="31.5">
      <c r="A415" s="116">
        <v>2430200000</v>
      </c>
      <c r="B415" s="116"/>
      <c r="C415" s="8" t="s">
        <v>370</v>
      </c>
      <c r="D415" s="37">
        <f aca="true" t="shared" si="111" ref="D415:F417">D416</f>
        <v>3000</v>
      </c>
      <c r="E415" s="37">
        <f t="shared" si="111"/>
        <v>0</v>
      </c>
      <c r="F415" s="37">
        <f t="shared" si="111"/>
        <v>0</v>
      </c>
    </row>
    <row r="416" spans="1:6" ht="12.75">
      <c r="A416" s="116">
        <v>2430220110</v>
      </c>
      <c r="B416" s="116"/>
      <c r="C416" s="8" t="s">
        <v>371</v>
      </c>
      <c r="D416" s="37">
        <f t="shared" si="111"/>
        <v>3000</v>
      </c>
      <c r="E416" s="37">
        <f t="shared" si="111"/>
        <v>0</v>
      </c>
      <c r="F416" s="37">
        <f t="shared" si="111"/>
        <v>0</v>
      </c>
    </row>
    <row r="417" spans="1:6" ht="31.5">
      <c r="A417" s="116">
        <v>2430220110</v>
      </c>
      <c r="B417" s="115" t="s">
        <v>72</v>
      </c>
      <c r="C417" s="55" t="s">
        <v>96</v>
      </c>
      <c r="D417" s="37">
        <f t="shared" si="111"/>
        <v>3000</v>
      </c>
      <c r="E417" s="37">
        <f t="shared" si="111"/>
        <v>0</v>
      </c>
      <c r="F417" s="37">
        <f t="shared" si="111"/>
        <v>0</v>
      </c>
    </row>
    <row r="418" spans="1:6" ht="12.75">
      <c r="A418" s="116">
        <v>2430220110</v>
      </c>
      <c r="B418" s="115" t="s">
        <v>119</v>
      </c>
      <c r="C418" s="55" t="s">
        <v>120</v>
      </c>
      <c r="D418" s="37">
        <f>' № 5  рп, кцср, квр'!E259</f>
        <v>3000</v>
      </c>
      <c r="E418" s="37">
        <f>' № 5  рп, кцср, квр'!F259</f>
        <v>0</v>
      </c>
      <c r="F418" s="37">
        <f>' № 5  рп, кцср, квр'!G259</f>
        <v>0</v>
      </c>
    </row>
    <row r="419" spans="1:6" ht="31.5">
      <c r="A419" s="158">
        <v>2430300000</v>
      </c>
      <c r="B419" s="157"/>
      <c r="C419" s="55" t="s">
        <v>702</v>
      </c>
      <c r="D419" s="37">
        <f>D420</f>
        <v>1206.4</v>
      </c>
      <c r="E419" s="37">
        <f aca="true" t="shared" si="112" ref="E419:F421">E420</f>
        <v>0</v>
      </c>
      <c r="F419" s="37">
        <f t="shared" si="112"/>
        <v>0</v>
      </c>
    </row>
    <row r="420" spans="1:6" ht="12.75">
      <c r="A420" s="158">
        <v>2430320110</v>
      </c>
      <c r="B420" s="157"/>
      <c r="C420" s="55" t="s">
        <v>689</v>
      </c>
      <c r="D420" s="37">
        <f>D421</f>
        <v>1206.4</v>
      </c>
      <c r="E420" s="37">
        <f t="shared" si="112"/>
        <v>0</v>
      </c>
      <c r="F420" s="37">
        <f t="shared" si="112"/>
        <v>0</v>
      </c>
    </row>
    <row r="421" spans="1:6" ht="31.5">
      <c r="A421" s="158">
        <v>2430320110</v>
      </c>
      <c r="B421" s="157" t="s">
        <v>69</v>
      </c>
      <c r="C421" s="159" t="s">
        <v>95</v>
      </c>
      <c r="D421" s="37">
        <f>D422</f>
        <v>1206.4</v>
      </c>
      <c r="E421" s="37">
        <f t="shared" si="112"/>
        <v>0</v>
      </c>
      <c r="F421" s="37">
        <f t="shared" si="112"/>
        <v>0</v>
      </c>
    </row>
    <row r="422" spans="1:6" ht="31.5">
      <c r="A422" s="158">
        <v>2430320110</v>
      </c>
      <c r="B422" s="158">
        <v>240</v>
      </c>
      <c r="C422" s="159" t="s">
        <v>223</v>
      </c>
      <c r="D422" s="37">
        <f>' № 5  рп, кцср, квр'!E263</f>
        <v>1206.4</v>
      </c>
      <c r="E422" s="37">
        <f>' № 5  рп, кцср, квр'!F263</f>
        <v>0</v>
      </c>
      <c r="F422" s="37">
        <f>' № 5  рп, кцср, квр'!G263</f>
        <v>0</v>
      </c>
    </row>
    <row r="423" spans="1:6" ht="31.5">
      <c r="A423" s="28">
        <v>2500000000</v>
      </c>
      <c r="B423" s="16"/>
      <c r="C423" s="45" t="s">
        <v>318</v>
      </c>
      <c r="D423" s="36">
        <f>D424+D437</f>
        <v>34932.6</v>
      </c>
      <c r="E423" s="36">
        <f>E424+E437</f>
        <v>23107.2</v>
      </c>
      <c r="F423" s="36">
        <f>F424+F437</f>
        <v>23149.2</v>
      </c>
    </row>
    <row r="424" spans="1:6" ht="12.75">
      <c r="A424" s="116">
        <v>2510000000</v>
      </c>
      <c r="B424" s="116"/>
      <c r="C424" s="117" t="s">
        <v>153</v>
      </c>
      <c r="D424" s="39">
        <f>D425+D429+D433</f>
        <v>9837</v>
      </c>
      <c r="E424" s="39">
        <f aca="true" t="shared" si="113" ref="E424:F424">E425+E429+E433</f>
        <v>9787</v>
      </c>
      <c r="F424" s="39">
        <f t="shared" si="113"/>
        <v>9787</v>
      </c>
    </row>
    <row r="425" spans="1:6" ht="47.25">
      <c r="A425" s="116">
        <v>2510100000</v>
      </c>
      <c r="B425" s="116"/>
      <c r="C425" s="117" t="s">
        <v>177</v>
      </c>
      <c r="D425" s="37">
        <f aca="true" t="shared" si="114" ref="D425:F427">D426</f>
        <v>9676.5</v>
      </c>
      <c r="E425" s="37">
        <f t="shared" si="114"/>
        <v>9676.5</v>
      </c>
      <c r="F425" s="37">
        <f t="shared" si="114"/>
        <v>9676.5</v>
      </c>
    </row>
    <row r="426" spans="1:6" ht="31.5">
      <c r="A426" s="116">
        <v>2510120010</v>
      </c>
      <c r="B426" s="116"/>
      <c r="C426" s="117" t="s">
        <v>123</v>
      </c>
      <c r="D426" s="37">
        <f t="shared" si="114"/>
        <v>9676.5</v>
      </c>
      <c r="E426" s="37">
        <f t="shared" si="114"/>
        <v>9676.5</v>
      </c>
      <c r="F426" s="37">
        <f t="shared" si="114"/>
        <v>9676.5</v>
      </c>
    </row>
    <row r="427" spans="1:6" ht="31.5">
      <c r="A427" s="116">
        <v>2510120010</v>
      </c>
      <c r="B427" s="116">
        <v>600</v>
      </c>
      <c r="C427" s="117" t="s">
        <v>83</v>
      </c>
      <c r="D427" s="37">
        <f t="shared" si="114"/>
        <v>9676.5</v>
      </c>
      <c r="E427" s="37">
        <f t="shared" si="114"/>
        <v>9676.5</v>
      </c>
      <c r="F427" s="37">
        <f t="shared" si="114"/>
        <v>9676.5</v>
      </c>
    </row>
    <row r="428" spans="1:6" ht="12.75">
      <c r="A428" s="116">
        <v>2510120010</v>
      </c>
      <c r="B428" s="116">
        <v>610</v>
      </c>
      <c r="C428" s="117" t="s">
        <v>104</v>
      </c>
      <c r="D428" s="37">
        <f>' № 5  рп, кцср, квр'!E165</f>
        <v>9676.5</v>
      </c>
      <c r="E428" s="37">
        <f>' № 5  рп, кцср, квр'!F165</f>
        <v>9676.5</v>
      </c>
      <c r="F428" s="37">
        <f>' № 5  рп, кцср, квр'!G165</f>
        <v>9676.5</v>
      </c>
    </row>
    <row r="429" spans="1:6" ht="47.25">
      <c r="A429" s="116">
        <v>2510200000</v>
      </c>
      <c r="B429" s="116"/>
      <c r="C429" s="117" t="s">
        <v>175</v>
      </c>
      <c r="D429" s="37">
        <f aca="true" t="shared" si="115" ref="D429:F431">D430</f>
        <v>110.5</v>
      </c>
      <c r="E429" s="37">
        <f t="shared" si="115"/>
        <v>110.5</v>
      </c>
      <c r="F429" s="37">
        <f t="shared" si="115"/>
        <v>110.5</v>
      </c>
    </row>
    <row r="430" spans="1:6" ht="31.5">
      <c r="A430" s="116">
        <v>2510220170</v>
      </c>
      <c r="B430" s="116"/>
      <c r="C430" s="117" t="s">
        <v>176</v>
      </c>
      <c r="D430" s="37">
        <f t="shared" si="115"/>
        <v>110.5</v>
      </c>
      <c r="E430" s="37">
        <f t="shared" si="115"/>
        <v>110.5</v>
      </c>
      <c r="F430" s="37">
        <f t="shared" si="115"/>
        <v>110.5</v>
      </c>
    </row>
    <row r="431" spans="1:6" ht="63">
      <c r="A431" s="116">
        <v>2510220170</v>
      </c>
      <c r="B431" s="116" t="s">
        <v>68</v>
      </c>
      <c r="C431" s="117" t="s">
        <v>1</v>
      </c>
      <c r="D431" s="37">
        <f t="shared" si="115"/>
        <v>110.5</v>
      </c>
      <c r="E431" s="37">
        <f t="shared" si="115"/>
        <v>110.5</v>
      </c>
      <c r="F431" s="37">
        <f t="shared" si="115"/>
        <v>110.5</v>
      </c>
    </row>
    <row r="432" spans="1:6" ht="31.5">
      <c r="A432" s="116">
        <v>2510220170</v>
      </c>
      <c r="B432" s="116">
        <v>120</v>
      </c>
      <c r="C432" s="117" t="s">
        <v>224</v>
      </c>
      <c r="D432" s="37">
        <f>'№ 4 ведом'!F69</f>
        <v>110.5</v>
      </c>
      <c r="E432" s="37">
        <f>'№ 4 ведом'!G69</f>
        <v>110.5</v>
      </c>
      <c r="F432" s="37">
        <f>'№ 4 ведом'!H69</f>
        <v>110.5</v>
      </c>
    </row>
    <row r="433" spans="1:6" ht="31.5">
      <c r="A433" s="158">
        <v>2510400000</v>
      </c>
      <c r="B433" s="158"/>
      <c r="C433" s="159" t="s">
        <v>682</v>
      </c>
      <c r="D433" s="37">
        <f>D434</f>
        <v>50</v>
      </c>
      <c r="E433" s="37">
        <f aca="true" t="shared" si="116" ref="E433:F435">E434</f>
        <v>0</v>
      </c>
      <c r="F433" s="37">
        <f t="shared" si="116"/>
        <v>0</v>
      </c>
    </row>
    <row r="434" spans="1:6" ht="12.75">
      <c r="A434" s="158">
        <v>2510420300</v>
      </c>
      <c r="B434" s="158"/>
      <c r="C434" s="159" t="s">
        <v>683</v>
      </c>
      <c r="D434" s="37">
        <f>D435</f>
        <v>50</v>
      </c>
      <c r="E434" s="37">
        <f t="shared" si="116"/>
        <v>0</v>
      </c>
      <c r="F434" s="37">
        <f t="shared" si="116"/>
        <v>0</v>
      </c>
    </row>
    <row r="435" spans="1:6" ht="31.5">
      <c r="A435" s="158">
        <v>2510420300</v>
      </c>
      <c r="B435" s="157" t="s">
        <v>69</v>
      </c>
      <c r="C435" s="159" t="s">
        <v>95</v>
      </c>
      <c r="D435" s="37">
        <f>D436</f>
        <v>50</v>
      </c>
      <c r="E435" s="37">
        <f t="shared" si="116"/>
        <v>0</v>
      </c>
      <c r="F435" s="37">
        <f t="shared" si="116"/>
        <v>0</v>
      </c>
    </row>
    <row r="436" spans="1:6" ht="31.5">
      <c r="A436" s="158">
        <v>2510420300</v>
      </c>
      <c r="B436" s="158">
        <v>240</v>
      </c>
      <c r="C436" s="159" t="s">
        <v>223</v>
      </c>
      <c r="D436" s="37">
        <f>' № 5  рп, кцср, квр'!E169</f>
        <v>50</v>
      </c>
      <c r="E436" s="37">
        <f>' № 5  рп, кцср, квр'!F169</f>
        <v>0</v>
      </c>
      <c r="F436" s="37">
        <f>' № 5  рп, кцср, квр'!G169</f>
        <v>0</v>
      </c>
    </row>
    <row r="437" spans="1:6" ht="16.5" customHeight="1">
      <c r="A437" s="115">
        <v>2520000000</v>
      </c>
      <c r="B437" s="116"/>
      <c r="C437" s="55" t="s">
        <v>249</v>
      </c>
      <c r="D437" s="37">
        <f>D442+D458+D464+D470+D438</f>
        <v>25095.6</v>
      </c>
      <c r="E437" s="37">
        <f>E442+E458+E464+E470+E438</f>
        <v>13320.2</v>
      </c>
      <c r="F437" s="37">
        <f>F442+F458+F464+F470+F438</f>
        <v>13362.2</v>
      </c>
    </row>
    <row r="438" spans="1:6" ht="63">
      <c r="A438" s="116">
        <v>2520100000</v>
      </c>
      <c r="B438" s="116"/>
      <c r="C438" s="55" t="s">
        <v>349</v>
      </c>
      <c r="D438" s="37">
        <f>D439</f>
        <v>1876.1</v>
      </c>
      <c r="E438" s="37">
        <f>E439</f>
        <v>0</v>
      </c>
      <c r="F438" s="37">
        <f>F439</f>
        <v>0</v>
      </c>
    </row>
    <row r="439" spans="1:6" ht="31.5">
      <c r="A439" s="10" t="s">
        <v>350</v>
      </c>
      <c r="B439" s="116"/>
      <c r="C439" s="55" t="s">
        <v>351</v>
      </c>
      <c r="D439" s="37">
        <f aca="true" t="shared" si="117" ref="D439:F440">D440</f>
        <v>1876.1</v>
      </c>
      <c r="E439" s="37">
        <f t="shared" si="117"/>
        <v>0</v>
      </c>
      <c r="F439" s="37">
        <f t="shared" si="117"/>
        <v>0</v>
      </c>
    </row>
    <row r="440" spans="1:6" ht="31.5">
      <c r="A440" s="10" t="s">
        <v>350</v>
      </c>
      <c r="B440" s="115" t="s">
        <v>97</v>
      </c>
      <c r="C440" s="55" t="s">
        <v>98</v>
      </c>
      <c r="D440" s="37">
        <f t="shared" si="117"/>
        <v>1876.1</v>
      </c>
      <c r="E440" s="37">
        <f t="shared" si="117"/>
        <v>0</v>
      </c>
      <c r="F440" s="37">
        <f t="shared" si="117"/>
        <v>0</v>
      </c>
    </row>
    <row r="441" spans="1:6" ht="12.75">
      <c r="A441" s="10" t="s">
        <v>350</v>
      </c>
      <c r="B441" s="116">
        <v>610</v>
      </c>
      <c r="C441" s="55" t="s">
        <v>104</v>
      </c>
      <c r="D441" s="37">
        <f>' № 5  рп, кцср, квр'!E381+' № 5  рп, кцср, квр'!E487+' № 5  рп, кцср, квр'!E665</f>
        <v>1876.1</v>
      </c>
      <c r="E441" s="37">
        <f>' № 5  рп, кцср, квр'!F381+' № 5  рп, кцср, квр'!F487+' № 5  рп, кцср, квр'!F665</f>
        <v>0</v>
      </c>
      <c r="F441" s="37">
        <f>' № 5  рп, кцср, квр'!G381+' № 5  рп, кцср, квр'!G487+' № 5  рп, кцср, квр'!G665</f>
        <v>0</v>
      </c>
    </row>
    <row r="442" spans="1:6" ht="47.25">
      <c r="A442" s="115">
        <v>2520200000</v>
      </c>
      <c r="B442" s="116"/>
      <c r="C442" s="117" t="s">
        <v>293</v>
      </c>
      <c r="D442" s="37">
        <f>D452+D455+D449+D446+D443</f>
        <v>9038.1</v>
      </c>
      <c r="E442" s="37">
        <f aca="true" t="shared" si="118" ref="E442:F442">E452+E455+E449+E446+E443</f>
        <v>0</v>
      </c>
      <c r="F442" s="37">
        <f t="shared" si="118"/>
        <v>0</v>
      </c>
    </row>
    <row r="443" spans="1:6" ht="47.25">
      <c r="A443" s="10" t="s">
        <v>699</v>
      </c>
      <c r="B443" s="167"/>
      <c r="C443" s="168" t="s">
        <v>698</v>
      </c>
      <c r="D443" s="37">
        <f>D444</f>
        <v>2526.4</v>
      </c>
      <c r="E443" s="37">
        <f aca="true" t="shared" si="119" ref="E443:F444">E444</f>
        <v>0</v>
      </c>
      <c r="F443" s="37">
        <f t="shared" si="119"/>
        <v>0</v>
      </c>
    </row>
    <row r="444" spans="1:6" ht="31.5">
      <c r="A444" s="10" t="s">
        <v>699</v>
      </c>
      <c r="B444" s="169" t="s">
        <v>69</v>
      </c>
      <c r="C444" s="171" t="s">
        <v>95</v>
      </c>
      <c r="D444" s="37">
        <f>D445</f>
        <v>2526.4</v>
      </c>
      <c r="E444" s="37">
        <f t="shared" si="119"/>
        <v>0</v>
      </c>
      <c r="F444" s="37">
        <f t="shared" si="119"/>
        <v>0</v>
      </c>
    </row>
    <row r="445" spans="1:6" ht="31.5">
      <c r="A445" s="10" t="s">
        <v>699</v>
      </c>
      <c r="B445" s="170">
        <v>240</v>
      </c>
      <c r="C445" s="171" t="s">
        <v>223</v>
      </c>
      <c r="D445" s="37">
        <f>' № 5  рп, кцср, квр'!E491</f>
        <v>2526.4</v>
      </c>
      <c r="E445" s="37">
        <f>' № 5  рп, кцср, квр'!F491</f>
        <v>0</v>
      </c>
      <c r="F445" s="37">
        <f>' № 5  рп, кцср, квр'!G491</f>
        <v>0</v>
      </c>
    </row>
    <row r="446" spans="1:6" ht="47.25">
      <c r="A446" s="166">
        <v>2520211040</v>
      </c>
      <c r="B446" s="167"/>
      <c r="C446" s="93" t="s">
        <v>697</v>
      </c>
      <c r="D446" s="37">
        <f>D447</f>
        <v>1399.9</v>
      </c>
      <c r="E446" s="37">
        <f aca="true" t="shared" si="120" ref="E446:F447">E447</f>
        <v>0</v>
      </c>
      <c r="F446" s="37">
        <f t="shared" si="120"/>
        <v>0</v>
      </c>
    </row>
    <row r="447" spans="1:6" ht="31.5">
      <c r="A447" s="166">
        <v>2520211040</v>
      </c>
      <c r="B447" s="169" t="s">
        <v>69</v>
      </c>
      <c r="C447" s="171" t="s">
        <v>95</v>
      </c>
      <c r="D447" s="37">
        <f>D448</f>
        <v>1399.9</v>
      </c>
      <c r="E447" s="37">
        <f t="shared" si="120"/>
        <v>0</v>
      </c>
      <c r="F447" s="37">
        <f t="shared" si="120"/>
        <v>0</v>
      </c>
    </row>
    <row r="448" spans="1:6" ht="31.5">
      <c r="A448" s="166">
        <v>2520211040</v>
      </c>
      <c r="B448" s="170">
        <v>240</v>
      </c>
      <c r="C448" s="171" t="s">
        <v>223</v>
      </c>
      <c r="D448" s="37">
        <f>' № 5  рп, кцср, квр'!E385</f>
        <v>1399.9</v>
      </c>
      <c r="E448" s="37">
        <f>' № 5  рп, кцср, квр'!F385</f>
        <v>0</v>
      </c>
      <c r="F448" s="37">
        <f>' № 5  рп, кцср, квр'!G385</f>
        <v>0</v>
      </c>
    </row>
    <row r="449" spans="1:6" ht="12.75">
      <c r="A449" s="157">
        <v>2520220190</v>
      </c>
      <c r="B449" s="157"/>
      <c r="C449" s="159" t="s">
        <v>684</v>
      </c>
      <c r="D449" s="37">
        <f>D450</f>
        <v>1185.5</v>
      </c>
      <c r="E449" s="37">
        <f aca="true" t="shared" si="121" ref="E449:F450">E450</f>
        <v>0</v>
      </c>
      <c r="F449" s="37">
        <f t="shared" si="121"/>
        <v>0</v>
      </c>
    </row>
    <row r="450" spans="1:6" ht="31.5">
      <c r="A450" s="157">
        <v>2520220190</v>
      </c>
      <c r="B450" s="157" t="s">
        <v>97</v>
      </c>
      <c r="C450" s="159" t="s">
        <v>98</v>
      </c>
      <c r="D450" s="37">
        <f>D451</f>
        <v>1185.5</v>
      </c>
      <c r="E450" s="37">
        <f t="shared" si="121"/>
        <v>0</v>
      </c>
      <c r="F450" s="37">
        <f t="shared" si="121"/>
        <v>0</v>
      </c>
    </row>
    <row r="451" spans="1:6" ht="12.75">
      <c r="A451" s="157">
        <v>2520220190</v>
      </c>
      <c r="B451" s="157">
        <v>610</v>
      </c>
      <c r="C451" s="159" t="s">
        <v>104</v>
      </c>
      <c r="D451" s="37">
        <f>' № 5  рп, кцср, квр'!E388+' № 5  рп, кцср, квр'!E494</f>
        <v>1185.5</v>
      </c>
      <c r="E451" s="37">
        <f>' № 5  рп, кцср, квр'!F388+' № 5  рп, кцср, квр'!F494</f>
        <v>0</v>
      </c>
      <c r="F451" s="37">
        <f>' № 5  рп, кцср, квр'!G388+' № 5  рп, кцср, квр'!G494</f>
        <v>0</v>
      </c>
    </row>
    <row r="452" spans="1:6" ht="47.25">
      <c r="A452" s="115" t="s">
        <v>314</v>
      </c>
      <c r="B452" s="116"/>
      <c r="C452" s="93" t="s">
        <v>256</v>
      </c>
      <c r="D452" s="37">
        <f aca="true" t="shared" si="122" ref="D452:F453">D453</f>
        <v>1399.9</v>
      </c>
      <c r="E452" s="37">
        <f t="shared" si="122"/>
        <v>0</v>
      </c>
      <c r="F452" s="37">
        <f t="shared" si="122"/>
        <v>0</v>
      </c>
    </row>
    <row r="453" spans="1:6" ht="31.5">
      <c r="A453" s="115" t="s">
        <v>314</v>
      </c>
      <c r="B453" s="169" t="s">
        <v>69</v>
      </c>
      <c r="C453" s="171" t="s">
        <v>95</v>
      </c>
      <c r="D453" s="37">
        <f t="shared" si="122"/>
        <v>1399.9</v>
      </c>
      <c r="E453" s="37">
        <f t="shared" si="122"/>
        <v>0</v>
      </c>
      <c r="F453" s="37">
        <f t="shared" si="122"/>
        <v>0</v>
      </c>
    </row>
    <row r="454" spans="1:6" ht="31.5">
      <c r="A454" s="115" t="s">
        <v>314</v>
      </c>
      <c r="B454" s="170">
        <v>240</v>
      </c>
      <c r="C454" s="171" t="s">
        <v>223</v>
      </c>
      <c r="D454" s="37">
        <f>' № 5  рп, кцср, квр'!E391</f>
        <v>1399.9</v>
      </c>
      <c r="E454" s="37">
        <f>' № 5  рп, кцср, квр'!F391</f>
        <v>0</v>
      </c>
      <c r="F454" s="37">
        <f>' № 5  рп, кцср, квр'!G391</f>
        <v>0</v>
      </c>
    </row>
    <row r="455" spans="1:6" ht="31.5">
      <c r="A455" s="10" t="s">
        <v>661</v>
      </c>
      <c r="B455" s="147"/>
      <c r="C455" s="148" t="s">
        <v>329</v>
      </c>
      <c r="D455" s="37">
        <f aca="true" t="shared" si="123" ref="D455:F456">D456</f>
        <v>2526.4</v>
      </c>
      <c r="E455" s="37">
        <f t="shared" si="123"/>
        <v>0</v>
      </c>
      <c r="F455" s="37">
        <f t="shared" si="123"/>
        <v>0</v>
      </c>
    </row>
    <row r="456" spans="1:6" ht="31.5">
      <c r="A456" s="10" t="s">
        <v>661</v>
      </c>
      <c r="B456" s="169" t="s">
        <v>69</v>
      </c>
      <c r="C456" s="171" t="s">
        <v>95</v>
      </c>
      <c r="D456" s="37">
        <f t="shared" si="123"/>
        <v>2526.4</v>
      </c>
      <c r="E456" s="37">
        <f t="shared" si="123"/>
        <v>0</v>
      </c>
      <c r="F456" s="37">
        <f t="shared" si="123"/>
        <v>0</v>
      </c>
    </row>
    <row r="457" spans="1:6" ht="31.5">
      <c r="A457" s="10" t="s">
        <v>661</v>
      </c>
      <c r="B457" s="170">
        <v>240</v>
      </c>
      <c r="C457" s="171" t="s">
        <v>223</v>
      </c>
      <c r="D457" s="37">
        <f>' № 5  рп, кцср, квр'!E497</f>
        <v>2526.4</v>
      </c>
      <c r="E457" s="37">
        <f>' № 5  рп, кцср, квр'!F497</f>
        <v>0</v>
      </c>
      <c r="F457" s="37">
        <f>' № 5  рп, кцср, квр'!G497</f>
        <v>0</v>
      </c>
    </row>
    <row r="458" spans="1:6" ht="31.5">
      <c r="A458" s="115">
        <v>2520400000</v>
      </c>
      <c r="B458" s="116"/>
      <c r="C458" s="55" t="s">
        <v>334</v>
      </c>
      <c r="D458" s="37">
        <f>D459</f>
        <v>3579.7000000000003</v>
      </c>
      <c r="E458" s="37">
        <f>E459</f>
        <v>3580.7000000000003</v>
      </c>
      <c r="F458" s="37">
        <f>F459</f>
        <v>3580.7000000000003</v>
      </c>
    </row>
    <row r="459" spans="1:6" ht="12.75">
      <c r="A459" s="115">
        <v>2520420300</v>
      </c>
      <c r="B459" s="116"/>
      <c r="C459" s="55" t="s">
        <v>335</v>
      </c>
      <c r="D459" s="37">
        <f>D462+D460</f>
        <v>3579.7000000000003</v>
      </c>
      <c r="E459" s="37">
        <f>E462+E460</f>
        <v>3580.7000000000003</v>
      </c>
      <c r="F459" s="37">
        <f>F462+F460</f>
        <v>3580.7000000000003</v>
      </c>
    </row>
    <row r="460" spans="1:6" ht="31.5">
      <c r="A460" s="115">
        <v>2520420300</v>
      </c>
      <c r="B460" s="115" t="s">
        <v>69</v>
      </c>
      <c r="C460" s="117" t="s">
        <v>95</v>
      </c>
      <c r="D460" s="37">
        <f>D461</f>
        <v>85.4</v>
      </c>
      <c r="E460" s="37">
        <f>E461</f>
        <v>85.4</v>
      </c>
      <c r="F460" s="37">
        <f>F461</f>
        <v>85.4</v>
      </c>
    </row>
    <row r="461" spans="1:6" ht="31.5">
      <c r="A461" s="115">
        <v>2520420300</v>
      </c>
      <c r="B461" s="116">
        <v>240</v>
      </c>
      <c r="C461" s="117" t="s">
        <v>223</v>
      </c>
      <c r="D461" s="37">
        <f>' № 5  рп, кцср, квр'!E100</f>
        <v>85.4</v>
      </c>
      <c r="E461" s="37">
        <f>' № 5  рп, кцср, квр'!F100</f>
        <v>85.4</v>
      </c>
      <c r="F461" s="37">
        <f>' № 5  рп, кцср, квр'!G100</f>
        <v>85.4</v>
      </c>
    </row>
    <row r="462" spans="1:6" ht="31.5">
      <c r="A462" s="115">
        <v>2520420300</v>
      </c>
      <c r="B462" s="115" t="s">
        <v>97</v>
      </c>
      <c r="C462" s="55" t="s">
        <v>98</v>
      </c>
      <c r="D462" s="37">
        <f>D463</f>
        <v>3494.3</v>
      </c>
      <c r="E462" s="37">
        <f>E463</f>
        <v>3495.3</v>
      </c>
      <c r="F462" s="37">
        <f>F463</f>
        <v>3495.3</v>
      </c>
    </row>
    <row r="463" spans="1:6" ht="12.75">
      <c r="A463" s="115">
        <v>2520420300</v>
      </c>
      <c r="B463" s="116">
        <v>610</v>
      </c>
      <c r="C463" s="55" t="s">
        <v>104</v>
      </c>
      <c r="D463" s="37">
        <f>' № 5  рп, кцср, квр'!E543+' № 5  рп, кцср, квр'!E669+' № 5  рп, кцср, квр'!E757+' № 5  рп, кцср, квр'!E789+' № 5  рп, кцср, квр'!E395+' № 5  рп, кцср, квр'!E501+' № 5  рп, кцср, квр'!E174</f>
        <v>3494.3</v>
      </c>
      <c r="E463" s="37">
        <f>' № 5  рп, кцср, квр'!F543+' № 5  рп, кцср, квр'!F669+' № 5  рп, кцср, квр'!F757+' № 5  рп, кцср, квр'!F789+' № 5  рп, кцср, квр'!F395+' № 5  рп, кцср, квр'!F501+' № 5  рп, кцср, квр'!F174</f>
        <v>3495.3</v>
      </c>
      <c r="F463" s="37">
        <f>' № 5  рп, кцср, квр'!G543+' № 5  рп, кцср, квр'!G669+' № 5  рп, кцср, квр'!G757+' № 5  рп, кцср, квр'!G789+' № 5  рп, кцср, квр'!G395+' № 5  рп, кцср, квр'!G501+' № 5  рп, кцср, квр'!G174</f>
        <v>3495.3</v>
      </c>
    </row>
    <row r="464" spans="1:6" ht="31.5">
      <c r="A464" s="115">
        <v>2520500000</v>
      </c>
      <c r="B464" s="116"/>
      <c r="C464" s="117" t="s">
        <v>343</v>
      </c>
      <c r="D464" s="37">
        <f>D465</f>
        <v>2933.7000000000003</v>
      </c>
      <c r="E464" s="37">
        <f>E465</f>
        <v>2933.7000000000003</v>
      </c>
      <c r="F464" s="37">
        <f>F465</f>
        <v>2933.7000000000003</v>
      </c>
    </row>
    <row r="465" spans="1:6" ht="12.75">
      <c r="A465" s="115">
        <v>2520520300</v>
      </c>
      <c r="B465" s="116"/>
      <c r="C465" s="117" t="s">
        <v>344</v>
      </c>
      <c r="D465" s="37">
        <f>D466+D468</f>
        <v>2933.7000000000003</v>
      </c>
      <c r="E465" s="37">
        <f>E466+E468</f>
        <v>2933.7000000000003</v>
      </c>
      <c r="F465" s="37">
        <f>F466+F468</f>
        <v>2933.7000000000003</v>
      </c>
    </row>
    <row r="466" spans="1:6" ht="31.5">
      <c r="A466" s="115">
        <v>2520520300</v>
      </c>
      <c r="B466" s="115" t="s">
        <v>69</v>
      </c>
      <c r="C466" s="117" t="s">
        <v>95</v>
      </c>
      <c r="D466" s="37">
        <f>D467</f>
        <v>136.5</v>
      </c>
      <c r="E466" s="37">
        <f>E467</f>
        <v>136.5</v>
      </c>
      <c r="F466" s="37">
        <f>F467</f>
        <v>136.5</v>
      </c>
    </row>
    <row r="467" spans="1:6" ht="31.5">
      <c r="A467" s="115">
        <v>2520520300</v>
      </c>
      <c r="B467" s="116">
        <v>240</v>
      </c>
      <c r="C467" s="117" t="s">
        <v>223</v>
      </c>
      <c r="D467" s="37">
        <f>' № 5  рп, кцср, квр'!E104</f>
        <v>136.5</v>
      </c>
      <c r="E467" s="37">
        <f>' № 5  рп, кцср, квр'!F104</f>
        <v>136.5</v>
      </c>
      <c r="F467" s="37">
        <f>' № 5  рп, кцср, квр'!G104</f>
        <v>136.5</v>
      </c>
    </row>
    <row r="468" spans="1:6" ht="31.5">
      <c r="A468" s="115">
        <v>2520520300</v>
      </c>
      <c r="B468" s="115" t="s">
        <v>97</v>
      </c>
      <c r="C468" s="55" t="s">
        <v>98</v>
      </c>
      <c r="D468" s="37">
        <f>D469</f>
        <v>2797.2000000000003</v>
      </c>
      <c r="E468" s="37">
        <f>E469</f>
        <v>2797.2000000000003</v>
      </c>
      <c r="F468" s="37">
        <f>F469</f>
        <v>2797.2000000000003</v>
      </c>
    </row>
    <row r="469" spans="1:6" ht="12.75">
      <c r="A469" s="115">
        <v>2520520300</v>
      </c>
      <c r="B469" s="116">
        <v>610</v>
      </c>
      <c r="C469" s="55" t="s">
        <v>104</v>
      </c>
      <c r="D469" s="37">
        <f>' № 5  рп, кцср, квр'!E175+' № 5  рп, кцср, квр'!E397+' № 5  рп, кцср, квр'!E502+' № 5  рп, кцср, квр'!E545+' № 5  рп, кцср, квр'!E670+' № 5  рп, кцср, квр'!E759+' № 5  рп, кцср, квр'!E791</f>
        <v>2797.2000000000003</v>
      </c>
      <c r="E469" s="37">
        <f>' № 5  рп, кцср, квр'!F175+' № 5  рп, кцср, квр'!F397+' № 5  рп, кцср, квр'!F502+' № 5  рп, кцср, квр'!F545+' № 5  рп, кцср, квр'!F670+' № 5  рп, кцср, квр'!F759+' № 5  рп, кцср, квр'!F791</f>
        <v>2797.2000000000003</v>
      </c>
      <c r="F469" s="37">
        <f>' № 5  рп, кцср, квр'!G175+' № 5  рп, кцср, квр'!G397+' № 5  рп, кцср, квр'!G502+' № 5  рп, кцср, квр'!G545+' № 5  рп, кцср, квр'!G670+' № 5  рп, кцср, квр'!G759+' № 5  рп, кцср, квр'!G791</f>
        <v>2797.2000000000003</v>
      </c>
    </row>
    <row r="470" spans="1:6" ht="31.5">
      <c r="A470" s="115">
        <v>2520600000</v>
      </c>
      <c r="B470" s="116"/>
      <c r="C470" s="117" t="s">
        <v>342</v>
      </c>
      <c r="D470" s="37">
        <f>D471</f>
        <v>7667.999999999999</v>
      </c>
      <c r="E470" s="37">
        <f>E471</f>
        <v>6805.800000000001</v>
      </c>
      <c r="F470" s="37">
        <f>F471</f>
        <v>6847.800000000001</v>
      </c>
    </row>
    <row r="471" spans="1:6" ht="12.75">
      <c r="A471" s="115">
        <v>2520620200</v>
      </c>
      <c r="B471" s="116"/>
      <c r="C471" s="117" t="s">
        <v>282</v>
      </c>
      <c r="D471" s="37">
        <f>D472+D474</f>
        <v>7667.999999999999</v>
      </c>
      <c r="E471" s="37">
        <f>E472+E474</f>
        <v>6805.800000000001</v>
      </c>
      <c r="F471" s="37">
        <f>F472+F474</f>
        <v>6847.800000000001</v>
      </c>
    </row>
    <row r="472" spans="1:6" ht="31.5">
      <c r="A472" s="115">
        <v>2520620200</v>
      </c>
      <c r="B472" s="115" t="s">
        <v>69</v>
      </c>
      <c r="C472" s="117" t="s">
        <v>95</v>
      </c>
      <c r="D472" s="37">
        <f>D473</f>
        <v>1008.7</v>
      </c>
      <c r="E472" s="37">
        <f>E473</f>
        <v>1049.1</v>
      </c>
      <c r="F472" s="37">
        <f>F473</f>
        <v>1091.1</v>
      </c>
    </row>
    <row r="473" spans="1:6" ht="31.5">
      <c r="A473" s="115">
        <v>2520620200</v>
      </c>
      <c r="B473" s="116">
        <v>240</v>
      </c>
      <c r="C473" s="117" t="s">
        <v>223</v>
      </c>
      <c r="D473" s="37">
        <f>' № 5  рп, кцср, квр'!E108</f>
        <v>1008.7</v>
      </c>
      <c r="E473" s="37">
        <f>' № 5  рп, кцср, квр'!F108</f>
        <v>1049.1</v>
      </c>
      <c r="F473" s="37">
        <f>' № 5  рп, кцср, квр'!G108</f>
        <v>1091.1</v>
      </c>
    </row>
    <row r="474" spans="1:6" ht="31.5">
      <c r="A474" s="115">
        <v>2520620200</v>
      </c>
      <c r="B474" s="115" t="s">
        <v>97</v>
      </c>
      <c r="C474" s="55" t="s">
        <v>98</v>
      </c>
      <c r="D474" s="37">
        <f>D475</f>
        <v>6659.299999999999</v>
      </c>
      <c r="E474" s="37">
        <f>E475</f>
        <v>5756.700000000001</v>
      </c>
      <c r="F474" s="37">
        <f>F475</f>
        <v>5756.700000000001</v>
      </c>
    </row>
    <row r="475" spans="1:6" ht="12.75">
      <c r="A475" s="115">
        <v>2520620200</v>
      </c>
      <c r="B475" s="116">
        <v>610</v>
      </c>
      <c r="C475" s="55" t="s">
        <v>104</v>
      </c>
      <c r="D475" s="37">
        <f>' № 5  рп, кцср, квр'!E677+' № 5  рп, кцср, квр'!E551+' № 5  рп, кцср, квр'!E765+' № 5  рп, кцср, квр'!E797+' № 5  рп, кцср, квр'!E403+' № 5  рп, кцср, квр'!E509</f>
        <v>6659.299999999999</v>
      </c>
      <c r="E475" s="37">
        <f>' № 5  рп, кцср, квр'!F677+' № 5  рп, кцср, квр'!F551+' № 5  рп, кцср, квр'!F765+' № 5  рп, кцср, квр'!F797+' № 5  рп, кцср, квр'!F403+' № 5  рп, кцср, квр'!F509</f>
        <v>5756.700000000001</v>
      </c>
      <c r="F475" s="37">
        <f>' № 5  рп, кцср, квр'!G677+' № 5  рп, кцср, квр'!G551+' № 5  рп, кцср, квр'!G765+' № 5  рп, кцср, квр'!G797+' № 5  рп, кцср, квр'!G403+' № 5  рп, кцср, квр'!G509</f>
        <v>5756.700000000001</v>
      </c>
    </row>
    <row r="476" spans="1:6" ht="47.25">
      <c r="A476" s="28">
        <v>2600000000</v>
      </c>
      <c r="B476" s="115"/>
      <c r="C476" s="45" t="s">
        <v>323</v>
      </c>
      <c r="D476" s="36">
        <f>D477+D498+D510+D519</f>
        <v>11909</v>
      </c>
      <c r="E476" s="36">
        <f>E477+E498+E510+E519</f>
        <v>7987.900000000001</v>
      </c>
      <c r="F476" s="36">
        <f>F477+F498+F510+F519</f>
        <v>11369.4</v>
      </c>
    </row>
    <row r="477" spans="1:6" ht="31.5">
      <c r="A477" s="115">
        <v>2610000000</v>
      </c>
      <c r="B477" s="115"/>
      <c r="C477" s="117" t="s">
        <v>107</v>
      </c>
      <c r="D477" s="37">
        <f>D478+D491</f>
        <v>8588</v>
      </c>
      <c r="E477" s="37">
        <f>E478+E491</f>
        <v>6657.8</v>
      </c>
      <c r="F477" s="37">
        <f>F478+F491</f>
        <v>10039.3</v>
      </c>
    </row>
    <row r="478" spans="1:6" ht="12.75">
      <c r="A478" s="115">
        <v>2610100000</v>
      </c>
      <c r="B478" s="115"/>
      <c r="C478" s="117" t="s">
        <v>108</v>
      </c>
      <c r="D478" s="37">
        <f>D479+D482+D485+D488</f>
        <v>8588</v>
      </c>
      <c r="E478" s="37">
        <f>E479+E482+E485+E488</f>
        <v>4967</v>
      </c>
      <c r="F478" s="37">
        <f>F479+F482+F485+F488</f>
        <v>4967</v>
      </c>
    </row>
    <row r="479" spans="1:6" ht="12.75">
      <c r="A479" s="115">
        <v>2610120210</v>
      </c>
      <c r="B479" s="18"/>
      <c r="C479" s="117" t="s">
        <v>109</v>
      </c>
      <c r="D479" s="37">
        <f aca="true" t="shared" si="124" ref="D479:F480">D480</f>
        <v>5117.3</v>
      </c>
      <c r="E479" s="37">
        <f t="shared" si="124"/>
        <v>2527.1</v>
      </c>
      <c r="F479" s="37">
        <f t="shared" si="124"/>
        <v>2597.6</v>
      </c>
    </row>
    <row r="480" spans="1:6" ht="31.5">
      <c r="A480" s="115">
        <v>2610120210</v>
      </c>
      <c r="B480" s="115" t="s">
        <v>69</v>
      </c>
      <c r="C480" s="117" t="s">
        <v>95</v>
      </c>
      <c r="D480" s="37">
        <f t="shared" si="124"/>
        <v>5117.3</v>
      </c>
      <c r="E480" s="37">
        <f t="shared" si="124"/>
        <v>2527.1</v>
      </c>
      <c r="F480" s="37">
        <f t="shared" si="124"/>
        <v>2597.6</v>
      </c>
    </row>
    <row r="481" spans="1:6" ht="31.5">
      <c r="A481" s="115">
        <v>2610120210</v>
      </c>
      <c r="B481" s="116">
        <v>240</v>
      </c>
      <c r="C481" s="117" t="s">
        <v>223</v>
      </c>
      <c r="D481" s="37">
        <f>' № 5  рп, кцср, квр'!E114</f>
        <v>5117.3</v>
      </c>
      <c r="E481" s="37">
        <f>' № 5  рп, кцср, квр'!F114</f>
        <v>2527.1</v>
      </c>
      <c r="F481" s="37">
        <f>' № 5  рп, кцср, квр'!G114</f>
        <v>2597.6</v>
      </c>
    </row>
    <row r="482" spans="1:6" ht="31.5">
      <c r="A482" s="115">
        <v>2610120220</v>
      </c>
      <c r="B482" s="116"/>
      <c r="C482" s="117" t="s">
        <v>106</v>
      </c>
      <c r="D482" s="37">
        <f aca="true" t="shared" si="125" ref="D482:F483">D483</f>
        <v>150</v>
      </c>
      <c r="E482" s="37">
        <f t="shared" si="125"/>
        <v>150</v>
      </c>
      <c r="F482" s="37">
        <f t="shared" si="125"/>
        <v>150</v>
      </c>
    </row>
    <row r="483" spans="1:6" ht="31.5">
      <c r="A483" s="115">
        <v>2610120220</v>
      </c>
      <c r="B483" s="115" t="s">
        <v>69</v>
      </c>
      <c r="C483" s="117" t="s">
        <v>95</v>
      </c>
      <c r="D483" s="37">
        <f t="shared" si="125"/>
        <v>150</v>
      </c>
      <c r="E483" s="37">
        <f t="shared" si="125"/>
        <v>150</v>
      </c>
      <c r="F483" s="37">
        <f t="shared" si="125"/>
        <v>150</v>
      </c>
    </row>
    <row r="484" spans="1:6" ht="31.5">
      <c r="A484" s="115">
        <v>2610120220</v>
      </c>
      <c r="B484" s="116">
        <v>240</v>
      </c>
      <c r="C484" s="117" t="s">
        <v>223</v>
      </c>
      <c r="D484" s="37">
        <f>' № 5  рп, кцср, квр'!E117</f>
        <v>150</v>
      </c>
      <c r="E484" s="37">
        <f>' № 5  рп, кцср, квр'!F117</f>
        <v>150</v>
      </c>
      <c r="F484" s="37">
        <f>' № 5  рп, кцср, квр'!G117</f>
        <v>150</v>
      </c>
    </row>
    <row r="485" spans="1:6" ht="47.25">
      <c r="A485" s="115">
        <v>2610120230</v>
      </c>
      <c r="B485" s="115"/>
      <c r="C485" s="117" t="s">
        <v>113</v>
      </c>
      <c r="D485" s="37">
        <f aca="true" t="shared" si="126" ref="D485:F486">D486</f>
        <v>2970.7</v>
      </c>
      <c r="E485" s="37">
        <f t="shared" si="126"/>
        <v>1939.9</v>
      </c>
      <c r="F485" s="37">
        <f t="shared" si="126"/>
        <v>1869.4</v>
      </c>
    </row>
    <row r="486" spans="1:6" ht="31.5">
      <c r="A486" s="115">
        <v>2610120230</v>
      </c>
      <c r="B486" s="115" t="s">
        <v>69</v>
      </c>
      <c r="C486" s="117" t="s">
        <v>95</v>
      </c>
      <c r="D486" s="37">
        <f t="shared" si="126"/>
        <v>2970.7</v>
      </c>
      <c r="E486" s="37">
        <f t="shared" si="126"/>
        <v>1939.9</v>
      </c>
      <c r="F486" s="37">
        <f t="shared" si="126"/>
        <v>1869.4</v>
      </c>
    </row>
    <row r="487" spans="1:6" ht="31.5">
      <c r="A487" s="115">
        <v>2610120230</v>
      </c>
      <c r="B487" s="116">
        <v>240</v>
      </c>
      <c r="C487" s="117" t="s">
        <v>223</v>
      </c>
      <c r="D487" s="37">
        <f>' № 5  рп, кцср, квр'!E248</f>
        <v>2970.7</v>
      </c>
      <c r="E487" s="37">
        <f>' № 5  рп, кцср, квр'!F248</f>
        <v>1939.9</v>
      </c>
      <c r="F487" s="37">
        <f>' № 5  рп, кцср, квр'!G248</f>
        <v>1869.4</v>
      </c>
    </row>
    <row r="488" spans="1:6" ht="31.5">
      <c r="A488" s="115">
        <v>2610120240</v>
      </c>
      <c r="B488" s="115"/>
      <c r="C488" s="117" t="s">
        <v>111</v>
      </c>
      <c r="D488" s="37">
        <f aca="true" t="shared" si="127" ref="D488:F489">D489</f>
        <v>350</v>
      </c>
      <c r="E488" s="37">
        <f t="shared" si="127"/>
        <v>350</v>
      </c>
      <c r="F488" s="37">
        <f t="shared" si="127"/>
        <v>350</v>
      </c>
    </row>
    <row r="489" spans="1:6" ht="31.5">
      <c r="A489" s="115">
        <v>2610120240</v>
      </c>
      <c r="B489" s="115" t="s">
        <v>69</v>
      </c>
      <c r="C489" s="117" t="s">
        <v>95</v>
      </c>
      <c r="D489" s="37">
        <f t="shared" si="127"/>
        <v>350</v>
      </c>
      <c r="E489" s="37">
        <f t="shared" si="127"/>
        <v>350</v>
      </c>
      <c r="F489" s="37">
        <f t="shared" si="127"/>
        <v>350</v>
      </c>
    </row>
    <row r="490" spans="1:6" ht="31.5">
      <c r="A490" s="115">
        <v>2610120240</v>
      </c>
      <c r="B490" s="116">
        <v>240</v>
      </c>
      <c r="C490" s="117" t="s">
        <v>223</v>
      </c>
      <c r="D490" s="37">
        <f>' № 5  рп, кцср, квр'!E235</f>
        <v>350</v>
      </c>
      <c r="E490" s="37">
        <f>' № 5  рп, кцср, квр'!F235</f>
        <v>350</v>
      </c>
      <c r="F490" s="37">
        <f>' № 5  рп, кцср, квр'!G235</f>
        <v>350</v>
      </c>
    </row>
    <row r="491" spans="1:6" ht="12.75">
      <c r="A491" s="115">
        <v>2610200000</v>
      </c>
      <c r="B491" s="115"/>
      <c r="C491" s="117" t="s">
        <v>112</v>
      </c>
      <c r="D491" s="37">
        <f>D492+D495</f>
        <v>0</v>
      </c>
      <c r="E491" s="37">
        <f>E492+E495</f>
        <v>1690.8</v>
      </c>
      <c r="F491" s="37">
        <f>F492+F495</f>
        <v>5072.3</v>
      </c>
    </row>
    <row r="492" spans="1:6" ht="63">
      <c r="A492" s="115">
        <v>2610210820</v>
      </c>
      <c r="B492" s="115"/>
      <c r="C492" s="117" t="s">
        <v>220</v>
      </c>
      <c r="D492" s="37">
        <f aca="true" t="shared" si="128" ref="D492:F493">D493</f>
        <v>0</v>
      </c>
      <c r="E492" s="37">
        <f t="shared" si="128"/>
        <v>1690.8</v>
      </c>
      <c r="F492" s="37">
        <f t="shared" si="128"/>
        <v>3381.5</v>
      </c>
    </row>
    <row r="493" spans="1:6" ht="31.5">
      <c r="A493" s="115">
        <v>2610210820</v>
      </c>
      <c r="B493" s="115" t="s">
        <v>72</v>
      </c>
      <c r="C493" s="117" t="s">
        <v>96</v>
      </c>
      <c r="D493" s="37">
        <f t="shared" si="128"/>
        <v>0</v>
      </c>
      <c r="E493" s="37">
        <f t="shared" si="128"/>
        <v>1690.8</v>
      </c>
      <c r="F493" s="37">
        <f t="shared" si="128"/>
        <v>3381.5</v>
      </c>
    </row>
    <row r="494" spans="1:6" ht="12.75">
      <c r="A494" s="115">
        <v>2610210820</v>
      </c>
      <c r="B494" s="115" t="s">
        <v>119</v>
      </c>
      <c r="C494" s="117" t="s">
        <v>120</v>
      </c>
      <c r="D494" s="37">
        <f>' № 5  рп, кцср, квр'!E721</f>
        <v>0</v>
      </c>
      <c r="E494" s="37">
        <f>' № 5  рп, кцср, квр'!F721</f>
        <v>1690.8</v>
      </c>
      <c r="F494" s="37">
        <f>' № 5  рп, кцср, квр'!G721</f>
        <v>3381.5</v>
      </c>
    </row>
    <row r="495" spans="1:6" ht="47.25">
      <c r="A495" s="115" t="s">
        <v>328</v>
      </c>
      <c r="B495" s="115"/>
      <c r="C495" s="55" t="s">
        <v>230</v>
      </c>
      <c r="D495" s="37">
        <f aca="true" t="shared" si="129" ref="D495:F496">D496</f>
        <v>0</v>
      </c>
      <c r="E495" s="37">
        <f t="shared" si="129"/>
        <v>0</v>
      </c>
      <c r="F495" s="37">
        <f t="shared" si="129"/>
        <v>1690.8</v>
      </c>
    </row>
    <row r="496" spans="1:6" ht="31.5">
      <c r="A496" s="115" t="s">
        <v>328</v>
      </c>
      <c r="B496" s="115" t="s">
        <v>72</v>
      </c>
      <c r="C496" s="55" t="s">
        <v>96</v>
      </c>
      <c r="D496" s="37">
        <f t="shared" si="129"/>
        <v>0</v>
      </c>
      <c r="E496" s="37">
        <f t="shared" si="129"/>
        <v>0</v>
      </c>
      <c r="F496" s="37">
        <f t="shared" si="129"/>
        <v>1690.8</v>
      </c>
    </row>
    <row r="497" spans="1:6" ht="12.75">
      <c r="A497" s="115" t="s">
        <v>328</v>
      </c>
      <c r="B497" s="115" t="s">
        <v>119</v>
      </c>
      <c r="C497" s="55" t="s">
        <v>120</v>
      </c>
      <c r="D497" s="37">
        <f>' № 5  рп, кцср, квр'!E724</f>
        <v>0</v>
      </c>
      <c r="E497" s="37">
        <f>' № 5  рп, кцср, квр'!F724</f>
        <v>0</v>
      </c>
      <c r="F497" s="37">
        <f>' № 5  рп, кцср, квр'!G724</f>
        <v>1690.8</v>
      </c>
    </row>
    <row r="498" spans="1:6" ht="47.25">
      <c r="A498" s="115">
        <v>2620000000</v>
      </c>
      <c r="B498" s="116"/>
      <c r="C498" s="117" t="s">
        <v>204</v>
      </c>
      <c r="D498" s="37">
        <f>D499+D506</f>
        <v>3111.5</v>
      </c>
      <c r="E498" s="37">
        <f>E499+E506</f>
        <v>1120.6000000000001</v>
      </c>
      <c r="F498" s="37">
        <f>F499+F506</f>
        <v>1120.6000000000001</v>
      </c>
    </row>
    <row r="499" spans="1:6" ht="47.25">
      <c r="A499" s="116">
        <v>2620100000</v>
      </c>
      <c r="B499" s="116"/>
      <c r="C499" s="117" t="s">
        <v>205</v>
      </c>
      <c r="D499" s="37">
        <f>D500+D503</f>
        <v>2878.3</v>
      </c>
      <c r="E499" s="37">
        <f>E500+E503</f>
        <v>1120.6000000000001</v>
      </c>
      <c r="F499" s="37">
        <f>F500+F503</f>
        <v>1120.6000000000001</v>
      </c>
    </row>
    <row r="500" spans="1:6" ht="47.25">
      <c r="A500" s="116">
        <v>2620120180</v>
      </c>
      <c r="B500" s="116"/>
      <c r="C500" s="117" t="s">
        <v>206</v>
      </c>
      <c r="D500" s="37">
        <f aca="true" t="shared" si="130" ref="D500:F501">D501</f>
        <v>1966.3</v>
      </c>
      <c r="E500" s="37">
        <f t="shared" si="130"/>
        <v>960.2</v>
      </c>
      <c r="F500" s="37">
        <f t="shared" si="130"/>
        <v>960.2</v>
      </c>
    </row>
    <row r="501" spans="1:6" ht="31.5">
      <c r="A501" s="116">
        <v>2620120180</v>
      </c>
      <c r="B501" s="116" t="s">
        <v>69</v>
      </c>
      <c r="C501" s="117" t="s">
        <v>95</v>
      </c>
      <c r="D501" s="37">
        <f t="shared" si="130"/>
        <v>1966.3</v>
      </c>
      <c r="E501" s="37">
        <f t="shared" si="130"/>
        <v>960.2</v>
      </c>
      <c r="F501" s="37">
        <f t="shared" si="130"/>
        <v>960.2</v>
      </c>
    </row>
    <row r="502" spans="1:6" ht="31.5">
      <c r="A502" s="116">
        <v>2620120180</v>
      </c>
      <c r="B502" s="116">
        <v>240</v>
      </c>
      <c r="C502" s="117" t="s">
        <v>223</v>
      </c>
      <c r="D502" s="37">
        <f>' № 5  рп, кцср, квр'!E122</f>
        <v>1966.3</v>
      </c>
      <c r="E502" s="37">
        <f>' № 5  рп, кцср, квр'!F122</f>
        <v>960.2</v>
      </c>
      <c r="F502" s="37">
        <f>' № 5  рп, кцср, квр'!G122</f>
        <v>960.2</v>
      </c>
    </row>
    <row r="503" spans="1:6" ht="47.25">
      <c r="A503" s="116">
        <v>2620120520</v>
      </c>
      <c r="B503" s="116"/>
      <c r="C503" s="117" t="s">
        <v>211</v>
      </c>
      <c r="D503" s="37">
        <f aca="true" t="shared" si="131" ref="D503:F504">D504</f>
        <v>912</v>
      </c>
      <c r="E503" s="37">
        <f t="shared" si="131"/>
        <v>160.4</v>
      </c>
      <c r="F503" s="37">
        <f t="shared" si="131"/>
        <v>160.4</v>
      </c>
    </row>
    <row r="504" spans="1:6" ht="31.5">
      <c r="A504" s="116">
        <v>2620120520</v>
      </c>
      <c r="B504" s="116" t="s">
        <v>69</v>
      </c>
      <c r="C504" s="117" t="s">
        <v>95</v>
      </c>
      <c r="D504" s="37">
        <f t="shared" si="131"/>
        <v>912</v>
      </c>
      <c r="E504" s="37">
        <f t="shared" si="131"/>
        <v>160.4</v>
      </c>
      <c r="F504" s="37">
        <f t="shared" si="131"/>
        <v>160.4</v>
      </c>
    </row>
    <row r="505" spans="1:6" ht="31.5">
      <c r="A505" s="116">
        <v>2620120520</v>
      </c>
      <c r="B505" s="116">
        <v>240</v>
      </c>
      <c r="C505" s="117" t="s">
        <v>223</v>
      </c>
      <c r="D505" s="37">
        <f>' № 5  рп, кцср, квр'!E125</f>
        <v>912</v>
      </c>
      <c r="E505" s="37">
        <f>' № 5  рп, кцср, квр'!F125</f>
        <v>160.4</v>
      </c>
      <c r="F505" s="37">
        <f>' № 5  рп, кцср, квр'!G125</f>
        <v>160.4</v>
      </c>
    </row>
    <row r="506" spans="1:6" ht="47.25">
      <c r="A506" s="116">
        <v>2620200000</v>
      </c>
      <c r="B506" s="116"/>
      <c r="C506" s="117" t="s">
        <v>207</v>
      </c>
      <c r="D506" s="37">
        <f aca="true" t="shared" si="132" ref="D506:F508">D507</f>
        <v>233.2</v>
      </c>
      <c r="E506" s="37">
        <f t="shared" si="132"/>
        <v>0</v>
      </c>
      <c r="F506" s="37">
        <f t="shared" si="132"/>
        <v>0</v>
      </c>
    </row>
    <row r="507" spans="1:6" ht="12.75">
      <c r="A507" s="116">
        <v>2620220530</v>
      </c>
      <c r="B507" s="116"/>
      <c r="C507" s="117" t="s">
        <v>208</v>
      </c>
      <c r="D507" s="37">
        <f t="shared" si="132"/>
        <v>233.2</v>
      </c>
      <c r="E507" s="37">
        <f t="shared" si="132"/>
        <v>0</v>
      </c>
      <c r="F507" s="37">
        <f t="shared" si="132"/>
        <v>0</v>
      </c>
    </row>
    <row r="508" spans="1:6" ht="31.5">
      <c r="A508" s="116">
        <v>2620220530</v>
      </c>
      <c r="B508" s="116" t="s">
        <v>69</v>
      </c>
      <c r="C508" s="117" t="s">
        <v>95</v>
      </c>
      <c r="D508" s="37">
        <f t="shared" si="132"/>
        <v>233.2</v>
      </c>
      <c r="E508" s="37">
        <f t="shared" si="132"/>
        <v>0</v>
      </c>
      <c r="F508" s="37">
        <f t="shared" si="132"/>
        <v>0</v>
      </c>
    </row>
    <row r="509" spans="1:6" ht="31.5">
      <c r="A509" s="116">
        <v>2620220530</v>
      </c>
      <c r="B509" s="116">
        <v>240</v>
      </c>
      <c r="C509" s="117" t="s">
        <v>223</v>
      </c>
      <c r="D509" s="37">
        <f>' № 5  рп, кцср, квр'!E129</f>
        <v>233.2</v>
      </c>
      <c r="E509" s="37">
        <f>' № 5  рп, кцср, квр'!F129</f>
        <v>0</v>
      </c>
      <c r="F509" s="37">
        <f>' № 5  рп, кцср, квр'!G129</f>
        <v>0</v>
      </c>
    </row>
    <row r="510" spans="1:6" ht="47.25">
      <c r="A510" s="115">
        <v>2630000000</v>
      </c>
      <c r="B510" s="1"/>
      <c r="C510" s="47" t="s">
        <v>198</v>
      </c>
      <c r="D510" s="37">
        <f>D511+D515</f>
        <v>176.5</v>
      </c>
      <c r="E510" s="37">
        <f>E511+E515</f>
        <v>176.5</v>
      </c>
      <c r="F510" s="37">
        <f>F511+F515</f>
        <v>176.5</v>
      </c>
    </row>
    <row r="511" spans="1:6" ht="31.5">
      <c r="A511" s="115">
        <v>2630100000</v>
      </c>
      <c r="B511" s="116"/>
      <c r="C511" s="117" t="s">
        <v>200</v>
      </c>
      <c r="D511" s="37">
        <f aca="true" t="shared" si="133" ref="D511:F513">D512</f>
        <v>150</v>
      </c>
      <c r="E511" s="37">
        <f t="shared" si="133"/>
        <v>150</v>
      </c>
      <c r="F511" s="37">
        <f t="shared" si="133"/>
        <v>150</v>
      </c>
    </row>
    <row r="512" spans="1:6" ht="12.75">
      <c r="A512" s="115">
        <v>2630120510</v>
      </c>
      <c r="B512" s="116"/>
      <c r="C512" s="117" t="s">
        <v>202</v>
      </c>
      <c r="D512" s="37">
        <f t="shared" si="133"/>
        <v>150</v>
      </c>
      <c r="E512" s="37">
        <f t="shared" si="133"/>
        <v>150</v>
      </c>
      <c r="F512" s="37">
        <f t="shared" si="133"/>
        <v>150</v>
      </c>
    </row>
    <row r="513" spans="1:6" ht="31.5">
      <c r="A513" s="115">
        <v>2630120510</v>
      </c>
      <c r="B513" s="115" t="s">
        <v>69</v>
      </c>
      <c r="C513" s="117" t="s">
        <v>95</v>
      </c>
      <c r="D513" s="37">
        <f t="shared" si="133"/>
        <v>150</v>
      </c>
      <c r="E513" s="37">
        <f t="shared" si="133"/>
        <v>150</v>
      </c>
      <c r="F513" s="37">
        <f t="shared" si="133"/>
        <v>150</v>
      </c>
    </row>
    <row r="514" spans="1:6" ht="31.5">
      <c r="A514" s="115">
        <v>2630120510</v>
      </c>
      <c r="B514" s="116">
        <v>240</v>
      </c>
      <c r="C514" s="117" t="s">
        <v>223</v>
      </c>
      <c r="D514" s="37">
        <f>' № 5  рп, кцср, квр'!E558</f>
        <v>150</v>
      </c>
      <c r="E514" s="37">
        <f>' № 5  рп, кцср, квр'!F558</f>
        <v>150</v>
      </c>
      <c r="F514" s="37">
        <f>' № 5  рп, кцср, квр'!G558</f>
        <v>150</v>
      </c>
    </row>
    <row r="515" spans="1:6" ht="31.5">
      <c r="A515" s="116">
        <v>2630200000</v>
      </c>
      <c r="B515" s="1"/>
      <c r="C515" s="47" t="s">
        <v>201</v>
      </c>
      <c r="D515" s="37">
        <f aca="true" t="shared" si="134" ref="D515:F517">D516</f>
        <v>26.5</v>
      </c>
      <c r="E515" s="37">
        <f t="shared" si="134"/>
        <v>26.5</v>
      </c>
      <c r="F515" s="37">
        <f t="shared" si="134"/>
        <v>26.5</v>
      </c>
    </row>
    <row r="516" spans="1:6" ht="12.75">
      <c r="A516" s="116">
        <v>2630220250</v>
      </c>
      <c r="B516" s="1"/>
      <c r="C516" s="47" t="s">
        <v>199</v>
      </c>
      <c r="D516" s="37">
        <f t="shared" si="134"/>
        <v>26.5</v>
      </c>
      <c r="E516" s="37">
        <f t="shared" si="134"/>
        <v>26.5</v>
      </c>
      <c r="F516" s="37">
        <f t="shared" si="134"/>
        <v>26.5</v>
      </c>
    </row>
    <row r="517" spans="1:6" ht="31.5">
      <c r="A517" s="116">
        <v>2630220250</v>
      </c>
      <c r="B517" s="115" t="s">
        <v>69</v>
      </c>
      <c r="C517" s="117" t="s">
        <v>95</v>
      </c>
      <c r="D517" s="37">
        <f t="shared" si="134"/>
        <v>26.5</v>
      </c>
      <c r="E517" s="37">
        <f t="shared" si="134"/>
        <v>26.5</v>
      </c>
      <c r="F517" s="37">
        <f t="shared" si="134"/>
        <v>26.5</v>
      </c>
    </row>
    <row r="518" spans="1:6" ht="31.5">
      <c r="A518" s="116">
        <v>2630220250</v>
      </c>
      <c r="B518" s="116">
        <v>240</v>
      </c>
      <c r="C518" s="117" t="s">
        <v>223</v>
      </c>
      <c r="D518" s="37">
        <f>' № 5  рп, кцср, квр'!E134</f>
        <v>26.5</v>
      </c>
      <c r="E518" s="37">
        <f>' № 5  рп, кцср, квр'!F134</f>
        <v>26.5</v>
      </c>
      <c r="F518" s="37">
        <f>' № 5  рп, кцср, квр'!G134</f>
        <v>26.5</v>
      </c>
    </row>
    <row r="519" spans="1:6" ht="31.5">
      <c r="A519" s="115">
        <v>2640000000</v>
      </c>
      <c r="B519" s="100"/>
      <c r="C519" s="117" t="s">
        <v>360</v>
      </c>
      <c r="D519" s="37">
        <f>D520</f>
        <v>33</v>
      </c>
      <c r="E519" s="37">
        <f>E520</f>
        <v>33</v>
      </c>
      <c r="F519" s="37">
        <f>F520</f>
        <v>33</v>
      </c>
    </row>
    <row r="520" spans="1:6" ht="31.5">
      <c r="A520" s="115">
        <v>2640300000</v>
      </c>
      <c r="B520" s="77"/>
      <c r="C520" s="117" t="s">
        <v>361</v>
      </c>
      <c r="D520" s="37">
        <f aca="true" t="shared" si="135" ref="D520:F522">D521</f>
        <v>33</v>
      </c>
      <c r="E520" s="37">
        <f t="shared" si="135"/>
        <v>33</v>
      </c>
      <c r="F520" s="37">
        <f t="shared" si="135"/>
        <v>33</v>
      </c>
    </row>
    <row r="521" spans="1:6" ht="31.5">
      <c r="A521" s="115">
        <v>2640320210</v>
      </c>
      <c r="B521" s="77"/>
      <c r="C521" s="117" t="s">
        <v>362</v>
      </c>
      <c r="D521" s="37">
        <f t="shared" si="135"/>
        <v>33</v>
      </c>
      <c r="E521" s="37">
        <f t="shared" si="135"/>
        <v>33</v>
      </c>
      <c r="F521" s="37">
        <f t="shared" si="135"/>
        <v>33</v>
      </c>
    </row>
    <row r="522" spans="1:6" ht="31.5">
      <c r="A522" s="115">
        <v>2640320210</v>
      </c>
      <c r="B522" s="100" t="s">
        <v>69</v>
      </c>
      <c r="C522" s="117" t="s">
        <v>95</v>
      </c>
      <c r="D522" s="37">
        <f t="shared" si="135"/>
        <v>33</v>
      </c>
      <c r="E522" s="37">
        <f t="shared" si="135"/>
        <v>33</v>
      </c>
      <c r="F522" s="37">
        <f t="shared" si="135"/>
        <v>33</v>
      </c>
    </row>
    <row r="523" spans="1:6" ht="31.5">
      <c r="A523" s="115">
        <v>2640320210</v>
      </c>
      <c r="B523" s="77">
        <v>240</v>
      </c>
      <c r="C523" s="117" t="s">
        <v>223</v>
      </c>
      <c r="D523" s="37">
        <f>' № 5  рп, кцср, квр'!E240</f>
        <v>33</v>
      </c>
      <c r="E523" s="37">
        <f>' № 5  рп, кцср, квр'!F240</f>
        <v>33</v>
      </c>
      <c r="F523" s="37">
        <f>' № 5  рп, кцср, квр'!G240</f>
        <v>33</v>
      </c>
    </row>
    <row r="524" spans="1:6" ht="12.75">
      <c r="A524" s="16">
        <v>9900000000</v>
      </c>
      <c r="B524" s="16"/>
      <c r="C524" s="45" t="s">
        <v>105</v>
      </c>
      <c r="D524" s="36">
        <f>D525+D536+D529</f>
        <v>117632.04</v>
      </c>
      <c r="E524" s="36">
        <f>E525+E536+E529</f>
        <v>111582.73999999999</v>
      </c>
      <c r="F524" s="36">
        <f>F525+F536+F529</f>
        <v>103161.73999999999</v>
      </c>
    </row>
    <row r="525" spans="1:6" ht="12.75">
      <c r="A525" s="116">
        <v>9910000000</v>
      </c>
      <c r="B525" s="116"/>
      <c r="C525" s="117" t="s">
        <v>8</v>
      </c>
      <c r="D525" s="37">
        <f aca="true" t="shared" si="136" ref="D525:F527">D526</f>
        <v>3000</v>
      </c>
      <c r="E525" s="37">
        <f t="shared" si="136"/>
        <v>1000</v>
      </c>
      <c r="F525" s="37">
        <f t="shared" si="136"/>
        <v>1000</v>
      </c>
    </row>
    <row r="526" spans="1:6" ht="12.75">
      <c r="A526" s="116">
        <v>9910020000</v>
      </c>
      <c r="B526" s="116"/>
      <c r="C526" s="117" t="s">
        <v>283</v>
      </c>
      <c r="D526" s="37">
        <f t="shared" si="136"/>
        <v>3000</v>
      </c>
      <c r="E526" s="37">
        <f t="shared" si="136"/>
        <v>1000</v>
      </c>
      <c r="F526" s="37">
        <f t="shared" si="136"/>
        <v>1000</v>
      </c>
    </row>
    <row r="527" spans="1:6" ht="12.75">
      <c r="A527" s="116">
        <v>9910020000</v>
      </c>
      <c r="B527" s="115" t="s">
        <v>70</v>
      </c>
      <c r="C527" s="117" t="s">
        <v>71</v>
      </c>
      <c r="D527" s="37">
        <f t="shared" si="136"/>
        <v>3000</v>
      </c>
      <c r="E527" s="37">
        <f t="shared" si="136"/>
        <v>1000</v>
      </c>
      <c r="F527" s="37">
        <f t="shared" si="136"/>
        <v>1000</v>
      </c>
    </row>
    <row r="528" spans="1:6" ht="12.75">
      <c r="A528" s="116">
        <v>9910020000</v>
      </c>
      <c r="B528" s="2" t="s">
        <v>162</v>
      </c>
      <c r="C528" s="47" t="s">
        <v>163</v>
      </c>
      <c r="D528" s="37">
        <f>'№ 4 ведом'!F616+' № 5  рп, кцср, квр'!E268</f>
        <v>3000</v>
      </c>
      <c r="E528" s="37">
        <f>'№ 4 ведом'!G616</f>
        <v>1000</v>
      </c>
      <c r="F528" s="37">
        <f>'№ 4 ведом'!H616</f>
        <v>1000</v>
      </c>
    </row>
    <row r="529" spans="1:6" ht="31.5">
      <c r="A529" s="116">
        <v>9930000000</v>
      </c>
      <c r="B529" s="116"/>
      <c r="C529" s="117" t="s">
        <v>157</v>
      </c>
      <c r="D529" s="37">
        <f>D533+D530</f>
        <v>24018</v>
      </c>
      <c r="E529" s="37">
        <f>E533+E530</f>
        <v>20018.8</v>
      </c>
      <c r="F529" s="37">
        <f>F533+F530</f>
        <v>14213.2</v>
      </c>
    </row>
    <row r="530" spans="1:6" ht="47.25">
      <c r="A530" s="116">
        <v>9930020600</v>
      </c>
      <c r="B530" s="2"/>
      <c r="C530" s="129" t="s">
        <v>388</v>
      </c>
      <c r="D530" s="37">
        <f aca="true" t="shared" si="137" ref="D530:F531">D531</f>
        <v>24000</v>
      </c>
      <c r="E530" s="37">
        <f t="shared" si="137"/>
        <v>20000</v>
      </c>
      <c r="F530" s="37">
        <f t="shared" si="137"/>
        <v>14000</v>
      </c>
    </row>
    <row r="531" spans="1:6" ht="12.75">
      <c r="A531" s="116">
        <v>9930020600</v>
      </c>
      <c r="B531" s="115" t="s">
        <v>70</v>
      </c>
      <c r="C531" s="117" t="s">
        <v>71</v>
      </c>
      <c r="D531" s="37">
        <f t="shared" si="137"/>
        <v>24000</v>
      </c>
      <c r="E531" s="37">
        <f t="shared" si="137"/>
        <v>20000</v>
      </c>
      <c r="F531" s="37">
        <f t="shared" si="137"/>
        <v>14000</v>
      </c>
    </row>
    <row r="532" spans="1:6" ht="12.75">
      <c r="A532" s="116">
        <v>9930020600</v>
      </c>
      <c r="B532" s="2" t="s">
        <v>162</v>
      </c>
      <c r="C532" s="47" t="s">
        <v>163</v>
      </c>
      <c r="D532" s="37">
        <f>' № 5  рп, кцср, квр'!E272</f>
        <v>24000</v>
      </c>
      <c r="E532" s="37">
        <f>' № 5  рп, кцср, квр'!F272</f>
        <v>20000</v>
      </c>
      <c r="F532" s="37">
        <f>' № 5  рп, кцср, квр'!G272</f>
        <v>14000</v>
      </c>
    </row>
    <row r="533" spans="1:6" ht="47.25">
      <c r="A533" s="116">
        <v>9930051200</v>
      </c>
      <c r="B533" s="116"/>
      <c r="C533" s="117" t="s">
        <v>158</v>
      </c>
      <c r="D533" s="37">
        <f aca="true" t="shared" si="138" ref="D533:F534">D534</f>
        <v>18</v>
      </c>
      <c r="E533" s="37">
        <f t="shared" si="138"/>
        <v>18.8</v>
      </c>
      <c r="F533" s="37">
        <f t="shared" si="138"/>
        <v>213.2</v>
      </c>
    </row>
    <row r="534" spans="1:6" ht="31.5">
      <c r="A534" s="116">
        <v>9930051200</v>
      </c>
      <c r="B534" s="116" t="s">
        <v>69</v>
      </c>
      <c r="C534" s="117" t="s">
        <v>95</v>
      </c>
      <c r="D534" s="37">
        <f t="shared" si="138"/>
        <v>18</v>
      </c>
      <c r="E534" s="37">
        <f t="shared" si="138"/>
        <v>18.8</v>
      </c>
      <c r="F534" s="37">
        <f t="shared" si="138"/>
        <v>213.2</v>
      </c>
    </row>
    <row r="535" spans="1:6" ht="31.5">
      <c r="A535" s="116">
        <v>9930051200</v>
      </c>
      <c r="B535" s="116">
        <v>240</v>
      </c>
      <c r="C535" s="117" t="s">
        <v>223</v>
      </c>
      <c r="D535" s="37">
        <f>'№ 4 ведом'!F37</f>
        <v>18</v>
      </c>
      <c r="E535" s="37">
        <f>'№ 4 ведом'!G37</f>
        <v>18.8</v>
      </c>
      <c r="F535" s="37">
        <f>'№ 4 ведом'!H37</f>
        <v>213.2</v>
      </c>
    </row>
    <row r="536" spans="1:6" ht="31.5">
      <c r="A536" s="116">
        <v>9990000000</v>
      </c>
      <c r="B536" s="116"/>
      <c r="C536" s="117" t="s">
        <v>147</v>
      </c>
      <c r="D536" s="37">
        <f>D537+D540+D546+D563+D570</f>
        <v>90614.04</v>
      </c>
      <c r="E536" s="37">
        <f aca="true" t="shared" si="139" ref="E536:F536">E537+E540+E546+E563+E570</f>
        <v>90563.93999999999</v>
      </c>
      <c r="F536" s="37">
        <f t="shared" si="139"/>
        <v>87948.54</v>
      </c>
    </row>
    <row r="537" spans="1:6" ht="12.75">
      <c r="A537" s="116">
        <v>9990021000</v>
      </c>
      <c r="B537" s="24"/>
      <c r="C537" s="117" t="s">
        <v>148</v>
      </c>
      <c r="D537" s="37">
        <f aca="true" t="shared" si="140" ref="D537:F538">D538</f>
        <v>2150.1</v>
      </c>
      <c r="E537" s="37">
        <f t="shared" si="140"/>
        <v>2150.1</v>
      </c>
      <c r="F537" s="37">
        <f t="shared" si="140"/>
        <v>2150.1</v>
      </c>
    </row>
    <row r="538" spans="1:6" ht="63">
      <c r="A538" s="116">
        <v>9990021000</v>
      </c>
      <c r="B538" s="116" t="s">
        <v>68</v>
      </c>
      <c r="C538" s="117" t="s">
        <v>1</v>
      </c>
      <c r="D538" s="37">
        <f t="shared" si="140"/>
        <v>2150.1</v>
      </c>
      <c r="E538" s="37">
        <f t="shared" si="140"/>
        <v>2150.1</v>
      </c>
      <c r="F538" s="37">
        <f t="shared" si="140"/>
        <v>2150.1</v>
      </c>
    </row>
    <row r="539" spans="1:6" ht="31.5">
      <c r="A539" s="116">
        <v>9990021000</v>
      </c>
      <c r="B539" s="116">
        <v>120</v>
      </c>
      <c r="C539" s="117" t="s">
        <v>224</v>
      </c>
      <c r="D539" s="37">
        <f>' № 5  рп, кцср, квр'!E16</f>
        <v>2150.1</v>
      </c>
      <c r="E539" s="37">
        <f>' № 5  рп, кцср, квр'!F16</f>
        <v>2150.1</v>
      </c>
      <c r="F539" s="37">
        <f>' № 5  рп, кцср, квр'!G16</f>
        <v>2150.1</v>
      </c>
    </row>
    <row r="540" spans="1:6" ht="31.5">
      <c r="A540" s="116">
        <v>9990100000</v>
      </c>
      <c r="B540" s="116"/>
      <c r="C540" s="117" t="s">
        <v>164</v>
      </c>
      <c r="D540" s="37">
        <f>D541</f>
        <v>2275.5</v>
      </c>
      <c r="E540" s="37">
        <f>E541</f>
        <v>2215.5</v>
      </c>
      <c r="F540" s="37">
        <f>F541</f>
        <v>2215.5</v>
      </c>
    </row>
    <row r="541" spans="1:6" ht="31.5">
      <c r="A541" s="116">
        <v>9990123000</v>
      </c>
      <c r="B541" s="116"/>
      <c r="C541" s="117" t="s">
        <v>165</v>
      </c>
      <c r="D541" s="37">
        <f>D542+D544</f>
        <v>2275.5</v>
      </c>
      <c r="E541" s="37">
        <f>E542+E544</f>
        <v>2215.5</v>
      </c>
      <c r="F541" s="37">
        <f>F542+F544</f>
        <v>2215.5</v>
      </c>
    </row>
    <row r="542" spans="1:6" ht="63">
      <c r="A542" s="116">
        <v>9990123000</v>
      </c>
      <c r="B542" s="116" t="s">
        <v>68</v>
      </c>
      <c r="C542" s="117" t="s">
        <v>1</v>
      </c>
      <c r="D542" s="37">
        <f>D543</f>
        <v>1642.6000000000001</v>
      </c>
      <c r="E542" s="37">
        <f>E543</f>
        <v>1642.6000000000001</v>
      </c>
      <c r="F542" s="37">
        <f>F543</f>
        <v>1642.6000000000001</v>
      </c>
    </row>
    <row r="543" spans="1:6" ht="31.5">
      <c r="A543" s="116">
        <v>9990123000</v>
      </c>
      <c r="B543" s="116">
        <v>120</v>
      </c>
      <c r="C543" s="117" t="s">
        <v>224</v>
      </c>
      <c r="D543" s="37">
        <f>' № 5  рп, кцср, квр'!E23</f>
        <v>1642.6000000000001</v>
      </c>
      <c r="E543" s="37">
        <f>' № 5  рп, кцср, квр'!F23</f>
        <v>1642.6000000000001</v>
      </c>
      <c r="F543" s="37">
        <f>' № 5  рп, кцср, квр'!G23</f>
        <v>1642.6000000000001</v>
      </c>
    </row>
    <row r="544" spans="1:6" ht="31.5">
      <c r="A544" s="116">
        <v>9990123000</v>
      </c>
      <c r="B544" s="115" t="s">
        <v>69</v>
      </c>
      <c r="C544" s="117" t="s">
        <v>95</v>
      </c>
      <c r="D544" s="37">
        <f>D545</f>
        <v>632.9</v>
      </c>
      <c r="E544" s="37">
        <f>E545</f>
        <v>572.9</v>
      </c>
      <c r="F544" s="37">
        <f>F545</f>
        <v>572.9</v>
      </c>
    </row>
    <row r="545" spans="1:6" ht="31.5">
      <c r="A545" s="116">
        <v>9990123000</v>
      </c>
      <c r="B545" s="116">
        <v>240</v>
      </c>
      <c r="C545" s="117" t="s">
        <v>223</v>
      </c>
      <c r="D545" s="37">
        <f>' № 5  рп, кцср, квр'!E25</f>
        <v>632.9</v>
      </c>
      <c r="E545" s="37">
        <f>' № 5  рп, кцср, квр'!F25</f>
        <v>572.9</v>
      </c>
      <c r="F545" s="37">
        <f>' № 5  рп, кцср, квр'!G25</f>
        <v>572.9</v>
      </c>
    </row>
    <row r="546" spans="1:6" ht="31.5">
      <c r="A546" s="116">
        <v>9990200000</v>
      </c>
      <c r="B546" s="24"/>
      <c r="C546" s="117" t="s">
        <v>117</v>
      </c>
      <c r="D546" s="37">
        <f>D553+D547+D550+D560</f>
        <v>57668.34</v>
      </c>
      <c r="E546" s="37">
        <f>E553+E547+E550+E560</f>
        <v>57645.23999999999</v>
      </c>
      <c r="F546" s="37">
        <f>F553+F547+F550+F560</f>
        <v>57655.73999999999</v>
      </c>
    </row>
    <row r="547" spans="1:6" ht="47.25">
      <c r="A547" s="116">
        <v>9990210510</v>
      </c>
      <c r="B547" s="116"/>
      <c r="C547" s="117" t="s">
        <v>149</v>
      </c>
      <c r="D547" s="37">
        <f aca="true" t="shared" si="141" ref="D547:F548">D548</f>
        <v>826.8</v>
      </c>
      <c r="E547" s="37">
        <f t="shared" si="141"/>
        <v>834</v>
      </c>
      <c r="F547" s="37">
        <f t="shared" si="141"/>
        <v>841.6</v>
      </c>
    </row>
    <row r="548" spans="1:6" ht="63">
      <c r="A548" s="116">
        <v>9990210510</v>
      </c>
      <c r="B548" s="116" t="s">
        <v>68</v>
      </c>
      <c r="C548" s="117" t="s">
        <v>1</v>
      </c>
      <c r="D548" s="37">
        <f t="shared" si="141"/>
        <v>826.8</v>
      </c>
      <c r="E548" s="37">
        <f t="shared" si="141"/>
        <v>834</v>
      </c>
      <c r="F548" s="37">
        <f t="shared" si="141"/>
        <v>841.6</v>
      </c>
    </row>
    <row r="549" spans="1:6" ht="31.5">
      <c r="A549" s="116">
        <v>9990210510</v>
      </c>
      <c r="B549" s="116">
        <v>120</v>
      </c>
      <c r="C549" s="117" t="s">
        <v>224</v>
      </c>
      <c r="D549" s="37">
        <f>' № 5  рп, кцср, квр'!E32</f>
        <v>826.8</v>
      </c>
      <c r="E549" s="37">
        <f>' № 5  рп, кцср, квр'!F32</f>
        <v>834</v>
      </c>
      <c r="F549" s="37">
        <f>' № 5  рп, кцср, квр'!G32</f>
        <v>841.6</v>
      </c>
    </row>
    <row r="550" spans="1:6" ht="63">
      <c r="A550" s="116">
        <v>9990210540</v>
      </c>
      <c r="B550" s="116"/>
      <c r="C550" s="117" t="s">
        <v>154</v>
      </c>
      <c r="D550" s="37">
        <f aca="true" t="shared" si="142" ref="D550:F551">D551</f>
        <v>361.5</v>
      </c>
      <c r="E550" s="37">
        <f t="shared" si="142"/>
        <v>364.2</v>
      </c>
      <c r="F550" s="37">
        <f t="shared" si="142"/>
        <v>367.1</v>
      </c>
    </row>
    <row r="551" spans="1:6" ht="63">
      <c r="A551" s="116">
        <v>9990210540</v>
      </c>
      <c r="B551" s="116" t="s">
        <v>68</v>
      </c>
      <c r="C551" s="117" t="s">
        <v>1</v>
      </c>
      <c r="D551" s="37">
        <f t="shared" si="142"/>
        <v>361.5</v>
      </c>
      <c r="E551" s="37">
        <f t="shared" si="142"/>
        <v>364.2</v>
      </c>
      <c r="F551" s="37">
        <f t="shared" si="142"/>
        <v>367.1</v>
      </c>
    </row>
    <row r="552" spans="1:6" ht="31.5">
      <c r="A552" s="116">
        <v>9990210540</v>
      </c>
      <c r="B552" s="116">
        <v>120</v>
      </c>
      <c r="C552" s="117" t="s">
        <v>224</v>
      </c>
      <c r="D552" s="37">
        <f>' № 5  рп, кцср, квр'!E140</f>
        <v>361.5</v>
      </c>
      <c r="E552" s="37">
        <f>' № 5  рп, кцср, квр'!F140</f>
        <v>364.2</v>
      </c>
      <c r="F552" s="37">
        <f>' № 5  рп, кцср, квр'!G140</f>
        <v>367.1</v>
      </c>
    </row>
    <row r="553" spans="1:6" ht="47.25">
      <c r="A553" s="116">
        <v>9990225000</v>
      </c>
      <c r="B553" s="116"/>
      <c r="C553" s="117" t="s">
        <v>118</v>
      </c>
      <c r="D553" s="37">
        <f>D554+D558+D556</f>
        <v>55065.84</v>
      </c>
      <c r="E553" s="37">
        <f aca="true" t="shared" si="143" ref="E553:F553">E554+E558+E556</f>
        <v>55032.84</v>
      </c>
      <c r="F553" s="37">
        <f t="shared" si="143"/>
        <v>55032.84</v>
      </c>
    </row>
    <row r="554" spans="1:6" ht="63">
      <c r="A554" s="116">
        <v>9990225000</v>
      </c>
      <c r="B554" s="116" t="s">
        <v>68</v>
      </c>
      <c r="C554" s="117" t="s">
        <v>1</v>
      </c>
      <c r="D554" s="37">
        <f>D555</f>
        <v>54811.03999999999</v>
      </c>
      <c r="E554" s="37">
        <f>E555</f>
        <v>54811.03999999999</v>
      </c>
      <c r="F554" s="37">
        <f>F555</f>
        <v>54811.03999999999</v>
      </c>
    </row>
    <row r="555" spans="1:6" ht="31.5">
      <c r="A555" s="116">
        <v>9990225000</v>
      </c>
      <c r="B555" s="116">
        <v>120</v>
      </c>
      <c r="C555" s="117" t="s">
        <v>224</v>
      </c>
      <c r="D555" s="37">
        <f>' № 5  рп, кцср, квр'!E610+' № 5  рп, кцср, квр'!E143+' № 5  рп, кцср, квр'!E52+' № 5  рп, кцср, квр'!E35</f>
        <v>54811.03999999999</v>
      </c>
      <c r="E555" s="37">
        <f>' № 5  рп, кцср, квр'!F610+' № 5  рп, кцср, квр'!F143+' № 5  рп, кцср, квр'!F52+' № 5  рп, кцср, квр'!F35</f>
        <v>54811.03999999999</v>
      </c>
      <c r="F555" s="37">
        <f>' № 5  рп, кцср, квр'!G610+' № 5  рп, кцср, квр'!G143+' № 5  рп, кцср, квр'!G52+' № 5  рп, кцср, квр'!G35</f>
        <v>54811.03999999999</v>
      </c>
    </row>
    <row r="556" spans="1:6" ht="31.5">
      <c r="A556" s="158">
        <v>9990225000</v>
      </c>
      <c r="B556" s="157" t="s">
        <v>69</v>
      </c>
      <c r="C556" s="159" t="s">
        <v>95</v>
      </c>
      <c r="D556" s="37">
        <f>D557</f>
        <v>33</v>
      </c>
      <c r="E556" s="37">
        <f aca="true" t="shared" si="144" ref="E556:F556">E557</f>
        <v>0</v>
      </c>
      <c r="F556" s="37">
        <f t="shared" si="144"/>
        <v>0</v>
      </c>
    </row>
    <row r="557" spans="1:6" ht="31.5">
      <c r="A557" s="158">
        <v>9990225000</v>
      </c>
      <c r="B557" s="158">
        <v>240</v>
      </c>
      <c r="C557" s="159" t="s">
        <v>223</v>
      </c>
      <c r="D557" s="37">
        <f>' № 5  рп, кцср, квр'!E37</f>
        <v>33</v>
      </c>
      <c r="E557" s="37">
        <f>' № 5  рп, кцср, квр'!F37</f>
        <v>0</v>
      </c>
      <c r="F557" s="37">
        <f>' № 5  рп, кцср, квр'!G37</f>
        <v>0</v>
      </c>
    </row>
    <row r="558" spans="1:6" ht="12.75">
      <c r="A558" s="116">
        <v>9990225000</v>
      </c>
      <c r="B558" s="116" t="s">
        <v>70</v>
      </c>
      <c r="C558" s="117" t="s">
        <v>71</v>
      </c>
      <c r="D558" s="37">
        <f>D559</f>
        <v>221.79999999999998</v>
      </c>
      <c r="E558" s="37">
        <f>E559</f>
        <v>221.79999999999998</v>
      </c>
      <c r="F558" s="37">
        <f>F559</f>
        <v>221.79999999999998</v>
      </c>
    </row>
    <row r="559" spans="1:6" ht="12.75">
      <c r="A559" s="116">
        <v>9990225000</v>
      </c>
      <c r="B559" s="116">
        <v>850</v>
      </c>
      <c r="C559" s="117" t="s">
        <v>100</v>
      </c>
      <c r="D559" s="37">
        <f>' № 5  рп, кцср, квр'!E39+' № 5  рп, кцср, квр'!E54+' № 5  рп, кцср, квр'!E612</f>
        <v>221.79999999999998</v>
      </c>
      <c r="E559" s="37">
        <f>' № 5  рп, кцср, квр'!F39+' № 5  рп, кцср, квр'!F54+' № 5  рп, кцср, квр'!F612</f>
        <v>221.79999999999998</v>
      </c>
      <c r="F559" s="37">
        <f>' № 5  рп, кцср, квр'!G39+' № 5  рп, кцср, квр'!G54+' № 5  рп, кцср, квр'!G612</f>
        <v>221.79999999999998</v>
      </c>
    </row>
    <row r="560" spans="1:6" ht="31.5">
      <c r="A560" s="116">
        <v>9990259302</v>
      </c>
      <c r="B560" s="116"/>
      <c r="C560" s="117" t="s">
        <v>161</v>
      </c>
      <c r="D560" s="37">
        <f aca="true" t="shared" si="145" ref="D560:F561">D561</f>
        <v>1414.2</v>
      </c>
      <c r="E560" s="37">
        <f t="shared" si="145"/>
        <v>1414.2</v>
      </c>
      <c r="F560" s="37">
        <f t="shared" si="145"/>
        <v>1414.2</v>
      </c>
    </row>
    <row r="561" spans="1:6" ht="63">
      <c r="A561" s="116">
        <v>9990259302</v>
      </c>
      <c r="B561" s="116" t="s">
        <v>68</v>
      </c>
      <c r="C561" s="117" t="s">
        <v>1</v>
      </c>
      <c r="D561" s="37">
        <f t="shared" si="145"/>
        <v>1414.2</v>
      </c>
      <c r="E561" s="37">
        <f t="shared" si="145"/>
        <v>1414.2</v>
      </c>
      <c r="F561" s="37">
        <f t="shared" si="145"/>
        <v>1414.2</v>
      </c>
    </row>
    <row r="562" spans="1:6" ht="31.5">
      <c r="A562" s="116">
        <v>9990259302</v>
      </c>
      <c r="B562" s="116">
        <v>120</v>
      </c>
      <c r="C562" s="117" t="s">
        <v>224</v>
      </c>
      <c r="D562" s="37">
        <f>' № 5  рп, кцср, квр'!E158</f>
        <v>1414.2</v>
      </c>
      <c r="E562" s="37">
        <f>' № 5  рп, кцср, квр'!F158</f>
        <v>1414.2</v>
      </c>
      <c r="F562" s="37">
        <f>' № 5  рп, кцср, квр'!G158</f>
        <v>1414.2</v>
      </c>
    </row>
    <row r="563" spans="1:6" ht="31.5">
      <c r="A563" s="116">
        <v>9990300000</v>
      </c>
      <c r="B563" s="116"/>
      <c r="C563" s="117" t="s">
        <v>159</v>
      </c>
      <c r="D563" s="37">
        <f>D564+D566+D568</f>
        <v>26583.8</v>
      </c>
      <c r="E563" s="37">
        <f>E564+E566+E568</f>
        <v>26616.8</v>
      </c>
      <c r="F563" s="37">
        <f>F564+F566+F568</f>
        <v>23990.9</v>
      </c>
    </row>
    <row r="564" spans="1:6" ht="63">
      <c r="A564" s="116">
        <v>9990300000</v>
      </c>
      <c r="B564" s="116" t="s">
        <v>68</v>
      </c>
      <c r="C564" s="117" t="s">
        <v>1</v>
      </c>
      <c r="D564" s="37">
        <f>D565</f>
        <v>19906.4</v>
      </c>
      <c r="E564" s="37">
        <f>E565</f>
        <v>19906.4</v>
      </c>
      <c r="F564" s="37">
        <f>F565</f>
        <v>19906.4</v>
      </c>
    </row>
    <row r="565" spans="1:6" ht="12.75">
      <c r="A565" s="116">
        <v>9990300000</v>
      </c>
      <c r="B565" s="116">
        <v>110</v>
      </c>
      <c r="C565" s="47" t="s">
        <v>160</v>
      </c>
      <c r="D565" s="37">
        <f>' № 5  рп, кцср, квр'!E146</f>
        <v>19906.4</v>
      </c>
      <c r="E565" s="37">
        <f>' № 5  рп, кцср, квр'!F146</f>
        <v>19906.4</v>
      </c>
      <c r="F565" s="37">
        <f>' № 5  рп, кцср, квр'!G146</f>
        <v>19906.4</v>
      </c>
    </row>
    <row r="566" spans="1:6" ht="31.5">
      <c r="A566" s="116">
        <v>9990300000</v>
      </c>
      <c r="B566" s="116" t="s">
        <v>69</v>
      </c>
      <c r="C566" s="117" t="s">
        <v>95</v>
      </c>
      <c r="D566" s="37">
        <f>D567</f>
        <v>6649.8</v>
      </c>
      <c r="E566" s="37">
        <f>E567</f>
        <v>6682.8</v>
      </c>
      <c r="F566" s="37">
        <f>F567</f>
        <v>4056.9</v>
      </c>
    </row>
    <row r="567" spans="1:6" ht="31.5">
      <c r="A567" s="116">
        <v>9990300000</v>
      </c>
      <c r="B567" s="116">
        <v>240</v>
      </c>
      <c r="C567" s="117" t="s">
        <v>223</v>
      </c>
      <c r="D567" s="37">
        <f>' № 5  рп, кцср, квр'!E148</f>
        <v>6649.8</v>
      </c>
      <c r="E567" s="37">
        <f>' № 5  рп, кцср, квр'!F148</f>
        <v>6682.8</v>
      </c>
      <c r="F567" s="37">
        <f>' № 5  рп, кцср, квр'!G148</f>
        <v>4056.9</v>
      </c>
    </row>
    <row r="568" spans="1:6" ht="12.75">
      <c r="A568" s="116">
        <v>9990300000</v>
      </c>
      <c r="B568" s="116" t="s">
        <v>70</v>
      </c>
      <c r="C568" s="117" t="s">
        <v>71</v>
      </c>
      <c r="D568" s="37">
        <f>D569</f>
        <v>27.6</v>
      </c>
      <c r="E568" s="37">
        <f>E569</f>
        <v>27.6</v>
      </c>
      <c r="F568" s="37">
        <f>F569</f>
        <v>27.6</v>
      </c>
    </row>
    <row r="569" spans="1:6" ht="12.75">
      <c r="A569" s="116">
        <v>9990300000</v>
      </c>
      <c r="B569" s="116">
        <v>850</v>
      </c>
      <c r="C569" s="117" t="s">
        <v>100</v>
      </c>
      <c r="D569" s="37">
        <f>' № 5  рп, кцср, квр'!E150</f>
        <v>27.6</v>
      </c>
      <c r="E569" s="37">
        <f>' № 5  рп, кцср, квр'!F150</f>
        <v>27.6</v>
      </c>
      <c r="F569" s="37">
        <f>' № 5  рп, кцср, квр'!G150</f>
        <v>27.6</v>
      </c>
    </row>
    <row r="570" spans="1:6" ht="31.5">
      <c r="A570" s="149">
        <v>9990400000</v>
      </c>
      <c r="B570" s="149"/>
      <c r="C570" s="84" t="s">
        <v>665</v>
      </c>
      <c r="D570" s="37">
        <f>D571</f>
        <v>1936.3</v>
      </c>
      <c r="E570" s="37">
        <f aca="true" t="shared" si="146" ref="E570:F571">E571</f>
        <v>1936.3</v>
      </c>
      <c r="F570" s="37">
        <f t="shared" si="146"/>
        <v>1936.3</v>
      </c>
    </row>
    <row r="571" spans="1:8" ht="63">
      <c r="A571" s="149">
        <v>9990400000</v>
      </c>
      <c r="B571" s="149" t="s">
        <v>68</v>
      </c>
      <c r="C571" s="150" t="s">
        <v>1</v>
      </c>
      <c r="D571" s="37">
        <f>D572</f>
        <v>1936.3</v>
      </c>
      <c r="E571" s="37">
        <f t="shared" si="146"/>
        <v>1936.3</v>
      </c>
      <c r="F571" s="37">
        <f t="shared" si="146"/>
        <v>1936.3</v>
      </c>
      <c r="H571" s="79"/>
    </row>
    <row r="572" spans="1:8" ht="31.5">
      <c r="A572" s="149">
        <v>9990400000</v>
      </c>
      <c r="B572" s="149">
        <v>120</v>
      </c>
      <c r="C572" s="150" t="s">
        <v>224</v>
      </c>
      <c r="D572" s="37">
        <f>' № 5  рп, кцср, квр'!E57</f>
        <v>1936.3</v>
      </c>
      <c r="E572" s="37">
        <f>' № 5  рп, кцср, квр'!F57</f>
        <v>1936.3</v>
      </c>
      <c r="F572" s="37">
        <f>' № 5  рп, кцср, квр'!G57</f>
        <v>1936.3</v>
      </c>
      <c r="H572" s="79"/>
    </row>
    <row r="573" spans="1:8" ht="12.75">
      <c r="A573" s="79"/>
      <c r="B573" s="79"/>
      <c r="C573" s="80"/>
      <c r="D573" s="81"/>
      <c r="E573" s="81"/>
      <c r="F573" s="81"/>
      <c r="H573" s="79"/>
    </row>
    <row r="574" spans="1:8" ht="12.75">
      <c r="A574" s="79"/>
      <c r="B574" s="79"/>
      <c r="C574" s="80"/>
      <c r="D574" s="81"/>
      <c r="E574" s="81"/>
      <c r="F574" s="81"/>
      <c r="H574" s="79"/>
    </row>
    <row r="575" spans="1:8" ht="12.75">
      <c r="A575" s="79"/>
      <c r="B575" s="79"/>
      <c r="C575" s="80"/>
      <c r="D575" s="81"/>
      <c r="E575" s="81"/>
      <c r="F575" s="81"/>
      <c r="H575" s="79"/>
    </row>
    <row r="576" spans="1:8" ht="12.75">
      <c r="A576" s="79"/>
      <c r="B576" s="79"/>
      <c r="C576" s="80"/>
      <c r="D576" s="81"/>
      <c r="E576" s="81"/>
      <c r="F576" s="81"/>
      <c r="H576" s="79"/>
    </row>
    <row r="577" spans="1:8" ht="12.75">
      <c r="A577" s="79"/>
      <c r="B577" s="79"/>
      <c r="C577" s="80"/>
      <c r="D577" s="81"/>
      <c r="E577" s="81"/>
      <c r="F577" s="81"/>
      <c r="H577" s="79"/>
    </row>
    <row r="578" spans="1:8" ht="12.75">
      <c r="A578" s="79"/>
      <c r="B578" s="79"/>
      <c r="C578" s="80"/>
      <c r="D578" s="81"/>
      <c r="E578" s="81"/>
      <c r="F578" s="81"/>
      <c r="H578" s="79"/>
    </row>
    <row r="579" spans="1:8" ht="12.75">
      <c r="A579" s="79"/>
      <c r="B579" s="79"/>
      <c r="C579" s="80"/>
      <c r="D579" s="81"/>
      <c r="E579" s="81"/>
      <c r="F579" s="81"/>
      <c r="H579" s="79"/>
    </row>
    <row r="580" spans="1:8" ht="12.75">
      <c r="A580" s="79"/>
      <c r="B580" s="79"/>
      <c r="C580" s="80"/>
      <c r="D580" s="81"/>
      <c r="E580" s="81"/>
      <c r="F580" s="81"/>
      <c r="H580" s="79"/>
    </row>
    <row r="581" spans="1:8" ht="12.75">
      <c r="A581" s="79"/>
      <c r="B581" s="79"/>
      <c r="C581" s="80"/>
      <c r="D581" s="81"/>
      <c r="E581" s="81"/>
      <c r="F581" s="81"/>
      <c r="H581" s="79"/>
    </row>
    <row r="582" spans="1:8" ht="12.75">
      <c r="A582" s="79"/>
      <c r="B582" s="79"/>
      <c r="C582" s="80"/>
      <c r="D582" s="81"/>
      <c r="E582" s="81"/>
      <c r="F582" s="81"/>
      <c r="H582" s="79"/>
    </row>
    <row r="583" spans="1:8" ht="12.75">
      <c r="A583" s="79"/>
      <c r="B583" s="79"/>
      <c r="C583" s="80"/>
      <c r="D583" s="81"/>
      <c r="E583" s="81"/>
      <c r="F583" s="81"/>
      <c r="H583" s="79"/>
    </row>
    <row r="584" spans="1:8" ht="12.75">
      <c r="A584" s="79"/>
      <c r="B584" s="79"/>
      <c r="C584" s="80"/>
      <c r="D584" s="81"/>
      <c r="E584" s="81"/>
      <c r="F584" s="81"/>
      <c r="H584" s="79"/>
    </row>
    <row r="585" spans="1:8" ht="12.75">
      <c r="A585" s="79"/>
      <c r="B585" s="79"/>
      <c r="C585" s="80"/>
      <c r="D585" s="81"/>
      <c r="E585" s="81"/>
      <c r="F585" s="81"/>
      <c r="H585" s="79"/>
    </row>
    <row r="586" spans="1:8" ht="12.75">
      <c r="A586" s="79"/>
      <c r="B586" s="79"/>
      <c r="C586" s="80"/>
      <c r="D586" s="81"/>
      <c r="E586" s="81"/>
      <c r="F586" s="81"/>
      <c r="H586" s="79"/>
    </row>
    <row r="587" spans="1:8" ht="12.75">
      <c r="A587" s="79"/>
      <c r="B587" s="79"/>
      <c r="C587" s="80"/>
      <c r="D587" s="81"/>
      <c r="E587" s="81"/>
      <c r="F587" s="81"/>
      <c r="H587" s="79"/>
    </row>
    <row r="588" spans="1:8" ht="12.75">
      <c r="A588" s="79"/>
      <c r="B588" s="79"/>
      <c r="C588" s="80"/>
      <c r="D588" s="81"/>
      <c r="E588" s="81"/>
      <c r="F588" s="81"/>
      <c r="H588" s="79"/>
    </row>
    <row r="589" spans="1:8" ht="12.75">
      <c r="A589" s="79"/>
      <c r="B589" s="79"/>
      <c r="C589" s="80"/>
      <c r="D589" s="81"/>
      <c r="E589" s="81"/>
      <c r="F589" s="81"/>
      <c r="H589" s="79"/>
    </row>
    <row r="590" spans="1:8" ht="12.75">
      <c r="A590" s="79"/>
      <c r="B590" s="79"/>
      <c r="C590" s="80"/>
      <c r="D590" s="81"/>
      <c r="E590" s="81"/>
      <c r="F590" s="81"/>
      <c r="H590" s="79"/>
    </row>
    <row r="591" spans="1:8" ht="12.75">
      <c r="A591" s="79"/>
      <c r="B591" s="79"/>
      <c r="C591" s="80"/>
      <c r="D591" s="81"/>
      <c r="E591" s="81"/>
      <c r="F591" s="81"/>
      <c r="H591" s="79"/>
    </row>
    <row r="592" spans="1:8" ht="12.75">
      <c r="A592" s="79"/>
      <c r="B592" s="79"/>
      <c r="C592" s="80"/>
      <c r="D592" s="81"/>
      <c r="E592" s="81"/>
      <c r="F592" s="81"/>
      <c r="H592" s="79"/>
    </row>
    <row r="593" spans="1:8" ht="12.75">
      <c r="A593" s="79"/>
      <c r="B593" s="79"/>
      <c r="C593" s="80"/>
      <c r="D593" s="81"/>
      <c r="E593" s="81"/>
      <c r="F593" s="81"/>
      <c r="H593" s="79"/>
    </row>
    <row r="594" spans="1:8" ht="12.75">
      <c r="A594" s="79"/>
      <c r="B594" s="79"/>
      <c r="C594" s="80"/>
      <c r="D594" s="81"/>
      <c r="E594" s="81"/>
      <c r="F594" s="81"/>
      <c r="H594" s="79"/>
    </row>
    <row r="595" spans="1:8" ht="12.75">
      <c r="A595" s="79"/>
      <c r="B595" s="79"/>
      <c r="C595" s="80"/>
      <c r="D595" s="81"/>
      <c r="E595" s="81"/>
      <c r="F595" s="81"/>
      <c r="H595" s="79"/>
    </row>
    <row r="596" spans="1:8" ht="12.75">
      <c r="A596" s="79"/>
      <c r="B596" s="79"/>
      <c r="C596" s="80"/>
      <c r="D596" s="81"/>
      <c r="E596" s="81"/>
      <c r="F596" s="81"/>
      <c r="H596" s="79"/>
    </row>
    <row r="597" spans="1:8" ht="12.75">
      <c r="A597" s="79"/>
      <c r="B597" s="79"/>
      <c r="C597" s="80"/>
      <c r="D597" s="81"/>
      <c r="E597" s="81"/>
      <c r="F597" s="81"/>
      <c r="H597" s="79"/>
    </row>
    <row r="598" spans="1:8" ht="12.75">
      <c r="A598" s="79"/>
      <c r="B598" s="79"/>
      <c r="C598" s="80"/>
      <c r="D598" s="81"/>
      <c r="E598" s="81"/>
      <c r="F598" s="81"/>
      <c r="H598" s="79"/>
    </row>
    <row r="599" spans="1:8" ht="12.75">
      <c r="A599" s="79"/>
      <c r="B599" s="79"/>
      <c r="C599" s="80"/>
      <c r="D599" s="81"/>
      <c r="E599" s="81"/>
      <c r="F599" s="81"/>
      <c r="H599" s="79"/>
    </row>
    <row r="600" spans="1:8" ht="12.75">
      <c r="A600" s="79"/>
      <c r="B600" s="79"/>
      <c r="C600" s="80"/>
      <c r="D600" s="81"/>
      <c r="E600" s="81"/>
      <c r="F600" s="81"/>
      <c r="H600" s="79"/>
    </row>
    <row r="601" spans="1:8" ht="12.75">
      <c r="A601" s="79"/>
      <c r="B601" s="79"/>
      <c r="C601" s="80"/>
      <c r="D601" s="81"/>
      <c r="E601" s="81"/>
      <c r="F601" s="81"/>
      <c r="H601" s="79"/>
    </row>
    <row r="602" spans="1:8" ht="12.75">
      <c r="A602" s="79"/>
      <c r="B602" s="79"/>
      <c r="C602" s="80"/>
      <c r="D602" s="81"/>
      <c r="E602" s="81"/>
      <c r="F602" s="81"/>
      <c r="H602" s="79"/>
    </row>
    <row r="603" spans="1:8" ht="12.75">
      <c r="A603" s="79"/>
      <c r="B603" s="79"/>
      <c r="C603" s="80"/>
      <c r="D603" s="81"/>
      <c r="E603" s="81"/>
      <c r="F603" s="81"/>
      <c r="H603" s="79"/>
    </row>
    <row r="604" spans="1:8" ht="12.75">
      <c r="A604" s="79"/>
      <c r="B604" s="79"/>
      <c r="C604" s="80"/>
      <c r="D604" s="81"/>
      <c r="E604" s="81"/>
      <c r="F604" s="81"/>
      <c r="H604" s="79"/>
    </row>
    <row r="605" spans="1:8" ht="12.75">
      <c r="A605" s="79"/>
      <c r="B605" s="79"/>
      <c r="C605" s="80"/>
      <c r="D605" s="81"/>
      <c r="E605" s="81"/>
      <c r="F605" s="81"/>
      <c r="H605" s="79"/>
    </row>
    <row r="606" spans="1:8" ht="12.75">
      <c r="A606" s="79"/>
      <c r="B606" s="79"/>
      <c r="C606" s="80"/>
      <c r="D606" s="81"/>
      <c r="E606" s="81"/>
      <c r="F606" s="81"/>
      <c r="H606" s="79"/>
    </row>
    <row r="607" spans="1:8" ht="12.75">
      <c r="A607" s="79"/>
      <c r="B607" s="79"/>
      <c r="C607" s="80"/>
      <c r="D607" s="81"/>
      <c r="E607" s="81"/>
      <c r="F607" s="81"/>
      <c r="H607" s="79"/>
    </row>
    <row r="608" spans="1:8" ht="12.75">
      <c r="A608" s="79"/>
      <c r="B608" s="79"/>
      <c r="C608" s="80"/>
      <c r="D608" s="81"/>
      <c r="E608" s="81"/>
      <c r="F608" s="81"/>
      <c r="H608" s="79"/>
    </row>
    <row r="609" spans="1:8" ht="12.75">
      <c r="A609" s="79"/>
      <c r="B609" s="79"/>
      <c r="C609" s="80"/>
      <c r="D609" s="81"/>
      <c r="E609" s="81"/>
      <c r="F609" s="81"/>
      <c r="H609" s="79"/>
    </row>
    <row r="610" spans="1:8" ht="12.75">
      <c r="A610" s="79"/>
      <c r="B610" s="79"/>
      <c r="C610" s="80"/>
      <c r="D610" s="81"/>
      <c r="E610" s="81"/>
      <c r="F610" s="81"/>
      <c r="H610" s="79"/>
    </row>
    <row r="611" spans="1:8" ht="12.75">
      <c r="A611" s="79"/>
      <c r="B611" s="79"/>
      <c r="C611" s="80"/>
      <c r="D611" s="81"/>
      <c r="E611" s="81"/>
      <c r="F611" s="81"/>
      <c r="H611" s="79"/>
    </row>
    <row r="612" spans="1:8" ht="12.75">
      <c r="A612" s="79"/>
      <c r="B612" s="79"/>
      <c r="C612" s="80"/>
      <c r="D612" s="81"/>
      <c r="E612" s="81"/>
      <c r="F612" s="81"/>
      <c r="H612" s="79"/>
    </row>
    <row r="613" spans="1:8" ht="12.75">
      <c r="A613" s="79"/>
      <c r="B613" s="79"/>
      <c r="C613" s="80"/>
      <c r="D613" s="81"/>
      <c r="E613" s="81"/>
      <c r="F613" s="81"/>
      <c r="H613" s="79"/>
    </row>
    <row r="614" spans="1:8" ht="12.75">
      <c r="A614" s="79"/>
      <c r="B614" s="79"/>
      <c r="C614" s="80"/>
      <c r="D614" s="81"/>
      <c r="E614" s="81"/>
      <c r="F614" s="81"/>
      <c r="H614" s="79"/>
    </row>
    <row r="615" spans="1:8" ht="12.75">
      <c r="A615" s="79"/>
      <c r="B615" s="79"/>
      <c r="C615" s="80"/>
      <c r="D615" s="81"/>
      <c r="E615" s="81"/>
      <c r="F615" s="81"/>
      <c r="H615" s="79"/>
    </row>
    <row r="616" spans="1:8" ht="12.75">
      <c r="A616" s="79"/>
      <c r="B616" s="79"/>
      <c r="C616" s="80"/>
      <c r="D616" s="81"/>
      <c r="E616" s="81"/>
      <c r="F616" s="81"/>
      <c r="H616" s="79"/>
    </row>
    <row r="617" spans="1:8" ht="12.75">
      <c r="A617" s="79"/>
      <c r="B617" s="79"/>
      <c r="C617" s="80"/>
      <c r="D617" s="81"/>
      <c r="E617" s="81"/>
      <c r="F617" s="81"/>
      <c r="H617" s="79"/>
    </row>
    <row r="618" spans="1:8" ht="12.75">
      <c r="A618" s="79"/>
      <c r="B618" s="79"/>
      <c r="C618" s="80"/>
      <c r="D618" s="81"/>
      <c r="E618" s="81"/>
      <c r="F618" s="81"/>
      <c r="H618" s="79"/>
    </row>
    <row r="619" spans="1:8" ht="12.75">
      <c r="A619" s="79"/>
      <c r="B619" s="79"/>
      <c r="C619" s="80"/>
      <c r="D619" s="81"/>
      <c r="E619" s="81"/>
      <c r="F619" s="81"/>
      <c r="H619" s="79"/>
    </row>
    <row r="620" spans="1:8" ht="12.75">
      <c r="A620" s="79"/>
      <c r="B620" s="79"/>
      <c r="C620" s="80"/>
      <c r="D620" s="81"/>
      <c r="E620" s="81"/>
      <c r="F620" s="81"/>
      <c r="H620" s="79"/>
    </row>
    <row r="621" spans="1:8" ht="12.75">
      <c r="A621" s="79"/>
      <c r="B621" s="79"/>
      <c r="C621" s="80"/>
      <c r="D621" s="81"/>
      <c r="E621" s="81"/>
      <c r="F621" s="81"/>
      <c r="H621" s="79"/>
    </row>
    <row r="622" spans="1:8" ht="12.75">
      <c r="A622" s="79"/>
      <c r="B622" s="79"/>
      <c r="C622" s="80"/>
      <c r="D622" s="81"/>
      <c r="E622" s="81"/>
      <c r="F622" s="81"/>
      <c r="H622" s="79"/>
    </row>
    <row r="623" spans="1:8" ht="12.75">
      <c r="A623" s="79"/>
      <c r="B623" s="79"/>
      <c r="C623" s="80"/>
      <c r="D623" s="81"/>
      <c r="E623" s="81"/>
      <c r="F623" s="81"/>
      <c r="H623" s="79"/>
    </row>
    <row r="624" spans="1:8" ht="12.75">
      <c r="A624" s="79"/>
      <c r="B624" s="79"/>
      <c r="C624" s="80"/>
      <c r="D624" s="81"/>
      <c r="E624" s="81"/>
      <c r="F624" s="81"/>
      <c r="H624" s="79"/>
    </row>
    <row r="625" spans="1:8" ht="12.75">
      <c r="A625" s="79"/>
      <c r="B625" s="79"/>
      <c r="C625" s="80"/>
      <c r="D625" s="81"/>
      <c r="E625" s="81"/>
      <c r="F625" s="81"/>
      <c r="H625" s="79"/>
    </row>
    <row r="626" spans="1:8" ht="12.75">
      <c r="A626" s="79"/>
      <c r="B626" s="79"/>
      <c r="C626" s="80"/>
      <c r="D626" s="81"/>
      <c r="E626" s="81"/>
      <c r="F626" s="81"/>
      <c r="H626" s="79"/>
    </row>
    <row r="627" spans="1:8" ht="12.75">
      <c r="A627" s="79"/>
      <c r="B627" s="79"/>
      <c r="C627" s="80"/>
      <c r="D627" s="81"/>
      <c r="E627" s="81"/>
      <c r="F627" s="81"/>
      <c r="H627" s="79"/>
    </row>
    <row r="628" spans="1:8" ht="12.75">
      <c r="A628" s="79"/>
      <c r="B628" s="79"/>
      <c r="C628" s="80"/>
      <c r="D628" s="81"/>
      <c r="E628" s="81"/>
      <c r="F628" s="81"/>
      <c r="H628" s="79"/>
    </row>
    <row r="629" spans="1:8" ht="12.75">
      <c r="A629" s="79"/>
      <c r="B629" s="79"/>
      <c r="C629" s="80"/>
      <c r="D629" s="81"/>
      <c r="E629" s="81"/>
      <c r="F629" s="81"/>
      <c r="H629" s="79"/>
    </row>
    <row r="630" spans="1:8" ht="12.75">
      <c r="A630" s="79"/>
      <c r="B630" s="79"/>
      <c r="C630" s="80"/>
      <c r="D630" s="81"/>
      <c r="E630" s="81"/>
      <c r="F630" s="81"/>
      <c r="H630" s="79"/>
    </row>
    <row r="631" spans="1:8" ht="12.75">
      <c r="A631" s="79"/>
      <c r="B631" s="79"/>
      <c r="C631" s="80"/>
      <c r="D631" s="81"/>
      <c r="E631" s="81"/>
      <c r="F631" s="81"/>
      <c r="H631" s="79"/>
    </row>
    <row r="632" spans="1:8" ht="12.75">
      <c r="A632" s="79"/>
      <c r="B632" s="79"/>
      <c r="C632" s="80"/>
      <c r="D632" s="81"/>
      <c r="E632" s="81"/>
      <c r="F632" s="81"/>
      <c r="H632" s="79"/>
    </row>
    <row r="633" spans="1:8" ht="12.75">
      <c r="A633" s="79"/>
      <c r="B633" s="79"/>
      <c r="C633" s="80"/>
      <c r="D633" s="81"/>
      <c r="E633" s="81"/>
      <c r="F633" s="81"/>
      <c r="H633" s="79"/>
    </row>
    <row r="634" spans="1:8" ht="12.75">
      <c r="A634" s="79"/>
      <c r="B634" s="79"/>
      <c r="C634" s="80"/>
      <c r="D634" s="81"/>
      <c r="E634" s="81"/>
      <c r="F634" s="81"/>
      <c r="H634" s="79"/>
    </row>
    <row r="635" spans="1:8" ht="12.75">
      <c r="A635" s="79"/>
      <c r="B635" s="79"/>
      <c r="C635" s="80"/>
      <c r="D635" s="81"/>
      <c r="E635" s="81"/>
      <c r="F635" s="81"/>
      <c r="H635" s="79"/>
    </row>
    <row r="636" spans="1:8" ht="12.75">
      <c r="A636" s="79"/>
      <c r="B636" s="79"/>
      <c r="C636" s="80"/>
      <c r="D636" s="81"/>
      <c r="E636" s="81"/>
      <c r="F636" s="81"/>
      <c r="H636" s="79"/>
    </row>
    <row r="637" spans="1:8" ht="12.75">
      <c r="A637" s="79"/>
      <c r="B637" s="79"/>
      <c r="C637" s="80"/>
      <c r="D637" s="81"/>
      <c r="E637" s="81"/>
      <c r="F637" s="81"/>
      <c r="H637" s="79"/>
    </row>
    <row r="638" spans="1:8" ht="12.75">
      <c r="A638" s="79"/>
      <c r="B638" s="79"/>
      <c r="C638" s="80"/>
      <c r="D638" s="81"/>
      <c r="E638" s="81"/>
      <c r="F638" s="81"/>
      <c r="H638" s="79"/>
    </row>
    <row r="639" spans="1:8" ht="12.75">
      <c r="A639" s="79"/>
      <c r="B639" s="79"/>
      <c r="C639" s="80"/>
      <c r="D639" s="81"/>
      <c r="E639" s="81"/>
      <c r="F639" s="81"/>
      <c r="H639" s="79"/>
    </row>
    <row r="640" spans="1:8" ht="12.75">
      <c r="A640" s="79"/>
      <c r="B640" s="79"/>
      <c r="C640" s="80"/>
      <c r="D640" s="81"/>
      <c r="E640" s="81"/>
      <c r="F640" s="81"/>
      <c r="H640" s="79"/>
    </row>
    <row r="641" spans="1:8" ht="12.75">
      <c r="A641" s="79"/>
      <c r="B641" s="79"/>
      <c r="C641" s="80"/>
      <c r="D641" s="81"/>
      <c r="E641" s="81"/>
      <c r="F641" s="81"/>
      <c r="H641" s="79"/>
    </row>
    <row r="642" spans="1:8" ht="12.75">
      <c r="A642" s="79"/>
      <c r="B642" s="79"/>
      <c r="C642" s="80"/>
      <c r="D642" s="81"/>
      <c r="E642" s="81"/>
      <c r="F642" s="81"/>
      <c r="H642" s="79"/>
    </row>
    <row r="643" spans="1:8" ht="12.75">
      <c r="A643" s="79"/>
      <c r="B643" s="79"/>
      <c r="C643" s="80"/>
      <c r="D643" s="81"/>
      <c r="E643" s="81"/>
      <c r="F643" s="81"/>
      <c r="H643" s="79"/>
    </row>
    <row r="644" spans="1:8" ht="12.75">
      <c r="A644" s="79"/>
      <c r="B644" s="79"/>
      <c r="C644" s="80"/>
      <c r="D644" s="81"/>
      <c r="E644" s="81"/>
      <c r="F644" s="81"/>
      <c r="H644" s="79"/>
    </row>
    <row r="645" spans="1:8" ht="12.75">
      <c r="A645" s="79"/>
      <c r="B645" s="79"/>
      <c r="C645" s="80"/>
      <c r="D645" s="81"/>
      <c r="E645" s="81"/>
      <c r="F645" s="81"/>
      <c r="H645" s="79"/>
    </row>
    <row r="646" spans="1:8" ht="12.75">
      <c r="A646" s="79"/>
      <c r="B646" s="79"/>
      <c r="C646" s="80"/>
      <c r="D646" s="81"/>
      <c r="E646" s="81"/>
      <c r="F646" s="81"/>
      <c r="H646" s="79"/>
    </row>
    <row r="647" spans="1:8" ht="12.75">
      <c r="A647" s="79"/>
      <c r="B647" s="79"/>
      <c r="C647" s="80"/>
      <c r="D647" s="81"/>
      <c r="E647" s="81"/>
      <c r="F647" s="81"/>
      <c r="H647" s="79"/>
    </row>
    <row r="648" spans="1:8" ht="12.75">
      <c r="A648" s="79"/>
      <c r="B648" s="79"/>
      <c r="C648" s="80"/>
      <c r="D648" s="81"/>
      <c r="E648" s="81"/>
      <c r="F648" s="81"/>
      <c r="H648" s="79"/>
    </row>
    <row r="649" spans="1:8" ht="12.75">
      <c r="A649" s="79"/>
      <c r="B649" s="79"/>
      <c r="C649" s="80"/>
      <c r="D649" s="81"/>
      <c r="E649" s="81"/>
      <c r="F649" s="81"/>
      <c r="H649" s="79"/>
    </row>
    <row r="650" spans="1:8" ht="12.75">
      <c r="A650" s="79"/>
      <c r="B650" s="79"/>
      <c r="C650" s="80"/>
      <c r="D650" s="81"/>
      <c r="E650" s="81"/>
      <c r="F650" s="81"/>
      <c r="H650" s="79"/>
    </row>
    <row r="651" spans="1:8" ht="12.75">
      <c r="A651" s="79"/>
      <c r="B651" s="79"/>
      <c r="C651" s="80"/>
      <c r="D651" s="81"/>
      <c r="E651" s="81"/>
      <c r="F651" s="81"/>
      <c r="H651" s="79"/>
    </row>
    <row r="652" spans="1:8" ht="12.75">
      <c r="A652" s="79"/>
      <c r="B652" s="79"/>
      <c r="C652" s="80"/>
      <c r="D652" s="81"/>
      <c r="E652" s="81"/>
      <c r="F652" s="81"/>
      <c r="H652" s="79"/>
    </row>
    <row r="653" spans="1:8" ht="12.75">
      <c r="A653" s="79"/>
      <c r="B653" s="79"/>
      <c r="C653" s="80"/>
      <c r="D653" s="81"/>
      <c r="E653" s="81"/>
      <c r="F653" s="81"/>
      <c r="H653" s="79"/>
    </row>
    <row r="654" spans="1:8" ht="12.75">
      <c r="A654" s="79"/>
      <c r="B654" s="79"/>
      <c r="C654" s="80"/>
      <c r="D654" s="81"/>
      <c r="E654" s="81"/>
      <c r="F654" s="81"/>
      <c r="H654" s="79"/>
    </row>
    <row r="655" spans="1:8" ht="12.75">
      <c r="A655" s="79"/>
      <c r="B655" s="79"/>
      <c r="C655" s="80"/>
      <c r="D655" s="81"/>
      <c r="E655" s="81"/>
      <c r="F655" s="81"/>
      <c r="H655" s="79"/>
    </row>
    <row r="656" spans="1:8" ht="12.75">
      <c r="A656" s="79"/>
      <c r="B656" s="79"/>
      <c r="C656" s="80"/>
      <c r="D656" s="81"/>
      <c r="E656" s="81"/>
      <c r="F656" s="81"/>
      <c r="H656" s="79"/>
    </row>
    <row r="657" spans="1:8" ht="12.75">
      <c r="A657" s="79"/>
      <c r="B657" s="79"/>
      <c r="C657" s="80"/>
      <c r="D657" s="81"/>
      <c r="E657" s="81"/>
      <c r="F657" s="81"/>
      <c r="H657" s="79"/>
    </row>
    <row r="658" spans="1:8" ht="12.75">
      <c r="A658" s="79"/>
      <c r="B658" s="79"/>
      <c r="C658" s="80"/>
      <c r="D658" s="81"/>
      <c r="E658" s="81"/>
      <c r="F658" s="81"/>
      <c r="H658" s="79"/>
    </row>
    <row r="659" spans="1:8" ht="12.75">
      <c r="A659" s="79"/>
      <c r="B659" s="79"/>
      <c r="C659" s="80"/>
      <c r="D659" s="81"/>
      <c r="E659" s="81"/>
      <c r="F659" s="81"/>
      <c r="H659" s="79"/>
    </row>
    <row r="660" spans="1:8" ht="12.75">
      <c r="A660" s="79"/>
      <c r="B660" s="79"/>
      <c r="C660" s="80"/>
      <c r="D660" s="81"/>
      <c r="E660" s="81"/>
      <c r="F660" s="81"/>
      <c r="H660" s="79"/>
    </row>
    <row r="661" spans="1:8" ht="12.75">
      <c r="A661" s="79"/>
      <c r="B661" s="79"/>
      <c r="C661" s="80"/>
      <c r="D661" s="81"/>
      <c r="E661" s="81"/>
      <c r="F661" s="81"/>
      <c r="H661" s="79"/>
    </row>
    <row r="662" spans="1:8" ht="12.75">
      <c r="A662" s="79"/>
      <c r="B662" s="79"/>
      <c r="C662" s="80"/>
      <c r="D662" s="81"/>
      <c r="E662" s="81"/>
      <c r="F662" s="81"/>
      <c r="H662" s="79"/>
    </row>
    <row r="663" spans="1:8" ht="12.75">
      <c r="A663" s="79"/>
      <c r="B663" s="79"/>
      <c r="C663" s="80"/>
      <c r="D663" s="81"/>
      <c r="E663" s="81"/>
      <c r="F663" s="81"/>
      <c r="H663" s="79"/>
    </row>
    <row r="664" spans="1:8" ht="12.75">
      <c r="A664" s="79"/>
      <c r="B664" s="79"/>
      <c r="C664" s="80"/>
      <c r="D664" s="81"/>
      <c r="E664" s="81"/>
      <c r="F664" s="81"/>
      <c r="H664" s="79"/>
    </row>
    <row r="665" spans="1:8" ht="12.75">
      <c r="A665" s="79"/>
      <c r="B665" s="79"/>
      <c r="C665" s="80"/>
      <c r="D665" s="81"/>
      <c r="E665" s="81"/>
      <c r="F665" s="81"/>
      <c r="H665" s="79"/>
    </row>
    <row r="666" spans="1:8" ht="12.75">
      <c r="A666" s="79"/>
      <c r="B666" s="79"/>
      <c r="C666" s="80"/>
      <c r="D666" s="81"/>
      <c r="E666" s="81"/>
      <c r="F666" s="81"/>
      <c r="H666" s="79"/>
    </row>
    <row r="667" spans="1:8" ht="12.75">
      <c r="A667" s="79"/>
      <c r="B667" s="79"/>
      <c r="C667" s="80"/>
      <c r="D667" s="81"/>
      <c r="E667" s="81"/>
      <c r="F667" s="81"/>
      <c r="H667" s="79"/>
    </row>
    <row r="668" spans="1:8" ht="12.75">
      <c r="A668" s="79"/>
      <c r="B668" s="79"/>
      <c r="C668" s="80"/>
      <c r="D668" s="81"/>
      <c r="E668" s="81"/>
      <c r="F668" s="81"/>
      <c r="H668" s="79"/>
    </row>
    <row r="669" spans="1:8" ht="12.75">
      <c r="A669" s="79"/>
      <c r="B669" s="79"/>
      <c r="C669" s="80"/>
      <c r="D669" s="81"/>
      <c r="E669" s="81"/>
      <c r="F669" s="81"/>
      <c r="H669" s="79"/>
    </row>
    <row r="670" spans="1:8" ht="12.75">
      <c r="A670" s="79"/>
      <c r="B670" s="79"/>
      <c r="C670" s="80"/>
      <c r="D670" s="81"/>
      <c r="E670" s="81"/>
      <c r="F670" s="81"/>
      <c r="H670" s="79"/>
    </row>
    <row r="671" spans="1:8" ht="12.75">
      <c r="A671" s="79"/>
      <c r="B671" s="79"/>
      <c r="C671" s="80"/>
      <c r="D671" s="81"/>
      <c r="E671" s="81"/>
      <c r="F671" s="81"/>
      <c r="H671" s="79"/>
    </row>
    <row r="672" spans="1:8" ht="12.75">
      <c r="A672" s="79"/>
      <c r="B672" s="79"/>
      <c r="C672" s="80"/>
      <c r="D672" s="81"/>
      <c r="E672" s="81"/>
      <c r="F672" s="81"/>
      <c r="H672" s="79"/>
    </row>
    <row r="673" spans="1:8" ht="12.75">
      <c r="A673" s="79"/>
      <c r="B673" s="79"/>
      <c r="C673" s="80"/>
      <c r="D673" s="81"/>
      <c r="E673" s="81"/>
      <c r="F673" s="81"/>
      <c r="H673" s="79"/>
    </row>
    <row r="674" spans="1:8" ht="12.75">
      <c r="A674" s="79"/>
      <c r="B674" s="79"/>
      <c r="C674" s="80"/>
      <c r="D674" s="81"/>
      <c r="E674" s="81"/>
      <c r="F674" s="81"/>
      <c r="H674" s="79"/>
    </row>
    <row r="675" spans="1:8" ht="12.75">
      <c r="A675" s="79"/>
      <c r="B675" s="79"/>
      <c r="C675" s="80"/>
      <c r="D675" s="81"/>
      <c r="E675" s="81"/>
      <c r="F675" s="81"/>
      <c r="H675" s="79"/>
    </row>
    <row r="676" spans="1:8" ht="12.75">
      <c r="A676" s="79"/>
      <c r="B676" s="79"/>
      <c r="C676" s="80"/>
      <c r="D676" s="81"/>
      <c r="E676" s="81"/>
      <c r="F676" s="81"/>
      <c r="H676" s="79"/>
    </row>
    <row r="677" spans="1:8" ht="12.75">
      <c r="A677" s="79"/>
      <c r="B677" s="79"/>
      <c r="C677" s="80"/>
      <c r="D677" s="81"/>
      <c r="E677" s="81"/>
      <c r="F677" s="81"/>
      <c r="H677" s="79"/>
    </row>
    <row r="678" spans="1:8" ht="12.75">
      <c r="A678" s="79"/>
      <c r="B678" s="79"/>
      <c r="C678" s="80"/>
      <c r="D678" s="81"/>
      <c r="E678" s="81"/>
      <c r="F678" s="81"/>
      <c r="H678" s="79"/>
    </row>
    <row r="679" spans="1:8" ht="12.75">
      <c r="A679" s="79"/>
      <c r="B679" s="79"/>
      <c r="C679" s="80"/>
      <c r="D679" s="81"/>
      <c r="E679" s="81"/>
      <c r="F679" s="81"/>
      <c r="H679" s="79"/>
    </row>
    <row r="680" spans="1:8" ht="12.75">
      <c r="A680" s="79"/>
      <c r="B680" s="79"/>
      <c r="C680" s="80"/>
      <c r="D680" s="81"/>
      <c r="E680" s="81"/>
      <c r="F680" s="81"/>
      <c r="H680" s="79"/>
    </row>
    <row r="681" spans="1:8" ht="12.75">
      <c r="A681" s="79"/>
      <c r="B681" s="79"/>
      <c r="C681" s="80"/>
      <c r="D681" s="81"/>
      <c r="E681" s="81"/>
      <c r="F681" s="81"/>
      <c r="H681" s="79"/>
    </row>
    <row r="682" spans="1:8" ht="12.75">
      <c r="A682" s="79"/>
      <c r="B682" s="79"/>
      <c r="C682" s="80"/>
      <c r="D682" s="81"/>
      <c r="E682" s="81"/>
      <c r="F682" s="81"/>
      <c r="H682" s="79"/>
    </row>
    <row r="683" spans="1:8" ht="12.75">
      <c r="A683" s="79"/>
      <c r="B683" s="79"/>
      <c r="C683" s="80"/>
      <c r="D683" s="81"/>
      <c r="E683" s="81"/>
      <c r="F683" s="81"/>
      <c r="H683" s="79"/>
    </row>
    <row r="684" spans="1:8" ht="12.75">
      <c r="A684" s="79"/>
      <c r="B684" s="79"/>
      <c r="C684" s="80"/>
      <c r="D684" s="81"/>
      <c r="E684" s="81"/>
      <c r="F684" s="81"/>
      <c r="H684" s="79"/>
    </row>
    <row r="685" spans="1:8" ht="12.75">
      <c r="A685" s="79"/>
      <c r="B685" s="79"/>
      <c r="C685" s="80"/>
      <c r="D685" s="81"/>
      <c r="E685" s="81"/>
      <c r="F685" s="81"/>
      <c r="H685" s="79"/>
    </row>
    <row r="686" spans="1:8" ht="12.75">
      <c r="A686" s="79"/>
      <c r="B686" s="79"/>
      <c r="C686" s="80"/>
      <c r="D686" s="81"/>
      <c r="E686" s="81"/>
      <c r="F686" s="81"/>
      <c r="H686" s="79"/>
    </row>
    <row r="687" spans="1:8" ht="12.75">
      <c r="A687" s="79"/>
      <c r="B687" s="79"/>
      <c r="C687" s="80"/>
      <c r="D687" s="81"/>
      <c r="E687" s="81"/>
      <c r="F687" s="81"/>
      <c r="H687" s="79"/>
    </row>
    <row r="688" spans="1:8" ht="12.75">
      <c r="A688" s="79"/>
      <c r="B688" s="79"/>
      <c r="C688" s="80"/>
      <c r="D688" s="81"/>
      <c r="E688" s="81"/>
      <c r="F688" s="81"/>
      <c r="H688" s="79"/>
    </row>
    <row r="689" spans="1:8" ht="12.75">
      <c r="A689" s="79"/>
      <c r="B689" s="79"/>
      <c r="C689" s="80"/>
      <c r="D689" s="81"/>
      <c r="E689" s="81"/>
      <c r="F689" s="81"/>
      <c r="H689" s="79"/>
    </row>
    <row r="690" spans="1:8" ht="12.75">
      <c r="A690" s="79"/>
      <c r="B690" s="79"/>
      <c r="C690" s="80"/>
      <c r="D690" s="81"/>
      <c r="E690" s="81"/>
      <c r="F690" s="81"/>
      <c r="H690" s="79"/>
    </row>
    <row r="691" spans="1:8" ht="12.75">
      <c r="A691" s="79"/>
      <c r="B691" s="79"/>
      <c r="C691" s="80"/>
      <c r="D691" s="81"/>
      <c r="E691" s="81"/>
      <c r="F691" s="81"/>
      <c r="H691" s="79"/>
    </row>
    <row r="692" spans="1:8" ht="12.75">
      <c r="A692" s="79"/>
      <c r="B692" s="79"/>
      <c r="C692" s="80"/>
      <c r="D692" s="81"/>
      <c r="E692" s="81"/>
      <c r="F692" s="81"/>
      <c r="H692" s="79"/>
    </row>
    <row r="693" spans="1:8" ht="12.75">
      <c r="A693" s="79"/>
      <c r="B693" s="79"/>
      <c r="C693" s="80"/>
      <c r="D693" s="81"/>
      <c r="E693" s="81"/>
      <c r="F693" s="81"/>
      <c r="H693" s="79"/>
    </row>
    <row r="694" spans="1:8" ht="12.75">
      <c r="A694" s="79"/>
      <c r="B694" s="79"/>
      <c r="C694" s="80"/>
      <c r="D694" s="81"/>
      <c r="E694" s="81"/>
      <c r="F694" s="81"/>
      <c r="H694" s="79"/>
    </row>
    <row r="695" spans="1:8" ht="12.75">
      <c r="A695" s="79"/>
      <c r="B695" s="79"/>
      <c r="C695" s="80"/>
      <c r="D695" s="81"/>
      <c r="E695" s="81"/>
      <c r="F695" s="81"/>
      <c r="H695" s="79"/>
    </row>
    <row r="696" spans="1:8" ht="12.75">
      <c r="A696" s="79"/>
      <c r="B696" s="79"/>
      <c r="C696" s="80"/>
      <c r="D696" s="81"/>
      <c r="E696" s="81"/>
      <c r="F696" s="81"/>
      <c r="H696" s="79"/>
    </row>
    <row r="697" spans="1:8" ht="12.75">
      <c r="A697" s="79"/>
      <c r="B697" s="79"/>
      <c r="C697" s="80"/>
      <c r="D697" s="81"/>
      <c r="E697" s="81"/>
      <c r="F697" s="81"/>
      <c r="H697" s="79"/>
    </row>
    <row r="698" spans="1:8" ht="12.75">
      <c r="A698" s="79"/>
      <c r="B698" s="79"/>
      <c r="C698" s="80"/>
      <c r="D698" s="81"/>
      <c r="E698" s="81"/>
      <c r="F698" s="81"/>
      <c r="H698" s="79"/>
    </row>
    <row r="699" spans="1:8" ht="12.75">
      <c r="A699" s="79"/>
      <c r="B699" s="79"/>
      <c r="C699" s="80"/>
      <c r="D699" s="81"/>
      <c r="E699" s="81"/>
      <c r="F699" s="81"/>
      <c r="H699" s="79"/>
    </row>
    <row r="700" spans="1:8" ht="12.75">
      <c r="A700" s="79"/>
      <c r="B700" s="79"/>
      <c r="C700" s="80"/>
      <c r="D700" s="81"/>
      <c r="E700" s="81"/>
      <c r="F700" s="81"/>
      <c r="H700" s="79"/>
    </row>
    <row r="701" spans="1:8" ht="12.75">
      <c r="A701" s="79"/>
      <c r="B701" s="79"/>
      <c r="C701" s="80"/>
      <c r="D701" s="81"/>
      <c r="E701" s="81"/>
      <c r="F701" s="81"/>
      <c r="H701" s="79"/>
    </row>
    <row r="702" spans="1:8" ht="12.75">
      <c r="A702" s="79"/>
      <c r="B702" s="79"/>
      <c r="C702" s="80"/>
      <c r="D702" s="81"/>
      <c r="E702" s="81"/>
      <c r="F702" s="81"/>
      <c r="H702" s="79"/>
    </row>
    <row r="703" spans="1:8" ht="12.75">
      <c r="A703" s="79"/>
      <c r="B703" s="79"/>
      <c r="C703" s="80"/>
      <c r="D703" s="81"/>
      <c r="E703" s="81"/>
      <c r="F703" s="81"/>
      <c r="H703" s="79"/>
    </row>
    <row r="704" spans="1:8" ht="12.75">
      <c r="A704" s="79"/>
      <c r="B704" s="79"/>
      <c r="C704" s="80"/>
      <c r="D704" s="81"/>
      <c r="E704" s="81"/>
      <c r="F704" s="81"/>
      <c r="H704" s="79"/>
    </row>
    <row r="705" spans="1:8" ht="12.75">
      <c r="A705" s="79"/>
      <c r="B705" s="79"/>
      <c r="C705" s="80"/>
      <c r="D705" s="81"/>
      <c r="E705" s="81"/>
      <c r="F705" s="81"/>
      <c r="H705" s="79"/>
    </row>
    <row r="706" spans="1:8" ht="12.75">
      <c r="A706" s="79"/>
      <c r="B706" s="79"/>
      <c r="C706" s="80"/>
      <c r="D706" s="81"/>
      <c r="E706" s="81"/>
      <c r="F706" s="81"/>
      <c r="H706" s="79"/>
    </row>
    <row r="707" spans="1:8" ht="12.75">
      <c r="A707" s="79"/>
      <c r="B707" s="79"/>
      <c r="C707" s="80"/>
      <c r="D707" s="81"/>
      <c r="E707" s="81"/>
      <c r="F707" s="81"/>
      <c r="H707" s="79"/>
    </row>
    <row r="708" spans="1:8" ht="12.75">
      <c r="A708" s="79"/>
      <c r="B708" s="79"/>
      <c r="C708" s="80"/>
      <c r="D708" s="81"/>
      <c r="E708" s="81"/>
      <c r="F708" s="81"/>
      <c r="H708" s="79"/>
    </row>
    <row r="709" spans="1:8" ht="12.75">
      <c r="A709" s="79"/>
      <c r="B709" s="79"/>
      <c r="C709" s="80"/>
      <c r="D709" s="81"/>
      <c r="E709" s="81"/>
      <c r="F709" s="81"/>
      <c r="H709" s="79"/>
    </row>
    <row r="710" spans="1:8" ht="12.75">
      <c r="A710" s="79"/>
      <c r="B710" s="79"/>
      <c r="C710" s="80"/>
      <c r="D710" s="81"/>
      <c r="E710" s="81"/>
      <c r="F710" s="81"/>
      <c r="H710" s="79"/>
    </row>
    <row r="711" spans="1:8" ht="12.75">
      <c r="A711" s="79"/>
      <c r="B711" s="79"/>
      <c r="C711" s="80"/>
      <c r="D711" s="81"/>
      <c r="E711" s="81"/>
      <c r="F711" s="81"/>
      <c r="H711" s="79"/>
    </row>
    <row r="712" spans="1:8" ht="12.75">
      <c r="A712" s="79"/>
      <c r="B712" s="79"/>
      <c r="C712" s="80"/>
      <c r="D712" s="81"/>
      <c r="E712" s="81"/>
      <c r="F712" s="81"/>
      <c r="H712" s="79"/>
    </row>
    <row r="713" spans="1:8" ht="12.75">
      <c r="A713" s="79"/>
      <c r="B713" s="79"/>
      <c r="C713" s="80"/>
      <c r="D713" s="81"/>
      <c r="E713" s="81"/>
      <c r="F713" s="81"/>
      <c r="H713" s="79"/>
    </row>
    <row r="714" spans="1:8" ht="12.75">
      <c r="A714" s="79"/>
      <c r="B714" s="79"/>
      <c r="C714" s="80"/>
      <c r="D714" s="81"/>
      <c r="E714" s="81"/>
      <c r="F714" s="81"/>
      <c r="H714" s="79"/>
    </row>
    <row r="715" spans="1:8" ht="12.75">
      <c r="A715" s="79"/>
      <c r="B715" s="79"/>
      <c r="C715" s="80"/>
      <c r="D715" s="81"/>
      <c r="E715" s="81"/>
      <c r="F715" s="81"/>
      <c r="H715" s="79"/>
    </row>
    <row r="716" spans="1:8" ht="12.75">
      <c r="A716" s="79"/>
      <c r="B716" s="79"/>
      <c r="C716" s="80"/>
      <c r="D716" s="81"/>
      <c r="E716" s="81"/>
      <c r="F716" s="81"/>
      <c r="H716" s="79"/>
    </row>
    <row r="717" spans="1:8" ht="12.75">
      <c r="A717" s="79"/>
      <c r="B717" s="79"/>
      <c r="C717" s="80"/>
      <c r="D717" s="81"/>
      <c r="E717" s="81"/>
      <c r="F717" s="81"/>
      <c r="H717" s="79"/>
    </row>
    <row r="718" spans="1:8" ht="12.75">
      <c r="A718" s="79"/>
      <c r="B718" s="79"/>
      <c r="C718" s="80"/>
      <c r="D718" s="81"/>
      <c r="E718" s="81"/>
      <c r="F718" s="81"/>
      <c r="H718" s="79"/>
    </row>
    <row r="719" spans="1:8" ht="12.75">
      <c r="A719" s="79"/>
      <c r="B719" s="79"/>
      <c r="C719" s="80"/>
      <c r="D719" s="81"/>
      <c r="E719" s="81"/>
      <c r="F719" s="81"/>
      <c r="H719" s="79"/>
    </row>
    <row r="720" spans="1:8" ht="12.75">
      <c r="A720" s="79"/>
      <c r="B720" s="79"/>
      <c r="C720" s="80"/>
      <c r="D720" s="81"/>
      <c r="E720" s="81"/>
      <c r="F720" s="81"/>
      <c r="H720" s="79"/>
    </row>
    <row r="721" spans="1:8" ht="12.75">
      <c r="A721" s="79"/>
      <c r="B721" s="79"/>
      <c r="C721" s="80"/>
      <c r="D721" s="81"/>
      <c r="E721" s="81"/>
      <c r="F721" s="81"/>
      <c r="H721" s="79"/>
    </row>
    <row r="722" spans="1:8" ht="12.75">
      <c r="A722" s="79"/>
      <c r="B722" s="79"/>
      <c r="C722" s="80"/>
      <c r="D722" s="81"/>
      <c r="E722" s="81"/>
      <c r="F722" s="81"/>
      <c r="H722" s="79"/>
    </row>
    <row r="723" spans="1:8" ht="12.75">
      <c r="A723" s="79"/>
      <c r="B723" s="79"/>
      <c r="C723" s="80"/>
      <c r="D723" s="81"/>
      <c r="E723" s="81"/>
      <c r="F723" s="81"/>
      <c r="H723" s="79"/>
    </row>
    <row r="724" spans="1:8" ht="12.75">
      <c r="A724" s="79"/>
      <c r="B724" s="79"/>
      <c r="C724" s="80"/>
      <c r="D724" s="81"/>
      <c r="E724" s="81"/>
      <c r="F724" s="81"/>
      <c r="H724" s="79"/>
    </row>
    <row r="725" spans="1:8" ht="12.75">
      <c r="A725" s="79"/>
      <c r="B725" s="79"/>
      <c r="C725" s="80"/>
      <c r="D725" s="81"/>
      <c r="E725" s="81"/>
      <c r="F725" s="81"/>
      <c r="H725" s="79"/>
    </row>
    <row r="726" spans="1:8" ht="12.75">
      <c r="A726" s="79"/>
      <c r="B726" s="79"/>
      <c r="C726" s="80"/>
      <c r="D726" s="81"/>
      <c r="E726" s="81"/>
      <c r="F726" s="81"/>
      <c r="H726" s="79"/>
    </row>
    <row r="727" spans="1:8" ht="12.75">
      <c r="A727" s="79"/>
      <c r="B727" s="79"/>
      <c r="C727" s="80"/>
      <c r="D727" s="81"/>
      <c r="E727" s="81"/>
      <c r="F727" s="81"/>
      <c r="H727" s="79"/>
    </row>
    <row r="728" spans="1:8" ht="12.75">
      <c r="A728" s="79"/>
      <c r="B728" s="79"/>
      <c r="C728" s="80"/>
      <c r="D728" s="81"/>
      <c r="E728" s="81"/>
      <c r="F728" s="81"/>
      <c r="H728" s="79"/>
    </row>
    <row r="729" spans="1:8" ht="12.75">
      <c r="A729" s="79"/>
      <c r="B729" s="79"/>
      <c r="C729" s="80"/>
      <c r="D729" s="81"/>
      <c r="E729" s="81"/>
      <c r="F729" s="81"/>
      <c r="H729" s="79"/>
    </row>
    <row r="730" spans="1:8" ht="12.75">
      <c r="A730" s="79"/>
      <c r="B730" s="79"/>
      <c r="C730" s="80"/>
      <c r="D730" s="81"/>
      <c r="E730" s="81"/>
      <c r="F730" s="81"/>
      <c r="H730" s="79"/>
    </row>
    <row r="731" spans="1:8" ht="12.75">
      <c r="A731" s="79"/>
      <c r="B731" s="79"/>
      <c r="C731" s="80"/>
      <c r="D731" s="81"/>
      <c r="E731" s="81"/>
      <c r="F731" s="81"/>
      <c r="H731" s="79"/>
    </row>
    <row r="732" spans="1:8" ht="12.75">
      <c r="A732" s="79"/>
      <c r="B732" s="79"/>
      <c r="C732" s="80"/>
      <c r="D732" s="81"/>
      <c r="E732" s="81"/>
      <c r="F732" s="81"/>
      <c r="H732" s="79"/>
    </row>
    <row r="733" spans="1:8" ht="12.75">
      <c r="A733" s="79"/>
      <c r="B733" s="79"/>
      <c r="C733" s="80"/>
      <c r="D733" s="81"/>
      <c r="E733" s="81"/>
      <c r="F733" s="81"/>
      <c r="H733" s="79"/>
    </row>
    <row r="734" spans="1:8" ht="12.75">
      <c r="A734" s="79"/>
      <c r="B734" s="79"/>
      <c r="C734" s="80"/>
      <c r="D734" s="81"/>
      <c r="E734" s="81"/>
      <c r="F734" s="81"/>
      <c r="H734" s="79"/>
    </row>
    <row r="735" spans="1:8" ht="12.75">
      <c r="A735" s="79"/>
      <c r="B735" s="79"/>
      <c r="C735" s="80"/>
      <c r="D735" s="81"/>
      <c r="E735" s="81"/>
      <c r="F735" s="81"/>
      <c r="H735" s="79"/>
    </row>
    <row r="736" spans="1:8" ht="12.75">
      <c r="A736" s="79"/>
      <c r="B736" s="79"/>
      <c r="C736" s="80"/>
      <c r="D736" s="81"/>
      <c r="E736" s="81"/>
      <c r="F736" s="81"/>
      <c r="H736" s="79"/>
    </row>
    <row r="737" spans="1:8" ht="12.75">
      <c r="A737" s="79"/>
      <c r="B737" s="79"/>
      <c r="C737" s="80"/>
      <c r="D737" s="81"/>
      <c r="E737" s="81"/>
      <c r="F737" s="81"/>
      <c r="H737" s="79"/>
    </row>
    <row r="738" spans="1:8" ht="12.75">
      <c r="A738" s="79"/>
      <c r="B738" s="79"/>
      <c r="C738" s="80"/>
      <c r="D738" s="81"/>
      <c r="E738" s="81"/>
      <c r="F738" s="81"/>
      <c r="H738" s="79"/>
    </row>
    <row r="739" spans="1:8" ht="12.75">
      <c r="A739" s="79"/>
      <c r="B739" s="79"/>
      <c r="C739" s="80"/>
      <c r="D739" s="81"/>
      <c r="E739" s="81"/>
      <c r="F739" s="81"/>
      <c r="H739" s="79"/>
    </row>
    <row r="740" spans="1:8" ht="12.75">
      <c r="A740" s="79"/>
      <c r="B740" s="79"/>
      <c r="C740" s="80"/>
      <c r="D740" s="81"/>
      <c r="E740" s="81"/>
      <c r="F740" s="81"/>
      <c r="H740" s="79"/>
    </row>
    <row r="741" spans="1:8" ht="12.75">
      <c r="A741" s="79"/>
      <c r="B741" s="79"/>
      <c r="C741" s="80"/>
      <c r="D741" s="81"/>
      <c r="E741" s="81"/>
      <c r="F741" s="81"/>
      <c r="H741" s="79"/>
    </row>
    <row r="742" spans="1:8" ht="12.75">
      <c r="A742" s="79"/>
      <c r="B742" s="79"/>
      <c r="C742" s="80"/>
      <c r="D742" s="81"/>
      <c r="E742" s="81"/>
      <c r="F742" s="81"/>
      <c r="H742" s="79"/>
    </row>
    <row r="743" spans="1:8" ht="12.75">
      <c r="A743" s="79"/>
      <c r="B743" s="79"/>
      <c r="C743" s="80"/>
      <c r="D743" s="81"/>
      <c r="E743" s="81"/>
      <c r="F743" s="81"/>
      <c r="H743" s="79"/>
    </row>
    <row r="744" spans="1:8" ht="12.75">
      <c r="A744" s="79"/>
      <c r="B744" s="79"/>
      <c r="C744" s="80"/>
      <c r="D744" s="81"/>
      <c r="E744" s="81"/>
      <c r="F744" s="81"/>
      <c r="H744" s="79"/>
    </row>
    <row r="745" spans="1:8" ht="12.75">
      <c r="A745" s="79"/>
      <c r="B745" s="79"/>
      <c r="C745" s="80"/>
      <c r="D745" s="81"/>
      <c r="E745" s="81"/>
      <c r="F745" s="81"/>
      <c r="H745" s="79"/>
    </row>
    <row r="746" spans="1:8" ht="12.75">
      <c r="A746" s="79"/>
      <c r="B746" s="79"/>
      <c r="C746" s="80"/>
      <c r="D746" s="81"/>
      <c r="E746" s="81"/>
      <c r="F746" s="81"/>
      <c r="H746" s="79"/>
    </row>
    <row r="747" spans="1:8" ht="12.75">
      <c r="A747" s="79"/>
      <c r="B747" s="79"/>
      <c r="C747" s="80"/>
      <c r="D747" s="81"/>
      <c r="E747" s="81"/>
      <c r="F747" s="81"/>
      <c r="H747" s="79"/>
    </row>
    <row r="748" spans="1:8" ht="12.75">
      <c r="A748" s="79"/>
      <c r="B748" s="79"/>
      <c r="C748" s="80"/>
      <c r="D748" s="81"/>
      <c r="E748" s="81"/>
      <c r="F748" s="81"/>
      <c r="H748" s="79"/>
    </row>
    <row r="749" spans="1:8" ht="12.75">
      <c r="A749" s="79"/>
      <c r="B749" s="79"/>
      <c r="C749" s="80"/>
      <c r="D749" s="81"/>
      <c r="E749" s="81"/>
      <c r="F749" s="81"/>
      <c r="H749" s="79"/>
    </row>
    <row r="750" spans="1:8" ht="12.75">
      <c r="A750" s="79"/>
      <c r="B750" s="79"/>
      <c r="C750" s="80"/>
      <c r="D750" s="81"/>
      <c r="E750" s="81"/>
      <c r="F750" s="81"/>
      <c r="H750" s="79"/>
    </row>
    <row r="751" spans="1:8" ht="12.75">
      <c r="A751" s="79"/>
      <c r="B751" s="79"/>
      <c r="C751" s="80"/>
      <c r="D751" s="81"/>
      <c r="E751" s="81"/>
      <c r="F751" s="81"/>
      <c r="H751" s="79"/>
    </row>
    <row r="752" spans="1:8" ht="12.75">
      <c r="A752" s="79"/>
      <c r="B752" s="79"/>
      <c r="C752" s="80"/>
      <c r="D752" s="81"/>
      <c r="E752" s="81"/>
      <c r="F752" s="81"/>
      <c r="H752" s="79"/>
    </row>
    <row r="753" spans="1:8" ht="12.75">
      <c r="A753" s="79"/>
      <c r="B753" s="79"/>
      <c r="C753" s="80"/>
      <c r="D753" s="81"/>
      <c r="E753" s="81"/>
      <c r="F753" s="81"/>
      <c r="H753" s="79"/>
    </row>
    <row r="754" spans="1:8" ht="12.75">
      <c r="A754" s="79"/>
      <c r="B754" s="79"/>
      <c r="C754" s="80"/>
      <c r="D754" s="81"/>
      <c r="E754" s="81"/>
      <c r="F754" s="81"/>
      <c r="H754" s="79"/>
    </row>
    <row r="755" spans="1:8" ht="12.75">
      <c r="A755" s="79"/>
      <c r="B755" s="79"/>
      <c r="C755" s="80"/>
      <c r="D755" s="81"/>
      <c r="E755" s="81"/>
      <c r="F755" s="81"/>
      <c r="H755" s="79"/>
    </row>
    <row r="756" spans="1:8" ht="12.75">
      <c r="A756" s="79"/>
      <c r="B756" s="79"/>
      <c r="C756" s="80"/>
      <c r="D756" s="81"/>
      <c r="E756" s="81"/>
      <c r="F756" s="81"/>
      <c r="H756" s="79"/>
    </row>
    <row r="757" spans="1:8" ht="12.75">
      <c r="A757" s="79"/>
      <c r="B757" s="79"/>
      <c r="C757" s="80"/>
      <c r="D757" s="81"/>
      <c r="E757" s="81"/>
      <c r="F757" s="81"/>
      <c r="H757" s="79"/>
    </row>
    <row r="758" spans="1:8" ht="12.75">
      <c r="A758" s="79"/>
      <c r="B758" s="79"/>
      <c r="C758" s="80"/>
      <c r="D758" s="81"/>
      <c r="E758" s="81"/>
      <c r="F758" s="81"/>
      <c r="H758" s="79"/>
    </row>
    <row r="759" spans="1:8" ht="12.75">
      <c r="A759" s="79"/>
      <c r="B759" s="79"/>
      <c r="C759" s="80"/>
      <c r="D759" s="81"/>
      <c r="E759" s="81"/>
      <c r="F759" s="81"/>
      <c r="H759" s="79"/>
    </row>
    <row r="760" spans="1:8" ht="12.75">
      <c r="A760" s="79"/>
      <c r="B760" s="79"/>
      <c r="C760" s="80"/>
      <c r="D760" s="81"/>
      <c r="E760" s="81"/>
      <c r="F760" s="81"/>
      <c r="H760" s="79"/>
    </row>
    <row r="761" spans="1:8" ht="12.75">
      <c r="A761" s="79"/>
      <c r="B761" s="79"/>
      <c r="C761" s="80"/>
      <c r="D761" s="81"/>
      <c r="E761" s="81"/>
      <c r="F761" s="81"/>
      <c r="H761" s="79"/>
    </row>
    <row r="762" spans="1:8" ht="12.75">
      <c r="A762" s="79"/>
      <c r="B762" s="79"/>
      <c r="C762" s="80"/>
      <c r="D762" s="81"/>
      <c r="E762" s="81"/>
      <c r="F762" s="81"/>
      <c r="H762" s="79"/>
    </row>
    <row r="763" spans="1:8" ht="12.75">
      <c r="A763" s="79"/>
      <c r="B763" s="79"/>
      <c r="C763" s="80"/>
      <c r="D763" s="81"/>
      <c r="E763" s="81"/>
      <c r="F763" s="81"/>
      <c r="H763" s="79"/>
    </row>
    <row r="764" spans="1:8" ht="12.75">
      <c r="A764" s="79"/>
      <c r="B764" s="79"/>
      <c r="C764" s="80"/>
      <c r="D764" s="81"/>
      <c r="E764" s="81"/>
      <c r="F764" s="81"/>
      <c r="H764" s="79"/>
    </row>
    <row r="765" spans="1:8" ht="12.75">
      <c r="A765" s="79"/>
      <c r="B765" s="79"/>
      <c r="C765" s="80"/>
      <c r="D765" s="81"/>
      <c r="E765" s="81"/>
      <c r="F765" s="81"/>
      <c r="H765" s="79"/>
    </row>
    <row r="766" spans="1:8" ht="12.75">
      <c r="A766" s="79"/>
      <c r="B766" s="79"/>
      <c r="C766" s="80"/>
      <c r="D766" s="81"/>
      <c r="E766" s="81"/>
      <c r="F766" s="81"/>
      <c r="H766" s="79"/>
    </row>
    <row r="767" spans="1:8" ht="12.75">
      <c r="A767" s="79"/>
      <c r="B767" s="79"/>
      <c r="C767" s="80"/>
      <c r="D767" s="81"/>
      <c r="E767" s="81"/>
      <c r="F767" s="81"/>
      <c r="H767" s="79"/>
    </row>
    <row r="768" spans="1:8" ht="12.75">
      <c r="A768" s="79"/>
      <c r="B768" s="79"/>
      <c r="C768" s="80"/>
      <c r="D768" s="81"/>
      <c r="E768" s="81"/>
      <c r="F768" s="81"/>
      <c r="H768" s="79"/>
    </row>
    <row r="769" spans="1:8" ht="12.75">
      <c r="A769" s="79"/>
      <c r="B769" s="79"/>
      <c r="C769" s="80"/>
      <c r="D769" s="81"/>
      <c r="E769" s="81"/>
      <c r="F769" s="81"/>
      <c r="H769" s="79"/>
    </row>
    <row r="770" spans="1:8" ht="12.75">
      <c r="A770" s="79"/>
      <c r="B770" s="79"/>
      <c r="C770" s="80"/>
      <c r="D770" s="81"/>
      <c r="E770" s="81"/>
      <c r="F770" s="81"/>
      <c r="H770" s="79"/>
    </row>
    <row r="771" spans="1:8" ht="12.75">
      <c r="A771" s="79"/>
      <c r="B771" s="79"/>
      <c r="C771" s="80"/>
      <c r="D771" s="81"/>
      <c r="E771" s="81"/>
      <c r="F771" s="81"/>
      <c r="H771" s="79"/>
    </row>
    <row r="772" spans="1:8" ht="12.75">
      <c r="A772" s="79"/>
      <c r="B772" s="79"/>
      <c r="C772" s="80"/>
      <c r="D772" s="81"/>
      <c r="E772" s="81"/>
      <c r="F772" s="81"/>
      <c r="H772" s="79"/>
    </row>
    <row r="773" spans="1:8" ht="12.75">
      <c r="A773" s="79"/>
      <c r="B773" s="79"/>
      <c r="C773" s="80"/>
      <c r="D773" s="81"/>
      <c r="E773" s="81"/>
      <c r="F773" s="81"/>
      <c r="H773" s="79"/>
    </row>
    <row r="774" spans="1:8" ht="12.75">
      <c r="A774" s="79"/>
      <c r="B774" s="79"/>
      <c r="C774" s="80"/>
      <c r="D774" s="81"/>
      <c r="E774" s="81"/>
      <c r="F774" s="81"/>
      <c r="H774" s="79"/>
    </row>
    <row r="775" spans="1:8" ht="12.75">
      <c r="A775" s="79"/>
      <c r="B775" s="79"/>
      <c r="C775" s="80"/>
      <c r="D775" s="81"/>
      <c r="E775" s="81"/>
      <c r="F775" s="81"/>
      <c r="H775" s="79"/>
    </row>
    <row r="776" spans="1:8" ht="12.75">
      <c r="A776" s="79"/>
      <c r="B776" s="79"/>
      <c r="C776" s="80"/>
      <c r="D776" s="81"/>
      <c r="E776" s="81"/>
      <c r="F776" s="81"/>
      <c r="H776" s="79"/>
    </row>
    <row r="777" spans="1:8" ht="12.75">
      <c r="A777" s="79"/>
      <c r="B777" s="79"/>
      <c r="C777" s="80"/>
      <c r="D777" s="81"/>
      <c r="E777" s="81"/>
      <c r="F777" s="81"/>
      <c r="H777" s="79"/>
    </row>
    <row r="778" spans="1:8" ht="12.75">
      <c r="A778" s="79"/>
      <c r="B778" s="79"/>
      <c r="C778" s="80"/>
      <c r="D778" s="81"/>
      <c r="E778" s="81"/>
      <c r="F778" s="81"/>
      <c r="H778" s="79"/>
    </row>
    <row r="779" spans="1:8" ht="12.75">
      <c r="A779" s="79"/>
      <c r="B779" s="79"/>
      <c r="C779" s="80"/>
      <c r="D779" s="81"/>
      <c r="E779" s="81"/>
      <c r="F779" s="81"/>
      <c r="H779" s="79"/>
    </row>
    <row r="780" spans="1:8" ht="12.75">
      <c r="A780" s="79"/>
      <c r="B780" s="79"/>
      <c r="C780" s="80"/>
      <c r="D780" s="81"/>
      <c r="E780" s="81"/>
      <c r="F780" s="81"/>
      <c r="H780" s="79"/>
    </row>
    <row r="781" spans="1:8" ht="12.75">
      <c r="A781" s="79"/>
      <c r="B781" s="79"/>
      <c r="C781" s="80"/>
      <c r="D781" s="81"/>
      <c r="E781" s="81"/>
      <c r="F781" s="81"/>
      <c r="H781" s="79"/>
    </row>
    <row r="782" spans="1:8" ht="12.75">
      <c r="A782" s="79"/>
      <c r="B782" s="79"/>
      <c r="C782" s="80"/>
      <c r="D782" s="81"/>
      <c r="E782" s="81"/>
      <c r="F782" s="81"/>
      <c r="H782" s="79"/>
    </row>
    <row r="783" spans="1:8" ht="12.75">
      <c r="A783" s="79"/>
      <c r="B783" s="79"/>
      <c r="C783" s="80"/>
      <c r="D783" s="81"/>
      <c r="E783" s="81"/>
      <c r="F783" s="81"/>
      <c r="H783" s="79"/>
    </row>
    <row r="784" spans="1:8" ht="12.75">
      <c r="A784" s="79"/>
      <c r="B784" s="79"/>
      <c r="C784" s="80"/>
      <c r="D784" s="81"/>
      <c r="E784" s="81"/>
      <c r="F784" s="81"/>
      <c r="H784" s="79"/>
    </row>
    <row r="785" spans="1:8" ht="12.75">
      <c r="A785" s="79"/>
      <c r="B785" s="79"/>
      <c r="C785" s="80"/>
      <c r="D785" s="81"/>
      <c r="E785" s="81"/>
      <c r="F785" s="81"/>
      <c r="H785" s="79"/>
    </row>
    <row r="786" spans="1:8" ht="12.75">
      <c r="A786" s="79"/>
      <c r="B786" s="79"/>
      <c r="C786" s="80"/>
      <c r="D786" s="81"/>
      <c r="E786" s="81"/>
      <c r="F786" s="81"/>
      <c r="H786" s="79"/>
    </row>
    <row r="787" spans="1:8" ht="12.75">
      <c r="A787" s="79"/>
      <c r="B787" s="79"/>
      <c r="C787" s="80"/>
      <c r="D787" s="81"/>
      <c r="E787" s="81"/>
      <c r="F787" s="81"/>
      <c r="H787" s="79"/>
    </row>
    <row r="788" spans="1:8" ht="12.75">
      <c r="A788" s="79"/>
      <c r="B788" s="79"/>
      <c r="C788" s="80"/>
      <c r="D788" s="81"/>
      <c r="E788" s="81"/>
      <c r="F788" s="81"/>
      <c r="H788" s="79"/>
    </row>
    <row r="789" spans="1:8" ht="12.75">
      <c r="A789" s="79"/>
      <c r="B789" s="79"/>
      <c r="C789" s="80"/>
      <c r="D789" s="81"/>
      <c r="E789" s="81"/>
      <c r="F789" s="81"/>
      <c r="H789" s="79"/>
    </row>
    <row r="790" spans="1:8" ht="12.75">
      <c r="A790" s="79"/>
      <c r="B790" s="79"/>
      <c r="C790" s="80"/>
      <c r="D790" s="81"/>
      <c r="E790" s="81"/>
      <c r="F790" s="81"/>
      <c r="H790" s="79"/>
    </row>
    <row r="791" spans="1:8" ht="12.75">
      <c r="A791" s="79"/>
      <c r="B791" s="79"/>
      <c r="C791" s="80"/>
      <c r="D791" s="81"/>
      <c r="E791" s="81"/>
      <c r="F791" s="81"/>
      <c r="H791" s="79"/>
    </row>
    <row r="792" spans="1:8" ht="12.75">
      <c r="A792" s="79"/>
      <c r="B792" s="79"/>
      <c r="C792" s="80"/>
      <c r="D792" s="81"/>
      <c r="E792" s="81"/>
      <c r="F792" s="81"/>
      <c r="H792" s="79"/>
    </row>
    <row r="793" spans="1:8" ht="12.75">
      <c r="A793" s="79"/>
      <c r="B793" s="79"/>
      <c r="C793" s="80"/>
      <c r="D793" s="81"/>
      <c r="E793" s="81"/>
      <c r="F793" s="81"/>
      <c r="H793" s="79"/>
    </row>
    <row r="794" spans="1:8" ht="12.75">
      <c r="A794" s="79"/>
      <c r="B794" s="79"/>
      <c r="C794" s="80"/>
      <c r="D794" s="81"/>
      <c r="E794" s="81"/>
      <c r="F794" s="81"/>
      <c r="H794" s="79"/>
    </row>
    <row r="795" spans="1:8" ht="12.75">
      <c r="A795" s="79"/>
      <c r="B795" s="79"/>
      <c r="C795" s="80"/>
      <c r="D795" s="81"/>
      <c r="E795" s="81"/>
      <c r="F795" s="81"/>
      <c r="H795" s="79"/>
    </row>
    <row r="796" spans="1:8" ht="12.75">
      <c r="A796" s="79"/>
      <c r="B796" s="79"/>
      <c r="C796" s="80"/>
      <c r="D796" s="81"/>
      <c r="E796" s="81"/>
      <c r="F796" s="81"/>
      <c r="H796" s="79"/>
    </row>
    <row r="797" spans="1:8" ht="12.75">
      <c r="A797" s="79"/>
      <c r="B797" s="79"/>
      <c r="C797" s="80"/>
      <c r="D797" s="81"/>
      <c r="E797" s="81"/>
      <c r="F797" s="81"/>
      <c r="H797" s="79"/>
    </row>
    <row r="798" spans="1:8" ht="12.75">
      <c r="A798" s="79"/>
      <c r="B798" s="79"/>
      <c r="C798" s="80"/>
      <c r="D798" s="81"/>
      <c r="E798" s="81"/>
      <c r="F798" s="81"/>
      <c r="H798" s="79"/>
    </row>
    <row r="799" spans="1:8" ht="12.75">
      <c r="A799" s="79"/>
      <c r="B799" s="79"/>
      <c r="C799" s="80"/>
      <c r="D799" s="81"/>
      <c r="E799" s="81"/>
      <c r="F799" s="81"/>
      <c r="H799" s="79"/>
    </row>
    <row r="800" spans="1:8" ht="12.75">
      <c r="A800" s="79"/>
      <c r="B800" s="79"/>
      <c r="C800" s="80"/>
      <c r="D800" s="81"/>
      <c r="E800" s="81"/>
      <c r="F800" s="81"/>
      <c r="H800" s="79"/>
    </row>
    <row r="801" spans="1:8" ht="12.75">
      <c r="A801" s="79"/>
      <c r="B801" s="79"/>
      <c r="C801" s="80"/>
      <c r="D801" s="81"/>
      <c r="E801" s="81"/>
      <c r="F801" s="81"/>
      <c r="H801" s="79"/>
    </row>
    <row r="802" spans="1:8" ht="12.75">
      <c r="A802" s="79"/>
      <c r="B802" s="79"/>
      <c r="C802" s="80"/>
      <c r="D802" s="81"/>
      <c r="E802" s="81"/>
      <c r="F802" s="81"/>
      <c r="H802" s="79"/>
    </row>
    <row r="803" spans="1:8" ht="12.75">
      <c r="A803" s="79"/>
      <c r="B803" s="79"/>
      <c r="C803" s="80"/>
      <c r="D803" s="81"/>
      <c r="E803" s="81"/>
      <c r="F803" s="81"/>
      <c r="H803" s="79"/>
    </row>
    <row r="804" spans="1:8" ht="12.75">
      <c r="A804" s="79"/>
      <c r="B804" s="79"/>
      <c r="C804" s="80"/>
      <c r="D804" s="81"/>
      <c r="E804" s="81"/>
      <c r="F804" s="81"/>
      <c r="H804" s="79"/>
    </row>
    <row r="805" spans="1:8" ht="12.75">
      <c r="A805" s="79"/>
      <c r="B805" s="79"/>
      <c r="C805" s="80"/>
      <c r="D805" s="81"/>
      <c r="E805" s="81"/>
      <c r="F805" s="81"/>
      <c r="H805" s="79"/>
    </row>
    <row r="806" spans="1:8" ht="12.75">
      <c r="A806" s="79"/>
      <c r="B806" s="79"/>
      <c r="C806" s="80"/>
      <c r="D806" s="81"/>
      <c r="E806" s="81"/>
      <c r="F806" s="81"/>
      <c r="H806" s="79"/>
    </row>
    <row r="807" spans="1:8" ht="12.75">
      <c r="A807" s="79"/>
      <c r="B807" s="79"/>
      <c r="C807" s="80"/>
      <c r="D807" s="81"/>
      <c r="E807" s="81"/>
      <c r="F807" s="81"/>
      <c r="H807" s="79"/>
    </row>
    <row r="808" spans="1:8" ht="12.75">
      <c r="A808" s="79"/>
      <c r="B808" s="79"/>
      <c r="C808" s="80"/>
      <c r="D808" s="81"/>
      <c r="E808" s="81"/>
      <c r="F808" s="81"/>
      <c r="H808" s="79"/>
    </row>
    <row r="809" spans="1:8" ht="12.75">
      <c r="A809" s="79"/>
      <c r="B809" s="79"/>
      <c r="C809" s="80"/>
      <c r="D809" s="81"/>
      <c r="E809" s="81"/>
      <c r="F809" s="81"/>
      <c r="H809" s="79"/>
    </row>
    <row r="810" spans="1:8" ht="12.75">
      <c r="A810" s="79"/>
      <c r="B810" s="79"/>
      <c r="C810" s="80"/>
      <c r="D810" s="81"/>
      <c r="E810" s="81"/>
      <c r="F810" s="81"/>
      <c r="H810" s="79"/>
    </row>
    <row r="811" spans="1:8" ht="12.75">
      <c r="A811" s="79"/>
      <c r="B811" s="79"/>
      <c r="C811" s="80"/>
      <c r="D811" s="81"/>
      <c r="E811" s="81"/>
      <c r="F811" s="81"/>
      <c r="H811" s="79"/>
    </row>
    <row r="812" spans="1:8" ht="12.75">
      <c r="A812" s="79"/>
      <c r="B812" s="79"/>
      <c r="C812" s="80"/>
      <c r="D812" s="81"/>
      <c r="E812" s="81"/>
      <c r="F812" s="81"/>
      <c r="H812" s="79"/>
    </row>
    <row r="813" spans="1:8" ht="12.75">
      <c r="A813" s="79"/>
      <c r="B813" s="79"/>
      <c r="C813" s="80"/>
      <c r="D813" s="81"/>
      <c r="E813" s="81"/>
      <c r="F813" s="81"/>
      <c r="H813" s="79"/>
    </row>
    <row r="814" spans="1:8" ht="12.75">
      <c r="A814" s="79"/>
      <c r="B814" s="79"/>
      <c r="C814" s="80"/>
      <c r="D814" s="81"/>
      <c r="E814" s="81"/>
      <c r="F814" s="81"/>
      <c r="H814" s="79"/>
    </row>
    <row r="815" spans="1:8" ht="12.75">
      <c r="A815" s="79"/>
      <c r="B815" s="79"/>
      <c r="C815" s="80"/>
      <c r="D815" s="81"/>
      <c r="E815" s="81"/>
      <c r="F815" s="81"/>
      <c r="H815" s="79"/>
    </row>
    <row r="816" spans="1:8" ht="12.75">
      <c r="A816" s="79"/>
      <c r="B816" s="79"/>
      <c r="C816" s="80"/>
      <c r="D816" s="81"/>
      <c r="E816" s="81"/>
      <c r="F816" s="81"/>
      <c r="H816" s="79"/>
    </row>
    <row r="817" spans="1:8" ht="12.75">
      <c r="A817" s="79"/>
      <c r="B817" s="79"/>
      <c r="C817" s="80"/>
      <c r="D817" s="81"/>
      <c r="E817" s="81"/>
      <c r="F817" s="81"/>
      <c r="H817" s="79"/>
    </row>
    <row r="818" spans="1:8" ht="12.75">
      <c r="A818" s="79"/>
      <c r="B818" s="79"/>
      <c r="C818" s="80"/>
      <c r="D818" s="81"/>
      <c r="E818" s="81"/>
      <c r="F818" s="81"/>
      <c r="H818" s="79"/>
    </row>
    <row r="819" spans="1:8" ht="12.75">
      <c r="A819" s="79"/>
      <c r="B819" s="79"/>
      <c r="C819" s="80"/>
      <c r="D819" s="81"/>
      <c r="E819" s="81"/>
      <c r="F819" s="81"/>
      <c r="H819" s="79"/>
    </row>
    <row r="820" spans="1:8" ht="12.75">
      <c r="A820" s="79"/>
      <c r="B820" s="79"/>
      <c r="C820" s="80"/>
      <c r="D820" s="81"/>
      <c r="E820" s="81"/>
      <c r="F820" s="81"/>
      <c r="H820" s="79"/>
    </row>
    <row r="821" spans="1:8" ht="12.75">
      <c r="A821" s="79"/>
      <c r="B821" s="79"/>
      <c r="C821" s="80"/>
      <c r="D821" s="81"/>
      <c r="E821" s="81"/>
      <c r="F821" s="81"/>
      <c r="H821" s="79"/>
    </row>
    <row r="822" spans="1:8" ht="12.75">
      <c r="A822" s="79"/>
      <c r="B822" s="79"/>
      <c r="C822" s="80"/>
      <c r="D822" s="81"/>
      <c r="E822" s="81"/>
      <c r="F822" s="81"/>
      <c r="H822" s="79"/>
    </row>
    <row r="823" spans="1:8" ht="12.75">
      <c r="A823" s="79"/>
      <c r="B823" s="79"/>
      <c r="C823" s="80"/>
      <c r="D823" s="81"/>
      <c r="E823" s="81"/>
      <c r="F823" s="81"/>
      <c r="H823" s="79"/>
    </row>
    <row r="824" spans="1:8" ht="12.75">
      <c r="A824" s="79"/>
      <c r="B824" s="79"/>
      <c r="C824" s="80"/>
      <c r="D824" s="81"/>
      <c r="E824" s="81"/>
      <c r="F824" s="81"/>
      <c r="H824" s="79"/>
    </row>
    <row r="825" spans="1:8" ht="12.75">
      <c r="A825" s="79"/>
      <c r="B825" s="79"/>
      <c r="C825" s="80"/>
      <c r="D825" s="81"/>
      <c r="E825" s="81"/>
      <c r="F825" s="81"/>
      <c r="H825" s="79"/>
    </row>
    <row r="826" spans="1:8" ht="12.75">
      <c r="A826" s="79"/>
      <c r="B826" s="79"/>
      <c r="C826" s="80"/>
      <c r="D826" s="81"/>
      <c r="E826" s="81"/>
      <c r="F826" s="81"/>
      <c r="H826" s="79"/>
    </row>
    <row r="827" spans="1:8" ht="12.75">
      <c r="A827" s="79"/>
      <c r="B827" s="79"/>
      <c r="C827" s="80"/>
      <c r="D827" s="81"/>
      <c r="E827" s="81"/>
      <c r="F827" s="81"/>
      <c r="H827" s="79"/>
    </row>
    <row r="828" spans="1:8" ht="12.75">
      <c r="A828" s="79"/>
      <c r="B828" s="79"/>
      <c r="C828" s="80"/>
      <c r="D828" s="81"/>
      <c r="E828" s="81"/>
      <c r="F828" s="81"/>
      <c r="H828" s="79"/>
    </row>
    <row r="829" spans="1:8" ht="12.75">
      <c r="A829" s="79"/>
      <c r="B829" s="79"/>
      <c r="C829" s="80"/>
      <c r="D829" s="81"/>
      <c r="E829" s="81"/>
      <c r="F829" s="81"/>
      <c r="H829" s="79"/>
    </row>
    <row r="830" spans="1:8" ht="12.75">
      <c r="A830" s="79"/>
      <c r="B830" s="79"/>
      <c r="C830" s="80"/>
      <c r="D830" s="81"/>
      <c r="E830" s="81"/>
      <c r="F830" s="81"/>
      <c r="H830" s="79"/>
    </row>
    <row r="831" spans="1:8" ht="12.75">
      <c r="A831" s="79"/>
      <c r="B831" s="79"/>
      <c r="C831" s="80"/>
      <c r="D831" s="81"/>
      <c r="E831" s="81"/>
      <c r="F831" s="81"/>
      <c r="H831" s="79"/>
    </row>
    <row r="832" spans="1:8" ht="12.75">
      <c r="A832" s="79"/>
      <c r="B832" s="79"/>
      <c r="C832" s="80"/>
      <c r="D832" s="81"/>
      <c r="E832" s="81"/>
      <c r="F832" s="81"/>
      <c r="H832" s="79"/>
    </row>
    <row r="833" spans="1:8" ht="12.75">
      <c r="A833" s="79"/>
      <c r="B833" s="79"/>
      <c r="C833" s="80"/>
      <c r="D833" s="81"/>
      <c r="E833" s="81"/>
      <c r="F833" s="81"/>
      <c r="H833" s="79"/>
    </row>
    <row r="834" spans="1:8" ht="12.75">
      <c r="A834" s="79"/>
      <c r="B834" s="79"/>
      <c r="C834" s="80"/>
      <c r="D834" s="81"/>
      <c r="E834" s="81"/>
      <c r="F834" s="81"/>
      <c r="H834" s="79"/>
    </row>
    <row r="835" spans="1:8" ht="12.75">
      <c r="A835" s="79"/>
      <c r="B835" s="79"/>
      <c r="C835" s="80"/>
      <c r="D835" s="81"/>
      <c r="E835" s="81"/>
      <c r="F835" s="81"/>
      <c r="H835" s="79"/>
    </row>
    <row r="836" spans="1:8" ht="12.75">
      <c r="A836" s="79"/>
      <c r="B836" s="79"/>
      <c r="C836" s="80"/>
      <c r="D836" s="81"/>
      <c r="E836" s="81"/>
      <c r="F836" s="81"/>
      <c r="H836" s="79"/>
    </row>
    <row r="837" spans="1:8" ht="12.75">
      <c r="A837" s="79"/>
      <c r="B837" s="79"/>
      <c r="C837" s="80"/>
      <c r="D837" s="81"/>
      <c r="E837" s="81"/>
      <c r="F837" s="81"/>
      <c r="H837" s="79"/>
    </row>
    <row r="838" spans="1:8" ht="12.75">
      <c r="A838" s="79"/>
      <c r="B838" s="79"/>
      <c r="C838" s="80"/>
      <c r="D838" s="81"/>
      <c r="E838" s="81"/>
      <c r="F838" s="81"/>
      <c r="H838" s="79"/>
    </row>
    <row r="839" spans="1:8" ht="12.75">
      <c r="A839" s="79"/>
      <c r="B839" s="79"/>
      <c r="C839" s="80"/>
      <c r="D839" s="81"/>
      <c r="E839" s="81"/>
      <c r="F839" s="81"/>
      <c r="H839" s="79"/>
    </row>
    <row r="840" spans="1:8" ht="12.75">
      <c r="A840" s="79"/>
      <c r="B840" s="79"/>
      <c r="C840" s="80"/>
      <c r="D840" s="81"/>
      <c r="E840" s="81"/>
      <c r="F840" s="81"/>
      <c r="H840" s="79"/>
    </row>
    <row r="841" spans="1:8" ht="12.75">
      <c r="A841" s="79"/>
      <c r="B841" s="79"/>
      <c r="C841" s="80"/>
      <c r="D841" s="81"/>
      <c r="E841" s="81"/>
      <c r="F841" s="81"/>
      <c r="H841" s="79"/>
    </row>
    <row r="842" spans="1:8" ht="12.75">
      <c r="A842" s="79"/>
      <c r="B842" s="79"/>
      <c r="C842" s="80"/>
      <c r="D842" s="81"/>
      <c r="E842" s="81"/>
      <c r="F842" s="81"/>
      <c r="H842" s="79"/>
    </row>
    <row r="843" spans="1:8" ht="12.75">
      <c r="A843" s="79"/>
      <c r="B843" s="79"/>
      <c r="C843" s="80"/>
      <c r="D843" s="81"/>
      <c r="E843" s="81"/>
      <c r="F843" s="81"/>
      <c r="H843" s="79"/>
    </row>
    <row r="844" spans="1:8" ht="12.75">
      <c r="A844" s="79"/>
      <c r="B844" s="79"/>
      <c r="C844" s="80"/>
      <c r="D844" s="81"/>
      <c r="E844" s="81"/>
      <c r="F844" s="81"/>
      <c r="H844" s="79"/>
    </row>
    <row r="845" spans="1:8" ht="12.75">
      <c r="A845" s="79"/>
      <c r="B845" s="79"/>
      <c r="C845" s="80"/>
      <c r="D845" s="81"/>
      <c r="E845" s="81"/>
      <c r="F845" s="81"/>
      <c r="H845" s="79"/>
    </row>
    <row r="846" spans="1:8" ht="12.75">
      <c r="A846" s="79"/>
      <c r="B846" s="79"/>
      <c r="C846" s="80"/>
      <c r="D846" s="81"/>
      <c r="E846" s="81"/>
      <c r="F846" s="81"/>
      <c r="H846" s="79"/>
    </row>
    <row r="847" spans="1:8" ht="12.75">
      <c r="A847" s="79"/>
      <c r="B847" s="79"/>
      <c r="C847" s="80"/>
      <c r="D847" s="81"/>
      <c r="E847" s="81"/>
      <c r="F847" s="81"/>
      <c r="H847" s="79"/>
    </row>
    <row r="848" spans="1:8" ht="12.75">
      <c r="A848" s="79"/>
      <c r="B848" s="79"/>
      <c r="C848" s="80"/>
      <c r="D848" s="81"/>
      <c r="E848" s="81"/>
      <c r="F848" s="81"/>
      <c r="H848" s="79"/>
    </row>
    <row r="849" spans="1:8" ht="12.75">
      <c r="A849" s="79"/>
      <c r="B849" s="79"/>
      <c r="C849" s="80"/>
      <c r="D849" s="81"/>
      <c r="E849" s="81"/>
      <c r="F849" s="81"/>
      <c r="H849" s="79"/>
    </row>
    <row r="850" spans="1:8" ht="12.75">
      <c r="A850" s="79"/>
      <c r="B850" s="79"/>
      <c r="C850" s="80"/>
      <c r="D850" s="81"/>
      <c r="E850" s="81"/>
      <c r="F850" s="81"/>
      <c r="H850" s="79"/>
    </row>
    <row r="851" spans="1:8" ht="12.75">
      <c r="A851" s="79"/>
      <c r="B851" s="79"/>
      <c r="C851" s="80"/>
      <c r="D851" s="81"/>
      <c r="E851" s="81"/>
      <c r="F851" s="81"/>
      <c r="H851" s="79"/>
    </row>
    <row r="852" spans="1:8" ht="12.75">
      <c r="A852" s="79"/>
      <c r="B852" s="79"/>
      <c r="C852" s="80"/>
      <c r="D852" s="81"/>
      <c r="E852" s="81"/>
      <c r="F852" s="81"/>
      <c r="H852" s="79"/>
    </row>
    <row r="853" spans="1:8" ht="12.75">
      <c r="A853" s="79"/>
      <c r="B853" s="79"/>
      <c r="C853" s="80"/>
      <c r="D853" s="81"/>
      <c r="E853" s="81"/>
      <c r="F853" s="81"/>
      <c r="H853" s="79"/>
    </row>
    <row r="854" spans="1:8" ht="12.75">
      <c r="A854" s="79"/>
      <c r="B854" s="79"/>
      <c r="C854" s="80"/>
      <c r="D854" s="81"/>
      <c r="E854" s="81"/>
      <c r="F854" s="81"/>
      <c r="H854" s="79"/>
    </row>
    <row r="855" spans="1:8" ht="12.75">
      <c r="A855" s="79"/>
      <c r="B855" s="79"/>
      <c r="C855" s="80"/>
      <c r="D855" s="81"/>
      <c r="E855" s="81"/>
      <c r="F855" s="81"/>
      <c r="H855" s="79"/>
    </row>
    <row r="856" spans="1:8" ht="12.75">
      <c r="A856" s="79"/>
      <c r="B856" s="79"/>
      <c r="C856" s="80"/>
      <c r="D856" s="81"/>
      <c r="E856" s="81"/>
      <c r="F856" s="81"/>
      <c r="H856" s="79"/>
    </row>
    <row r="857" spans="1:8" ht="12.75">
      <c r="A857" s="79"/>
      <c r="B857" s="79"/>
      <c r="C857" s="80"/>
      <c r="D857" s="81"/>
      <c r="E857" s="81"/>
      <c r="F857" s="81"/>
      <c r="H857" s="79"/>
    </row>
    <row r="858" spans="1:8" ht="12.75">
      <c r="A858" s="79"/>
      <c r="B858" s="79"/>
      <c r="C858" s="80"/>
      <c r="D858" s="81"/>
      <c r="E858" s="81"/>
      <c r="F858" s="81"/>
      <c r="H858" s="79"/>
    </row>
    <row r="859" spans="1:8" ht="12.75">
      <c r="A859" s="79"/>
      <c r="B859" s="79"/>
      <c r="C859" s="80"/>
      <c r="D859" s="81"/>
      <c r="E859" s="81"/>
      <c r="F859" s="81"/>
      <c r="H859" s="79"/>
    </row>
    <row r="860" spans="1:8" ht="12.75">
      <c r="A860" s="79"/>
      <c r="B860" s="79"/>
      <c r="C860" s="80"/>
      <c r="D860" s="81"/>
      <c r="E860" s="81"/>
      <c r="F860" s="81"/>
      <c r="H860" s="79"/>
    </row>
    <row r="861" spans="1:8" ht="12.75">
      <c r="A861" s="79"/>
      <c r="B861" s="79"/>
      <c r="C861" s="80"/>
      <c r="D861" s="81"/>
      <c r="E861" s="81"/>
      <c r="F861" s="81"/>
      <c r="H861" s="79"/>
    </row>
    <row r="862" spans="1:8" ht="12.75">
      <c r="A862" s="79"/>
      <c r="B862" s="79"/>
      <c r="C862" s="80"/>
      <c r="D862" s="81"/>
      <c r="E862" s="81"/>
      <c r="F862" s="81"/>
      <c r="H862" s="79"/>
    </row>
    <row r="863" spans="1:8" ht="12.75">
      <c r="A863" s="79"/>
      <c r="B863" s="79"/>
      <c r="C863" s="80"/>
      <c r="D863" s="81"/>
      <c r="E863" s="81"/>
      <c r="F863" s="81"/>
      <c r="H863" s="79"/>
    </row>
    <row r="864" spans="1:8" ht="12.75">
      <c r="A864" s="79"/>
      <c r="B864" s="79"/>
      <c r="C864" s="80"/>
      <c r="D864" s="81"/>
      <c r="E864" s="81"/>
      <c r="F864" s="81"/>
      <c r="H864" s="79"/>
    </row>
    <row r="865" spans="1:8" ht="12.75">
      <c r="A865" s="79"/>
      <c r="B865" s="79"/>
      <c r="C865" s="80"/>
      <c r="D865" s="81"/>
      <c r="E865" s="81"/>
      <c r="F865" s="81"/>
      <c r="H865" s="79"/>
    </row>
    <row r="866" spans="1:8" ht="12.75">
      <c r="A866" s="79"/>
      <c r="B866" s="79"/>
      <c r="C866" s="80"/>
      <c r="D866" s="81"/>
      <c r="E866" s="81"/>
      <c r="F866" s="81"/>
      <c r="H866" s="79"/>
    </row>
    <row r="867" spans="1:8" ht="12.75">
      <c r="A867" s="79"/>
      <c r="B867" s="79"/>
      <c r="C867" s="80"/>
      <c r="D867" s="81"/>
      <c r="E867" s="81"/>
      <c r="F867" s="81"/>
      <c r="H867" s="79"/>
    </row>
    <row r="868" spans="1:8" ht="12.75">
      <c r="A868" s="79"/>
      <c r="B868" s="79"/>
      <c r="C868" s="80"/>
      <c r="D868" s="81"/>
      <c r="E868" s="81"/>
      <c r="F868" s="81"/>
      <c r="H868" s="79"/>
    </row>
    <row r="869" spans="1:8" ht="12.75">
      <c r="A869" s="79"/>
      <c r="B869" s="79"/>
      <c r="C869" s="80"/>
      <c r="D869" s="81"/>
      <c r="E869" s="81"/>
      <c r="F869" s="81"/>
      <c r="H869" s="79"/>
    </row>
    <row r="870" spans="1:8" ht="12.75">
      <c r="A870" s="79"/>
      <c r="B870" s="79"/>
      <c r="C870" s="80"/>
      <c r="D870" s="81"/>
      <c r="E870" s="81"/>
      <c r="F870" s="81"/>
      <c r="H870" s="79"/>
    </row>
    <row r="871" spans="1:8" ht="12.75">
      <c r="A871" s="79"/>
      <c r="B871" s="79"/>
      <c r="C871" s="80"/>
      <c r="D871" s="81"/>
      <c r="E871" s="81"/>
      <c r="F871" s="81"/>
      <c r="H871" s="79"/>
    </row>
    <row r="872" spans="1:8" ht="12.75">
      <c r="A872" s="79"/>
      <c r="B872" s="79"/>
      <c r="C872" s="80"/>
      <c r="D872" s="81"/>
      <c r="E872" s="81"/>
      <c r="F872" s="81"/>
      <c r="H872" s="79"/>
    </row>
    <row r="873" spans="1:8" ht="12.75">
      <c r="A873" s="79"/>
      <c r="B873" s="79"/>
      <c r="C873" s="80"/>
      <c r="D873" s="81"/>
      <c r="E873" s="81"/>
      <c r="F873" s="81"/>
      <c r="H873" s="79"/>
    </row>
    <row r="874" spans="1:8" ht="12.75">
      <c r="A874" s="79"/>
      <c r="B874" s="79"/>
      <c r="C874" s="80"/>
      <c r="D874" s="81"/>
      <c r="E874" s="81"/>
      <c r="F874" s="81"/>
      <c r="H874" s="79"/>
    </row>
    <row r="875" spans="1:8" ht="12.75">
      <c r="A875" s="79"/>
      <c r="B875" s="79"/>
      <c r="C875" s="80"/>
      <c r="D875" s="81"/>
      <c r="E875" s="81"/>
      <c r="F875" s="81"/>
      <c r="H875" s="79"/>
    </row>
    <row r="876" spans="1:8" ht="12.75">
      <c r="A876" s="79"/>
      <c r="B876" s="79"/>
      <c r="C876" s="80"/>
      <c r="D876" s="81"/>
      <c r="E876" s="81"/>
      <c r="F876" s="81"/>
      <c r="H876" s="79"/>
    </row>
    <row r="877" spans="1:8" ht="12.75">
      <c r="A877" s="79"/>
      <c r="B877" s="79"/>
      <c r="C877" s="80"/>
      <c r="D877" s="81"/>
      <c r="E877" s="81"/>
      <c r="F877" s="81"/>
      <c r="H877" s="79"/>
    </row>
    <row r="878" spans="1:8" ht="12.75">
      <c r="A878" s="79"/>
      <c r="B878" s="79"/>
      <c r="C878" s="80"/>
      <c r="D878" s="81"/>
      <c r="E878" s="81"/>
      <c r="F878" s="81"/>
      <c r="H878" s="79"/>
    </row>
    <row r="879" spans="1:8" ht="12.75">
      <c r="A879" s="79"/>
      <c r="B879" s="79"/>
      <c r="C879" s="80"/>
      <c r="D879" s="81"/>
      <c r="E879" s="81"/>
      <c r="F879" s="81"/>
      <c r="H879" s="79"/>
    </row>
    <row r="880" spans="1:8" ht="12.75">
      <c r="A880" s="79"/>
      <c r="B880" s="79"/>
      <c r="C880" s="80"/>
      <c r="D880" s="81"/>
      <c r="E880" s="81"/>
      <c r="F880" s="81"/>
      <c r="H880" s="79"/>
    </row>
    <row r="881" spans="1:8" ht="12.75">
      <c r="A881" s="79"/>
      <c r="B881" s="79"/>
      <c r="C881" s="80"/>
      <c r="D881" s="81"/>
      <c r="E881" s="81"/>
      <c r="F881" s="81"/>
      <c r="H881" s="79"/>
    </row>
    <row r="882" spans="1:8" ht="12.75">
      <c r="A882" s="79"/>
      <c r="B882" s="79"/>
      <c r="C882" s="80"/>
      <c r="D882" s="81"/>
      <c r="E882" s="81"/>
      <c r="F882" s="81"/>
      <c r="H882" s="79"/>
    </row>
    <row r="883" spans="1:8" ht="12.75">
      <c r="A883" s="79"/>
      <c r="B883" s="79"/>
      <c r="C883" s="80"/>
      <c r="D883" s="81"/>
      <c r="E883" s="81"/>
      <c r="F883" s="81"/>
      <c r="H883" s="79"/>
    </row>
    <row r="884" spans="1:8" ht="12.75">
      <c r="A884" s="79"/>
      <c r="B884" s="79"/>
      <c r="C884" s="80"/>
      <c r="D884" s="81"/>
      <c r="E884" s="81"/>
      <c r="F884" s="81"/>
      <c r="H884" s="79"/>
    </row>
    <row r="885" spans="1:8" ht="12.75">
      <c r="A885" s="79"/>
      <c r="B885" s="79"/>
      <c r="C885" s="80"/>
      <c r="D885" s="81"/>
      <c r="E885" s="81"/>
      <c r="F885" s="81"/>
      <c r="H885" s="79"/>
    </row>
    <row r="886" spans="1:8" ht="12.75">
      <c r="A886" s="79"/>
      <c r="B886" s="79"/>
      <c r="C886" s="80"/>
      <c r="D886" s="81"/>
      <c r="E886" s="81"/>
      <c r="F886" s="81"/>
      <c r="H886" s="79"/>
    </row>
    <row r="887" spans="1:8" ht="12.75">
      <c r="A887" s="79"/>
      <c r="B887" s="79"/>
      <c r="C887" s="80"/>
      <c r="D887" s="81"/>
      <c r="E887" s="81"/>
      <c r="F887" s="81"/>
      <c r="H887" s="79"/>
    </row>
    <row r="888" spans="1:8" ht="12.75">
      <c r="A888" s="79"/>
      <c r="B888" s="79"/>
      <c r="C888" s="80"/>
      <c r="D888" s="81"/>
      <c r="E888" s="81"/>
      <c r="F888" s="81"/>
      <c r="H888" s="79"/>
    </row>
    <row r="889" spans="1:8" ht="12.75">
      <c r="A889" s="79"/>
      <c r="B889" s="79"/>
      <c r="C889" s="80"/>
      <c r="D889" s="81"/>
      <c r="E889" s="81"/>
      <c r="F889" s="81"/>
      <c r="H889" s="79"/>
    </row>
    <row r="890" spans="1:8" ht="12.75">
      <c r="A890" s="79"/>
      <c r="B890" s="79"/>
      <c r="C890" s="80"/>
      <c r="D890" s="81"/>
      <c r="E890" s="81"/>
      <c r="F890" s="81"/>
      <c r="H890" s="79"/>
    </row>
    <row r="891" spans="1:8" ht="12.75">
      <c r="A891" s="79"/>
      <c r="B891" s="79"/>
      <c r="C891" s="80"/>
      <c r="D891" s="81"/>
      <c r="E891" s="81"/>
      <c r="F891" s="81"/>
      <c r="H891" s="79"/>
    </row>
    <row r="892" spans="1:8" ht="12.75">
      <c r="A892" s="79"/>
      <c r="B892" s="79"/>
      <c r="C892" s="80"/>
      <c r="D892" s="81"/>
      <c r="E892" s="81"/>
      <c r="F892" s="81"/>
      <c r="H892" s="79"/>
    </row>
    <row r="893" spans="1:8" ht="12.75">
      <c r="A893" s="79"/>
      <c r="B893" s="79"/>
      <c r="C893" s="80"/>
      <c r="D893" s="81"/>
      <c r="E893" s="81"/>
      <c r="F893" s="81"/>
      <c r="H893" s="79"/>
    </row>
    <row r="894" spans="1:8" ht="12.75">
      <c r="A894" s="79"/>
      <c r="B894" s="79"/>
      <c r="C894" s="80"/>
      <c r="D894" s="81"/>
      <c r="E894" s="81"/>
      <c r="F894" s="81"/>
      <c r="H894" s="79"/>
    </row>
    <row r="895" spans="1:8" ht="12.75">
      <c r="A895" s="79"/>
      <c r="B895" s="79"/>
      <c r="C895" s="80"/>
      <c r="D895" s="81"/>
      <c r="E895" s="81"/>
      <c r="F895" s="81"/>
      <c r="H895" s="79"/>
    </row>
    <row r="896" spans="1:8" ht="12.75">
      <c r="A896" s="79"/>
      <c r="B896" s="79"/>
      <c r="C896" s="80"/>
      <c r="D896" s="81"/>
      <c r="E896" s="81"/>
      <c r="F896" s="81"/>
      <c r="H896" s="79"/>
    </row>
    <row r="897" spans="1:8" ht="12.75">
      <c r="A897" s="79"/>
      <c r="B897" s="79"/>
      <c r="C897" s="80"/>
      <c r="D897" s="81"/>
      <c r="E897" s="81"/>
      <c r="F897" s="81"/>
      <c r="H897" s="79"/>
    </row>
    <row r="898" spans="1:8" ht="12.75">
      <c r="A898" s="79"/>
      <c r="B898" s="79"/>
      <c r="C898" s="80"/>
      <c r="D898" s="81"/>
      <c r="E898" s="81"/>
      <c r="F898" s="81"/>
      <c r="H898" s="79"/>
    </row>
    <row r="899" spans="1:8" ht="12.75">
      <c r="A899" s="79"/>
      <c r="B899" s="79"/>
      <c r="C899" s="80"/>
      <c r="D899" s="81"/>
      <c r="E899" s="81"/>
      <c r="F899" s="81"/>
      <c r="H899" s="79"/>
    </row>
    <row r="900" spans="1:8" ht="12.75">
      <c r="A900" s="79"/>
      <c r="B900" s="79"/>
      <c r="C900" s="80"/>
      <c r="D900" s="81"/>
      <c r="E900" s="81"/>
      <c r="F900" s="81"/>
      <c r="H900" s="79"/>
    </row>
    <row r="901" spans="1:8" ht="12.75">
      <c r="A901" s="79"/>
      <c r="B901" s="79"/>
      <c r="C901" s="80"/>
      <c r="D901" s="81"/>
      <c r="E901" s="81"/>
      <c r="F901" s="81"/>
      <c r="H901" s="79"/>
    </row>
    <row r="902" spans="1:8" ht="12.75">
      <c r="A902" s="79"/>
      <c r="B902" s="79"/>
      <c r="C902" s="80"/>
      <c r="D902" s="81"/>
      <c r="E902" s="81"/>
      <c r="F902" s="81"/>
      <c r="H902" s="79"/>
    </row>
    <row r="903" spans="1:8" ht="12.75">
      <c r="A903" s="79"/>
      <c r="B903" s="79"/>
      <c r="C903" s="80"/>
      <c r="D903" s="81"/>
      <c r="E903" s="81"/>
      <c r="F903" s="81"/>
      <c r="H903" s="79"/>
    </row>
    <row r="904" spans="1:8" ht="12.75">
      <c r="A904" s="79"/>
      <c r="B904" s="79"/>
      <c r="C904" s="80"/>
      <c r="D904" s="81"/>
      <c r="E904" s="81"/>
      <c r="F904" s="81"/>
      <c r="H904" s="79"/>
    </row>
    <row r="905" spans="1:8" ht="12.75">
      <c r="A905" s="79"/>
      <c r="B905" s="79"/>
      <c r="C905" s="80"/>
      <c r="D905" s="81"/>
      <c r="E905" s="81"/>
      <c r="F905" s="81"/>
      <c r="H905" s="79"/>
    </row>
    <row r="906" spans="1:8" ht="12.75">
      <c r="A906" s="79"/>
      <c r="B906" s="79"/>
      <c r="C906" s="80"/>
      <c r="D906" s="81"/>
      <c r="E906" s="81"/>
      <c r="F906" s="81"/>
      <c r="H906" s="79"/>
    </row>
    <row r="907" spans="1:8" ht="12.75">
      <c r="A907" s="79"/>
      <c r="B907" s="79"/>
      <c r="C907" s="80"/>
      <c r="D907" s="81"/>
      <c r="E907" s="81"/>
      <c r="F907" s="81"/>
      <c r="H907" s="79"/>
    </row>
    <row r="908" spans="1:8" ht="12.75">
      <c r="A908" s="79"/>
      <c r="B908" s="79"/>
      <c r="C908" s="80"/>
      <c r="D908" s="81"/>
      <c r="E908" s="81"/>
      <c r="F908" s="81"/>
      <c r="H908" s="79"/>
    </row>
    <row r="909" spans="1:8" ht="12.75">
      <c r="A909" s="79"/>
      <c r="B909" s="79"/>
      <c r="C909" s="80"/>
      <c r="D909" s="81"/>
      <c r="E909" s="81"/>
      <c r="F909" s="81"/>
      <c r="H909" s="79"/>
    </row>
    <row r="910" spans="1:8" ht="12.75">
      <c r="A910" s="79"/>
      <c r="B910" s="79"/>
      <c r="C910" s="80"/>
      <c r="D910" s="81"/>
      <c r="E910" s="81"/>
      <c r="F910" s="81"/>
      <c r="H910" s="79"/>
    </row>
    <row r="911" spans="1:8" ht="12.75">
      <c r="A911" s="79"/>
      <c r="B911" s="79"/>
      <c r="C911" s="80"/>
      <c r="D911" s="81"/>
      <c r="E911" s="81"/>
      <c r="F911" s="81"/>
      <c r="H911" s="79"/>
    </row>
    <row r="912" spans="1:8" ht="12.75">
      <c r="A912" s="79"/>
      <c r="B912" s="79"/>
      <c r="C912" s="80"/>
      <c r="D912" s="81"/>
      <c r="E912" s="81"/>
      <c r="F912" s="81"/>
      <c r="H912" s="79"/>
    </row>
    <row r="913" spans="1:8" ht="12.75">
      <c r="A913" s="79"/>
      <c r="B913" s="79"/>
      <c r="C913" s="80"/>
      <c r="D913" s="81"/>
      <c r="E913" s="81"/>
      <c r="F913" s="81"/>
      <c r="H913" s="79"/>
    </row>
    <row r="914" spans="1:8" ht="12.75">
      <c r="A914" s="79"/>
      <c r="B914" s="79"/>
      <c r="C914" s="80"/>
      <c r="D914" s="81"/>
      <c r="E914" s="81"/>
      <c r="F914" s="81"/>
      <c r="H914" s="79"/>
    </row>
    <row r="915" spans="1:8" ht="12.75">
      <c r="A915" s="79"/>
      <c r="B915" s="79"/>
      <c r="C915" s="80"/>
      <c r="D915" s="81"/>
      <c r="E915" s="81"/>
      <c r="F915" s="81"/>
      <c r="H915" s="79"/>
    </row>
    <row r="916" spans="1:8" ht="12.75">
      <c r="A916" s="79"/>
      <c r="B916" s="79"/>
      <c r="C916" s="80"/>
      <c r="D916" s="81"/>
      <c r="E916" s="81"/>
      <c r="F916" s="81"/>
      <c r="H916" s="79"/>
    </row>
    <row r="917" spans="1:8" ht="12.75">
      <c r="A917" s="79"/>
      <c r="B917" s="79"/>
      <c r="C917" s="80"/>
      <c r="D917" s="81"/>
      <c r="E917" s="81"/>
      <c r="F917" s="81"/>
      <c r="H917" s="79"/>
    </row>
    <row r="918" spans="1:8" ht="12.75">
      <c r="A918" s="79"/>
      <c r="B918" s="79"/>
      <c r="C918" s="80"/>
      <c r="D918" s="81"/>
      <c r="E918" s="81"/>
      <c r="F918" s="81"/>
      <c r="H918" s="79"/>
    </row>
    <row r="919" spans="1:8" ht="12.75">
      <c r="A919" s="79"/>
      <c r="B919" s="79"/>
      <c r="C919" s="80"/>
      <c r="D919" s="81"/>
      <c r="E919" s="81"/>
      <c r="F919" s="81"/>
      <c r="H919" s="79"/>
    </row>
    <row r="920" spans="1:8" ht="12.75">
      <c r="A920" s="79"/>
      <c r="B920" s="79"/>
      <c r="C920" s="80"/>
      <c r="D920" s="81"/>
      <c r="E920" s="81"/>
      <c r="F920" s="81"/>
      <c r="H920" s="79"/>
    </row>
    <row r="921" spans="1:8" ht="12.75">
      <c r="A921" s="79"/>
      <c r="B921" s="79"/>
      <c r="C921" s="80"/>
      <c r="D921" s="81"/>
      <c r="E921" s="81"/>
      <c r="F921" s="81"/>
      <c r="H921" s="79"/>
    </row>
    <row r="922" spans="1:8" ht="12.75">
      <c r="A922" s="79"/>
      <c r="B922" s="79"/>
      <c r="C922" s="80"/>
      <c r="D922" s="81"/>
      <c r="E922" s="81"/>
      <c r="F922" s="81"/>
      <c r="H922" s="79"/>
    </row>
    <row r="923" spans="1:8" ht="12.75">
      <c r="A923" s="79"/>
      <c r="B923" s="79"/>
      <c r="C923" s="80"/>
      <c r="D923" s="81"/>
      <c r="E923" s="81"/>
      <c r="F923" s="81"/>
      <c r="H923" s="79"/>
    </row>
    <row r="924" spans="1:8" ht="12.75">
      <c r="A924" s="79"/>
      <c r="B924" s="79"/>
      <c r="C924" s="80"/>
      <c r="D924" s="81"/>
      <c r="E924" s="81"/>
      <c r="F924" s="81"/>
      <c r="H924" s="79"/>
    </row>
    <row r="925" spans="1:8" ht="12.75">
      <c r="A925" s="79"/>
      <c r="B925" s="79"/>
      <c r="C925" s="80"/>
      <c r="D925" s="81"/>
      <c r="E925" s="81"/>
      <c r="F925" s="81"/>
      <c r="H925" s="79"/>
    </row>
    <row r="926" spans="1:8" ht="12.75">
      <c r="A926" s="79"/>
      <c r="B926" s="79"/>
      <c r="C926" s="80"/>
      <c r="D926" s="81"/>
      <c r="E926" s="81"/>
      <c r="F926" s="81"/>
      <c r="H926" s="79"/>
    </row>
    <row r="927" spans="1:8" ht="12.75">
      <c r="A927" s="79"/>
      <c r="B927" s="79"/>
      <c r="C927" s="80"/>
      <c r="D927" s="81"/>
      <c r="E927" s="81"/>
      <c r="F927" s="81"/>
      <c r="H927" s="79"/>
    </row>
    <row r="928" spans="1:8" ht="12.75">
      <c r="A928" s="79"/>
      <c r="B928" s="79"/>
      <c r="C928" s="80"/>
      <c r="D928" s="81"/>
      <c r="E928" s="81"/>
      <c r="F928" s="81"/>
      <c r="H928" s="79"/>
    </row>
    <row r="929" spans="1:8" ht="12.75">
      <c r="A929" s="79"/>
      <c r="B929" s="79"/>
      <c r="C929" s="80"/>
      <c r="D929" s="81"/>
      <c r="E929" s="81"/>
      <c r="F929" s="81"/>
      <c r="H929" s="79"/>
    </row>
    <row r="930" spans="1:8" ht="12.75">
      <c r="A930" s="79"/>
      <c r="B930" s="79"/>
      <c r="C930" s="80"/>
      <c r="D930" s="81"/>
      <c r="E930" s="81"/>
      <c r="F930" s="81"/>
      <c r="H930" s="79"/>
    </row>
    <row r="931" spans="1:8" ht="12.75">
      <c r="A931" s="79"/>
      <c r="B931" s="79"/>
      <c r="C931" s="80"/>
      <c r="D931" s="81"/>
      <c r="E931" s="81"/>
      <c r="F931" s="81"/>
      <c r="H931" s="79"/>
    </row>
    <row r="932" spans="1:8" ht="12.75">
      <c r="A932" s="79"/>
      <c r="B932" s="79"/>
      <c r="C932" s="80"/>
      <c r="D932" s="81"/>
      <c r="E932" s="81"/>
      <c r="F932" s="81"/>
      <c r="H932" s="79"/>
    </row>
    <row r="933" spans="1:8" ht="12.75">
      <c r="A933" s="79"/>
      <c r="B933" s="79"/>
      <c r="C933" s="80"/>
      <c r="D933" s="81"/>
      <c r="E933" s="81"/>
      <c r="F933" s="81"/>
      <c r="H933" s="79"/>
    </row>
    <row r="934" spans="1:8" ht="12.75">
      <c r="A934" s="79"/>
      <c r="B934" s="79"/>
      <c r="C934" s="80"/>
      <c r="D934" s="81"/>
      <c r="E934" s="81"/>
      <c r="F934" s="81"/>
      <c r="H934" s="79"/>
    </row>
    <row r="935" spans="1:8" ht="12.75">
      <c r="A935" s="79"/>
      <c r="B935" s="79"/>
      <c r="C935" s="80"/>
      <c r="D935" s="81"/>
      <c r="E935" s="81"/>
      <c r="F935" s="81"/>
      <c r="H935" s="79"/>
    </row>
    <row r="936" spans="1:8" ht="12.75">
      <c r="A936" s="79"/>
      <c r="B936" s="79"/>
      <c r="C936" s="80"/>
      <c r="D936" s="81"/>
      <c r="E936" s="81"/>
      <c r="F936" s="81"/>
      <c r="H936" s="79"/>
    </row>
    <row r="937" spans="1:8" ht="12.75">
      <c r="A937" s="79"/>
      <c r="B937" s="79"/>
      <c r="C937" s="80"/>
      <c r="D937" s="81"/>
      <c r="E937" s="81"/>
      <c r="F937" s="81"/>
      <c r="H937" s="79"/>
    </row>
    <row r="938" spans="1:8" ht="12.75">
      <c r="A938" s="79"/>
      <c r="B938" s="79"/>
      <c r="C938" s="80"/>
      <c r="D938" s="81"/>
      <c r="E938" s="81"/>
      <c r="F938" s="81"/>
      <c r="H938" s="79"/>
    </row>
    <row r="939" spans="1:8" ht="12.75">
      <c r="A939" s="79"/>
      <c r="B939" s="79"/>
      <c r="C939" s="80"/>
      <c r="D939" s="81"/>
      <c r="E939" s="81"/>
      <c r="F939" s="81"/>
      <c r="H939" s="79"/>
    </row>
    <row r="940" spans="1:8" ht="12.75">
      <c r="A940" s="79"/>
      <c r="B940" s="79"/>
      <c r="C940" s="80"/>
      <c r="D940" s="81"/>
      <c r="E940" s="81"/>
      <c r="F940" s="81"/>
      <c r="H940" s="79"/>
    </row>
    <row r="941" spans="1:8" ht="12.75">
      <c r="A941" s="79"/>
      <c r="B941" s="79"/>
      <c r="C941" s="80"/>
      <c r="D941" s="81"/>
      <c r="E941" s="81"/>
      <c r="F941" s="81"/>
      <c r="H941" s="79"/>
    </row>
    <row r="942" spans="1:8" ht="12.75">
      <c r="A942" s="79"/>
      <c r="B942" s="79"/>
      <c r="C942" s="80"/>
      <c r="D942" s="81"/>
      <c r="E942" s="81"/>
      <c r="F942" s="81"/>
      <c r="H942" s="79"/>
    </row>
    <row r="943" spans="1:8" ht="12.75">
      <c r="A943" s="79"/>
      <c r="B943" s="79"/>
      <c r="C943" s="80"/>
      <c r="D943" s="81"/>
      <c r="E943" s="81"/>
      <c r="F943" s="81"/>
      <c r="H943" s="79"/>
    </row>
    <row r="944" spans="1:8" ht="12.75">
      <c r="A944" s="79"/>
      <c r="B944" s="79"/>
      <c r="C944" s="80"/>
      <c r="D944" s="81"/>
      <c r="E944" s="81"/>
      <c r="F944" s="81"/>
      <c r="H944" s="79"/>
    </row>
    <row r="945" spans="1:8" ht="12.75">
      <c r="A945" s="79"/>
      <c r="B945" s="79"/>
      <c r="C945" s="80"/>
      <c r="D945" s="81"/>
      <c r="E945" s="81"/>
      <c r="F945" s="81"/>
      <c r="H945" s="79"/>
    </row>
    <row r="946" spans="1:8" ht="12.75">
      <c r="A946" s="79"/>
      <c r="B946" s="79"/>
      <c r="C946" s="80"/>
      <c r="D946" s="81"/>
      <c r="E946" s="81"/>
      <c r="F946" s="81"/>
      <c r="H946" s="79"/>
    </row>
    <row r="947" spans="1:8" ht="12.75">
      <c r="A947" s="79"/>
      <c r="B947" s="79"/>
      <c r="C947" s="80"/>
      <c r="D947" s="81"/>
      <c r="E947" s="81"/>
      <c r="F947" s="81"/>
      <c r="H947" s="79"/>
    </row>
    <row r="948" spans="1:8" ht="12.75">
      <c r="A948" s="79"/>
      <c r="B948" s="79"/>
      <c r="C948" s="80"/>
      <c r="D948" s="81"/>
      <c r="E948" s="81"/>
      <c r="F948" s="81"/>
      <c r="H948" s="79"/>
    </row>
    <row r="949" spans="1:8" ht="12.75">
      <c r="A949" s="79"/>
      <c r="B949" s="79"/>
      <c r="C949" s="80"/>
      <c r="D949" s="81"/>
      <c r="E949" s="81"/>
      <c r="F949" s="81"/>
      <c r="H949" s="79"/>
    </row>
    <row r="950" spans="1:8" ht="12.75">
      <c r="A950" s="79"/>
      <c r="B950" s="79"/>
      <c r="C950" s="80"/>
      <c r="D950" s="81"/>
      <c r="E950" s="81"/>
      <c r="F950" s="81"/>
      <c r="H950" s="79"/>
    </row>
    <row r="951" spans="1:8" ht="12.75">
      <c r="A951" s="79"/>
      <c r="B951" s="79"/>
      <c r="C951" s="80"/>
      <c r="D951" s="81"/>
      <c r="E951" s="81"/>
      <c r="F951" s="81"/>
      <c r="H951" s="79"/>
    </row>
    <row r="952" spans="1:8" ht="12.75">
      <c r="A952" s="79"/>
      <c r="B952" s="79"/>
      <c r="C952" s="80"/>
      <c r="D952" s="81"/>
      <c r="E952" s="81"/>
      <c r="F952" s="81"/>
      <c r="H952" s="79"/>
    </row>
    <row r="953" spans="1:8" ht="12.75">
      <c r="A953" s="79"/>
      <c r="B953" s="79"/>
      <c r="C953" s="80"/>
      <c r="D953" s="81"/>
      <c r="E953" s="81"/>
      <c r="F953" s="81"/>
      <c r="H953" s="79"/>
    </row>
    <row r="954" spans="1:8" ht="12.75">
      <c r="A954" s="79"/>
      <c r="B954" s="79"/>
      <c r="C954" s="80"/>
      <c r="D954" s="81"/>
      <c r="E954" s="81"/>
      <c r="F954" s="81"/>
      <c r="H954" s="79"/>
    </row>
    <row r="955" spans="1:8" ht="12.75">
      <c r="A955" s="79"/>
      <c r="B955" s="79"/>
      <c r="C955" s="80"/>
      <c r="D955" s="81"/>
      <c r="E955" s="81"/>
      <c r="F955" s="81"/>
      <c r="H955" s="79"/>
    </row>
    <row r="956" spans="1:8" ht="12.75">
      <c r="A956" s="79"/>
      <c r="B956" s="79"/>
      <c r="C956" s="80"/>
      <c r="D956" s="81"/>
      <c r="E956" s="81"/>
      <c r="F956" s="81"/>
      <c r="H956" s="79"/>
    </row>
    <row r="957" spans="1:8" ht="12.75">
      <c r="A957" s="79"/>
      <c r="B957" s="79"/>
      <c r="C957" s="80"/>
      <c r="D957" s="81"/>
      <c r="E957" s="81"/>
      <c r="F957" s="81"/>
      <c r="H957" s="79"/>
    </row>
    <row r="958" spans="1:8" ht="12.75">
      <c r="A958" s="79"/>
      <c r="B958" s="79"/>
      <c r="C958" s="80"/>
      <c r="D958" s="81"/>
      <c r="E958" s="81"/>
      <c r="F958" s="81"/>
      <c r="H958" s="79"/>
    </row>
    <row r="959" spans="1:8" ht="12.75">
      <c r="A959" s="79"/>
      <c r="B959" s="79"/>
      <c r="C959" s="80"/>
      <c r="D959" s="81"/>
      <c r="E959" s="81"/>
      <c r="F959" s="81"/>
      <c r="H959" s="79"/>
    </row>
    <row r="960" spans="1:8" ht="12.75">
      <c r="A960" s="79"/>
      <c r="B960" s="79"/>
      <c r="C960" s="80"/>
      <c r="D960" s="81"/>
      <c r="E960" s="81"/>
      <c r="F960" s="81"/>
      <c r="H960" s="79"/>
    </row>
    <row r="961" spans="1:8" ht="12.75">
      <c r="A961" s="79"/>
      <c r="B961" s="79"/>
      <c r="C961" s="80"/>
      <c r="D961" s="81"/>
      <c r="E961" s="81"/>
      <c r="F961" s="81"/>
      <c r="H961" s="79"/>
    </row>
    <row r="962" spans="1:8" ht="12.75">
      <c r="A962" s="79"/>
      <c r="B962" s="79"/>
      <c r="C962" s="80"/>
      <c r="D962" s="81"/>
      <c r="E962" s="81"/>
      <c r="F962" s="81"/>
      <c r="H962" s="79"/>
    </row>
    <row r="963" spans="1:8" ht="12.75">
      <c r="A963" s="79"/>
      <c r="B963" s="79"/>
      <c r="C963" s="80"/>
      <c r="D963" s="81"/>
      <c r="E963" s="81"/>
      <c r="F963" s="81"/>
      <c r="H963" s="79"/>
    </row>
    <row r="964" spans="1:8" ht="12.75">
      <c r="A964" s="79"/>
      <c r="B964" s="79"/>
      <c r="C964" s="80"/>
      <c r="D964" s="81"/>
      <c r="E964" s="81"/>
      <c r="F964" s="81"/>
      <c r="H964" s="79"/>
    </row>
    <row r="965" spans="1:8" ht="12.75">
      <c r="A965" s="79"/>
      <c r="B965" s="79"/>
      <c r="C965" s="80"/>
      <c r="D965" s="81"/>
      <c r="E965" s="81"/>
      <c r="F965" s="81"/>
      <c r="H965" s="79"/>
    </row>
    <row r="966" spans="1:8" ht="12.75">
      <c r="A966" s="79"/>
      <c r="B966" s="79"/>
      <c r="C966" s="80"/>
      <c r="D966" s="81"/>
      <c r="E966" s="81"/>
      <c r="F966" s="81"/>
      <c r="H966" s="79"/>
    </row>
    <row r="967" spans="1:8" ht="12.75">
      <c r="A967" s="79"/>
      <c r="B967" s="79"/>
      <c r="C967" s="80"/>
      <c r="D967" s="81"/>
      <c r="E967" s="81"/>
      <c r="F967" s="81"/>
      <c r="H967" s="79"/>
    </row>
    <row r="968" spans="1:8" ht="12.75">
      <c r="A968" s="79"/>
      <c r="B968" s="79"/>
      <c r="C968" s="80"/>
      <c r="D968" s="81"/>
      <c r="E968" s="81"/>
      <c r="F968" s="81"/>
      <c r="H968" s="79"/>
    </row>
    <row r="969" spans="1:8" ht="12.75">
      <c r="A969" s="79"/>
      <c r="B969" s="79"/>
      <c r="C969" s="80"/>
      <c r="D969" s="81"/>
      <c r="E969" s="81"/>
      <c r="F969" s="81"/>
      <c r="H969" s="79"/>
    </row>
    <row r="970" spans="1:8" ht="12.75">
      <c r="A970" s="79"/>
      <c r="B970" s="79"/>
      <c r="C970" s="80"/>
      <c r="D970" s="81"/>
      <c r="E970" s="81"/>
      <c r="F970" s="81"/>
      <c r="H970" s="79"/>
    </row>
    <row r="971" spans="1:8" ht="12.75">
      <c r="A971" s="79"/>
      <c r="B971" s="79"/>
      <c r="C971" s="80"/>
      <c r="D971" s="81"/>
      <c r="E971" s="81"/>
      <c r="F971" s="81"/>
      <c r="H971" s="79"/>
    </row>
    <row r="972" spans="1:8" ht="12.75">
      <c r="A972" s="79"/>
      <c r="B972" s="79"/>
      <c r="C972" s="80"/>
      <c r="D972" s="81"/>
      <c r="E972" s="81"/>
      <c r="F972" s="81"/>
      <c r="H972" s="79"/>
    </row>
    <row r="973" spans="1:8" ht="12.75">
      <c r="A973" s="79"/>
      <c r="B973" s="79"/>
      <c r="C973" s="80"/>
      <c r="D973" s="81"/>
      <c r="E973" s="81"/>
      <c r="F973" s="81"/>
      <c r="H973" s="79"/>
    </row>
    <row r="974" spans="1:8" ht="12.75">
      <c r="A974" s="79"/>
      <c r="B974" s="79"/>
      <c r="C974" s="80"/>
      <c r="D974" s="81"/>
      <c r="E974" s="81"/>
      <c r="F974" s="81"/>
      <c r="H974" s="79"/>
    </row>
    <row r="975" spans="1:8" ht="12.75">
      <c r="A975" s="79"/>
      <c r="B975" s="79"/>
      <c r="C975" s="80"/>
      <c r="D975" s="81"/>
      <c r="E975" s="81"/>
      <c r="F975" s="81"/>
      <c r="H975" s="79"/>
    </row>
    <row r="976" spans="1:8" ht="12.75">
      <c r="A976" s="79"/>
      <c r="B976" s="79"/>
      <c r="C976" s="80"/>
      <c r="D976" s="81"/>
      <c r="E976" s="81"/>
      <c r="F976" s="81"/>
      <c r="H976" s="79"/>
    </row>
    <row r="977" spans="1:8" ht="12.75">
      <c r="A977" s="79"/>
      <c r="B977" s="79"/>
      <c r="C977" s="80"/>
      <c r="D977" s="81"/>
      <c r="E977" s="81"/>
      <c r="F977" s="81"/>
      <c r="H977" s="79"/>
    </row>
    <row r="978" spans="1:8" ht="12.75">
      <c r="A978" s="79"/>
      <c r="B978" s="79"/>
      <c r="C978" s="80"/>
      <c r="D978" s="81"/>
      <c r="E978" s="81"/>
      <c r="F978" s="81"/>
      <c r="H978" s="79"/>
    </row>
    <row r="979" spans="1:8" ht="12.75">
      <c r="A979" s="79"/>
      <c r="B979" s="79"/>
      <c r="C979" s="80"/>
      <c r="D979" s="81"/>
      <c r="E979" s="81"/>
      <c r="F979" s="81"/>
      <c r="H979" s="79"/>
    </row>
    <row r="980" spans="1:8" ht="12.75">
      <c r="A980" s="79"/>
      <c r="B980" s="79"/>
      <c r="C980" s="80"/>
      <c r="D980" s="81"/>
      <c r="E980" s="81"/>
      <c r="F980" s="81"/>
      <c r="H980" s="79"/>
    </row>
    <row r="981" spans="1:8" ht="12.75">
      <c r="A981" s="79"/>
      <c r="B981" s="79"/>
      <c r="C981" s="80"/>
      <c r="D981" s="81"/>
      <c r="E981" s="81"/>
      <c r="F981" s="81"/>
      <c r="H981" s="79"/>
    </row>
    <row r="982" spans="1:8" ht="12.75">
      <c r="A982" s="79"/>
      <c r="B982" s="79"/>
      <c r="C982" s="80"/>
      <c r="D982" s="81"/>
      <c r="E982" s="81"/>
      <c r="F982" s="81"/>
      <c r="H982" s="79"/>
    </row>
    <row r="983" spans="1:8" ht="12.75">
      <c r="A983" s="79"/>
      <c r="B983" s="79"/>
      <c r="C983" s="80"/>
      <c r="D983" s="81"/>
      <c r="E983" s="81"/>
      <c r="F983" s="81"/>
      <c r="H983" s="79"/>
    </row>
    <row r="984" spans="1:8" ht="12.75">
      <c r="A984" s="79"/>
      <c r="B984" s="79"/>
      <c r="C984" s="80"/>
      <c r="D984" s="81"/>
      <c r="E984" s="81"/>
      <c r="F984" s="81"/>
      <c r="H984" s="79"/>
    </row>
    <row r="985" spans="1:8" ht="12.75">
      <c r="A985" s="79"/>
      <c r="B985" s="79"/>
      <c r="C985" s="80"/>
      <c r="D985" s="81"/>
      <c r="E985" s="81"/>
      <c r="F985" s="81"/>
      <c r="H985" s="79"/>
    </row>
    <row r="986" spans="1:8" ht="12.75">
      <c r="A986" s="79"/>
      <c r="B986" s="79"/>
      <c r="C986" s="80"/>
      <c r="D986" s="81"/>
      <c r="E986" s="81"/>
      <c r="F986" s="81"/>
      <c r="H986" s="79"/>
    </row>
    <row r="987" spans="1:8" ht="12.75">
      <c r="A987" s="79"/>
      <c r="B987" s="79"/>
      <c r="C987" s="80"/>
      <c r="D987" s="81"/>
      <c r="E987" s="81"/>
      <c r="F987" s="81"/>
      <c r="H987" s="79"/>
    </row>
    <row r="988" spans="1:8" ht="12.75">
      <c r="A988" s="79"/>
      <c r="B988" s="79"/>
      <c r="C988" s="80"/>
      <c r="D988" s="81"/>
      <c r="E988" s="81"/>
      <c r="F988" s="81"/>
      <c r="H988" s="79"/>
    </row>
    <row r="989" spans="1:8" ht="12.75">
      <c r="A989" s="79"/>
      <c r="B989" s="79"/>
      <c r="C989" s="80"/>
      <c r="D989" s="81"/>
      <c r="E989" s="81"/>
      <c r="F989" s="81"/>
      <c r="H989" s="79"/>
    </row>
    <row r="990" spans="1:8" ht="12.75">
      <c r="A990" s="79"/>
      <c r="B990" s="79"/>
      <c r="C990" s="80"/>
      <c r="D990" s="81"/>
      <c r="E990" s="81"/>
      <c r="F990" s="81"/>
      <c r="H990" s="79"/>
    </row>
    <row r="991" spans="1:8" ht="12.75">
      <c r="A991" s="79"/>
      <c r="B991" s="79"/>
      <c r="C991" s="80"/>
      <c r="D991" s="81"/>
      <c r="E991" s="81"/>
      <c r="F991" s="81"/>
      <c r="H991" s="79"/>
    </row>
    <row r="992" spans="1:8" ht="12.75">
      <c r="A992" s="79"/>
      <c r="B992" s="79"/>
      <c r="C992" s="80"/>
      <c r="D992" s="81"/>
      <c r="E992" s="81"/>
      <c r="F992" s="81"/>
      <c r="H992" s="79"/>
    </row>
    <row r="993" spans="1:8" ht="12.75">
      <c r="A993" s="79"/>
      <c r="B993" s="79"/>
      <c r="C993" s="80"/>
      <c r="D993" s="81"/>
      <c r="E993" s="81"/>
      <c r="F993" s="81"/>
      <c r="H993" s="79"/>
    </row>
    <row r="994" spans="1:8" ht="12.75">
      <c r="A994" s="79"/>
      <c r="B994" s="79"/>
      <c r="C994" s="80"/>
      <c r="D994" s="81"/>
      <c r="E994" s="81"/>
      <c r="F994" s="81"/>
      <c r="H994" s="79"/>
    </row>
    <row r="995" spans="1:8" ht="12.75">
      <c r="A995" s="79"/>
      <c r="B995" s="79"/>
      <c r="C995" s="80"/>
      <c r="D995" s="81"/>
      <c r="E995" s="81"/>
      <c r="F995" s="81"/>
      <c r="H995" s="79"/>
    </row>
    <row r="996" spans="1:8" ht="12.75">
      <c r="A996" s="79"/>
      <c r="B996" s="79"/>
      <c r="C996" s="80"/>
      <c r="D996" s="81"/>
      <c r="E996" s="81"/>
      <c r="F996" s="81"/>
      <c r="H996" s="79"/>
    </row>
    <row r="997" spans="1:8" ht="12.75">
      <c r="A997" s="79"/>
      <c r="B997" s="79"/>
      <c r="C997" s="80"/>
      <c r="D997" s="81"/>
      <c r="E997" s="81"/>
      <c r="F997" s="81"/>
      <c r="H997" s="79"/>
    </row>
    <row r="998" spans="1:8" ht="12.75">
      <c r="A998" s="79"/>
      <c r="B998" s="79"/>
      <c r="C998" s="80"/>
      <c r="D998" s="81"/>
      <c r="E998" s="81"/>
      <c r="F998" s="81"/>
      <c r="H998" s="79"/>
    </row>
    <row r="999" spans="1:8" ht="12.75">
      <c r="A999" s="79"/>
      <c r="B999" s="79"/>
      <c r="C999" s="80"/>
      <c r="D999" s="81"/>
      <c r="E999" s="81"/>
      <c r="F999" s="81"/>
      <c r="H999" s="79"/>
    </row>
    <row r="1000" spans="1:8" ht="12.75">
      <c r="A1000" s="79"/>
      <c r="B1000" s="79"/>
      <c r="C1000" s="80"/>
      <c r="D1000" s="81"/>
      <c r="E1000" s="81"/>
      <c r="F1000" s="81"/>
      <c r="H1000" s="79"/>
    </row>
    <row r="1001" spans="1:8" ht="12.75">
      <c r="A1001" s="79"/>
      <c r="B1001" s="79"/>
      <c r="C1001" s="80"/>
      <c r="D1001" s="81"/>
      <c r="E1001" s="81"/>
      <c r="F1001" s="81"/>
      <c r="H1001" s="79"/>
    </row>
    <row r="1002" spans="1:8" ht="12.75">
      <c r="A1002" s="79"/>
      <c r="B1002" s="79"/>
      <c r="C1002" s="80"/>
      <c r="D1002" s="81"/>
      <c r="E1002" s="81"/>
      <c r="F1002" s="81"/>
      <c r="H1002" s="79"/>
    </row>
    <row r="1003" spans="1:8" ht="12.75">
      <c r="A1003" s="79"/>
      <c r="B1003" s="79"/>
      <c r="C1003" s="80"/>
      <c r="D1003" s="81"/>
      <c r="E1003" s="81"/>
      <c r="F1003" s="81"/>
      <c r="H1003" s="79"/>
    </row>
    <row r="1004" spans="1:8" ht="12.75">
      <c r="A1004" s="79"/>
      <c r="B1004" s="79"/>
      <c r="C1004" s="80"/>
      <c r="D1004" s="81"/>
      <c r="E1004" s="81"/>
      <c r="F1004" s="81"/>
      <c r="H1004" s="79"/>
    </row>
    <row r="1005" spans="1:8" ht="12.75">
      <c r="A1005" s="79"/>
      <c r="B1005" s="79"/>
      <c r="C1005" s="80"/>
      <c r="D1005" s="81"/>
      <c r="E1005" s="81"/>
      <c r="F1005" s="81"/>
      <c r="H1005" s="79"/>
    </row>
    <row r="1006" spans="1:8" ht="12.75">
      <c r="A1006" s="79"/>
      <c r="B1006" s="79"/>
      <c r="C1006" s="80"/>
      <c r="D1006" s="81"/>
      <c r="E1006" s="81"/>
      <c r="F1006" s="81"/>
      <c r="H1006" s="79"/>
    </row>
    <row r="1007" spans="1:8" ht="12.75">
      <c r="A1007" s="79"/>
      <c r="B1007" s="79"/>
      <c r="C1007" s="80"/>
      <c r="D1007" s="81"/>
      <c r="E1007" s="81"/>
      <c r="F1007" s="81"/>
      <c r="H1007" s="79"/>
    </row>
    <row r="1008" spans="1:8" ht="12.75">
      <c r="A1008" s="79"/>
      <c r="B1008" s="79"/>
      <c r="C1008" s="80"/>
      <c r="D1008" s="81"/>
      <c r="E1008" s="81"/>
      <c r="F1008" s="81"/>
      <c r="H1008" s="79"/>
    </row>
    <row r="1009" spans="1:8" ht="12.75">
      <c r="A1009" s="79"/>
      <c r="B1009" s="79"/>
      <c r="C1009" s="80"/>
      <c r="D1009" s="81"/>
      <c r="E1009" s="81"/>
      <c r="F1009" s="81"/>
      <c r="H1009" s="79"/>
    </row>
    <row r="1010" spans="1:8" ht="12.75">
      <c r="A1010" s="79"/>
      <c r="B1010" s="79"/>
      <c r="C1010" s="80"/>
      <c r="D1010" s="81"/>
      <c r="E1010" s="81"/>
      <c r="F1010" s="81"/>
      <c r="H1010" s="79"/>
    </row>
    <row r="1011" spans="1:8" ht="12.75">
      <c r="A1011" s="79"/>
      <c r="B1011" s="79"/>
      <c r="C1011" s="80"/>
      <c r="D1011" s="81"/>
      <c r="E1011" s="81"/>
      <c r="F1011" s="81"/>
      <c r="H1011" s="79"/>
    </row>
    <row r="1012" spans="1:8" ht="12.75">
      <c r="A1012" s="79"/>
      <c r="B1012" s="79"/>
      <c r="C1012" s="80"/>
      <c r="D1012" s="81"/>
      <c r="E1012" s="81"/>
      <c r="F1012" s="81"/>
      <c r="H1012" s="79"/>
    </row>
    <row r="1013" spans="1:8" ht="12.75">
      <c r="A1013" s="79"/>
      <c r="B1013" s="79"/>
      <c r="C1013" s="80"/>
      <c r="D1013" s="81"/>
      <c r="E1013" s="81"/>
      <c r="F1013" s="81"/>
      <c r="H1013" s="79"/>
    </row>
    <row r="1014" spans="1:8" ht="12.75">
      <c r="A1014" s="79"/>
      <c r="B1014" s="79"/>
      <c r="C1014" s="80"/>
      <c r="D1014" s="81"/>
      <c r="E1014" s="81"/>
      <c r="F1014" s="81"/>
      <c r="H1014" s="79"/>
    </row>
    <row r="1015" spans="1:8" ht="12.75">
      <c r="A1015" s="79"/>
      <c r="B1015" s="79"/>
      <c r="C1015" s="80"/>
      <c r="D1015" s="81"/>
      <c r="E1015" s="81"/>
      <c r="F1015" s="81"/>
      <c r="H1015" s="79"/>
    </row>
    <row r="1016" spans="1:8" ht="12.75">
      <c r="A1016" s="79"/>
      <c r="B1016" s="79"/>
      <c r="C1016" s="80"/>
      <c r="D1016" s="81"/>
      <c r="E1016" s="81"/>
      <c r="F1016" s="81"/>
      <c r="H1016" s="79"/>
    </row>
    <row r="1017" spans="1:8" ht="12.75">
      <c r="A1017" s="79"/>
      <c r="B1017" s="79"/>
      <c r="C1017" s="80"/>
      <c r="D1017" s="81"/>
      <c r="E1017" s="81"/>
      <c r="F1017" s="81"/>
      <c r="H1017" s="79"/>
    </row>
    <row r="1018" spans="1:8" ht="12.75">
      <c r="A1018" s="79"/>
      <c r="B1018" s="79"/>
      <c r="C1018" s="80"/>
      <c r="D1018" s="81"/>
      <c r="E1018" s="81"/>
      <c r="F1018" s="81"/>
      <c r="H1018" s="79"/>
    </row>
    <row r="1019" spans="1:8" ht="12.75">
      <c r="A1019" s="79"/>
      <c r="B1019" s="79"/>
      <c r="C1019" s="80"/>
      <c r="D1019" s="81"/>
      <c r="E1019" s="81"/>
      <c r="F1019" s="81"/>
      <c r="H1019" s="79"/>
    </row>
    <row r="1020" spans="1:8" ht="12.75">
      <c r="A1020" s="79"/>
      <c r="B1020" s="79"/>
      <c r="C1020" s="80"/>
      <c r="D1020" s="81"/>
      <c r="E1020" s="81"/>
      <c r="F1020" s="81"/>
      <c r="H1020" s="79"/>
    </row>
    <row r="1021" spans="1:8" ht="12.75">
      <c r="A1021" s="79"/>
      <c r="B1021" s="79"/>
      <c r="C1021" s="80"/>
      <c r="D1021" s="81"/>
      <c r="E1021" s="81"/>
      <c r="F1021" s="81"/>
      <c r="H1021" s="79"/>
    </row>
    <row r="1022" spans="1:8" ht="12.75">
      <c r="A1022" s="79"/>
      <c r="B1022" s="79"/>
      <c r="C1022" s="80"/>
      <c r="D1022" s="81"/>
      <c r="E1022" s="81"/>
      <c r="F1022" s="81"/>
      <c r="H1022" s="79"/>
    </row>
    <row r="1023" spans="1:8" ht="12.75">
      <c r="A1023" s="79"/>
      <c r="B1023" s="79"/>
      <c r="C1023" s="80"/>
      <c r="D1023" s="81"/>
      <c r="E1023" s="81"/>
      <c r="F1023" s="81"/>
      <c r="H1023" s="79"/>
    </row>
    <row r="1024" spans="1:8" ht="12.75">
      <c r="A1024" s="79"/>
      <c r="B1024" s="79"/>
      <c r="C1024" s="80"/>
      <c r="D1024" s="81"/>
      <c r="E1024" s="81"/>
      <c r="F1024" s="81"/>
      <c r="H1024" s="79"/>
    </row>
    <row r="1025" spans="1:8" ht="12.75">
      <c r="A1025" s="79"/>
      <c r="B1025" s="79"/>
      <c r="C1025" s="80"/>
      <c r="D1025" s="81"/>
      <c r="E1025" s="81"/>
      <c r="F1025" s="81"/>
      <c r="H1025" s="79"/>
    </row>
    <row r="1026" spans="1:8" ht="12.75">
      <c r="A1026" s="79"/>
      <c r="B1026" s="79"/>
      <c r="C1026" s="80"/>
      <c r="D1026" s="81"/>
      <c r="E1026" s="81"/>
      <c r="F1026" s="81"/>
      <c r="H1026" s="79"/>
    </row>
    <row r="1027" spans="1:8" ht="12.75">
      <c r="A1027" s="79"/>
      <c r="B1027" s="79"/>
      <c r="C1027" s="80"/>
      <c r="D1027" s="81"/>
      <c r="E1027" s="81"/>
      <c r="F1027" s="81"/>
      <c r="H1027" s="79"/>
    </row>
    <row r="1028" spans="1:8" ht="12.75">
      <c r="A1028" s="79"/>
      <c r="B1028" s="79"/>
      <c r="C1028" s="80"/>
      <c r="D1028" s="81"/>
      <c r="E1028" s="81"/>
      <c r="F1028" s="81"/>
      <c r="H1028" s="79"/>
    </row>
    <row r="1029" spans="1:8" ht="12.75">
      <c r="A1029" s="79"/>
      <c r="B1029" s="79"/>
      <c r="C1029" s="80"/>
      <c r="D1029" s="81"/>
      <c r="E1029" s="81"/>
      <c r="F1029" s="81"/>
      <c r="H1029" s="79"/>
    </row>
    <row r="1030" spans="1:8" ht="12.75">
      <c r="A1030" s="79"/>
      <c r="B1030" s="79"/>
      <c r="C1030" s="80"/>
      <c r="D1030" s="81"/>
      <c r="E1030" s="81"/>
      <c r="F1030" s="81"/>
      <c r="H1030" s="79"/>
    </row>
    <row r="1031" spans="1:8" ht="12.75">
      <c r="A1031" s="79"/>
      <c r="B1031" s="79"/>
      <c r="C1031" s="80"/>
      <c r="D1031" s="81"/>
      <c r="E1031" s="81"/>
      <c r="F1031" s="81"/>
      <c r="H1031" s="79"/>
    </row>
    <row r="1032" spans="1:8" ht="12.75">
      <c r="A1032" s="79"/>
      <c r="B1032" s="79"/>
      <c r="C1032" s="80"/>
      <c r="D1032" s="81"/>
      <c r="E1032" s="81"/>
      <c r="F1032" s="81"/>
      <c r="H1032" s="79"/>
    </row>
    <row r="1033" spans="1:8" ht="12.75">
      <c r="A1033" s="79"/>
      <c r="B1033" s="79"/>
      <c r="C1033" s="80"/>
      <c r="D1033" s="81"/>
      <c r="E1033" s="81"/>
      <c r="F1033" s="81"/>
      <c r="H1033" s="79"/>
    </row>
    <row r="1034" spans="1:8" ht="12.75">
      <c r="A1034" s="79"/>
      <c r="B1034" s="79"/>
      <c r="C1034" s="80"/>
      <c r="D1034" s="81"/>
      <c r="E1034" s="81"/>
      <c r="F1034" s="81"/>
      <c r="H1034" s="79"/>
    </row>
    <row r="1035" spans="1:8" ht="12.75">
      <c r="A1035" s="79"/>
      <c r="B1035" s="79"/>
      <c r="C1035" s="80"/>
      <c r="D1035" s="81"/>
      <c r="E1035" s="81"/>
      <c r="F1035" s="81"/>
      <c r="H1035" s="79"/>
    </row>
    <row r="1036" spans="1:8" ht="12.75">
      <c r="A1036" s="79"/>
      <c r="B1036" s="79"/>
      <c r="C1036" s="80"/>
      <c r="D1036" s="81"/>
      <c r="E1036" s="81"/>
      <c r="F1036" s="81"/>
      <c r="H1036" s="79"/>
    </row>
    <row r="1037" spans="1:8" ht="12.75">
      <c r="A1037" s="79"/>
      <c r="B1037" s="79"/>
      <c r="C1037" s="80"/>
      <c r="D1037" s="81"/>
      <c r="E1037" s="81"/>
      <c r="F1037" s="81"/>
      <c r="H1037" s="79"/>
    </row>
    <row r="1038" spans="1:8" ht="12.75">
      <c r="A1038" s="79"/>
      <c r="B1038" s="79"/>
      <c r="C1038" s="80"/>
      <c r="D1038" s="81"/>
      <c r="E1038" s="81"/>
      <c r="F1038" s="81"/>
      <c r="H1038" s="79"/>
    </row>
    <row r="1039" spans="1:8" ht="12.75">
      <c r="A1039" s="79"/>
      <c r="B1039" s="79"/>
      <c r="C1039" s="80"/>
      <c r="D1039" s="81"/>
      <c r="E1039" s="81"/>
      <c r="F1039" s="81"/>
      <c r="H1039" s="79"/>
    </row>
    <row r="1040" spans="1:8" ht="12.75">
      <c r="A1040" s="79"/>
      <c r="B1040" s="79"/>
      <c r="C1040" s="80"/>
      <c r="D1040" s="81"/>
      <c r="E1040" s="81"/>
      <c r="F1040" s="81"/>
      <c r="H1040" s="79"/>
    </row>
    <row r="1041" spans="1:8" ht="12.75">
      <c r="A1041" s="79"/>
      <c r="B1041" s="79"/>
      <c r="C1041" s="80"/>
      <c r="D1041" s="81"/>
      <c r="E1041" s="81"/>
      <c r="F1041" s="81"/>
      <c r="H1041" s="79"/>
    </row>
    <row r="1042" spans="1:8" ht="12.75">
      <c r="A1042" s="79"/>
      <c r="B1042" s="79"/>
      <c r="C1042" s="80"/>
      <c r="D1042" s="81"/>
      <c r="E1042" s="81"/>
      <c r="F1042" s="81"/>
      <c r="H1042" s="79"/>
    </row>
    <row r="1043" spans="1:8" ht="12.75">
      <c r="A1043" s="79"/>
      <c r="B1043" s="79"/>
      <c r="C1043" s="80"/>
      <c r="D1043" s="81"/>
      <c r="E1043" s="81"/>
      <c r="F1043" s="81"/>
      <c r="H1043" s="79"/>
    </row>
    <row r="1044" spans="1:8" ht="12.75">
      <c r="A1044" s="79"/>
      <c r="B1044" s="79"/>
      <c r="C1044" s="80"/>
      <c r="D1044" s="81"/>
      <c r="E1044" s="81"/>
      <c r="F1044" s="81"/>
      <c r="H1044" s="79"/>
    </row>
    <row r="1045" spans="1:8" ht="12.75">
      <c r="A1045" s="79"/>
      <c r="B1045" s="79"/>
      <c r="C1045" s="80"/>
      <c r="D1045" s="81"/>
      <c r="E1045" s="81"/>
      <c r="F1045" s="81"/>
      <c r="H1045" s="79"/>
    </row>
    <row r="1046" spans="1:8" ht="12.75">
      <c r="A1046" s="79"/>
      <c r="B1046" s="79"/>
      <c r="C1046" s="80"/>
      <c r="D1046" s="81"/>
      <c r="E1046" s="81"/>
      <c r="F1046" s="81"/>
      <c r="H1046" s="79"/>
    </row>
    <row r="1047" spans="1:8" ht="12.75">
      <c r="A1047" s="79"/>
      <c r="B1047" s="79"/>
      <c r="C1047" s="80"/>
      <c r="D1047" s="81"/>
      <c r="E1047" s="81"/>
      <c r="F1047" s="81"/>
      <c r="H1047" s="79"/>
    </row>
    <row r="1048" spans="1:8" ht="12.75">
      <c r="A1048" s="79"/>
      <c r="B1048" s="79"/>
      <c r="C1048" s="80"/>
      <c r="D1048" s="81"/>
      <c r="E1048" s="81"/>
      <c r="F1048" s="81"/>
      <c r="H1048" s="79"/>
    </row>
    <row r="1049" spans="1:8" ht="12.75">
      <c r="A1049" s="79"/>
      <c r="B1049" s="79"/>
      <c r="C1049" s="80"/>
      <c r="D1049" s="81"/>
      <c r="E1049" s="81"/>
      <c r="F1049" s="81"/>
      <c r="H1049" s="79"/>
    </row>
    <row r="1050" spans="1:8" ht="12.75">
      <c r="A1050" s="79"/>
      <c r="B1050" s="79"/>
      <c r="C1050" s="80"/>
      <c r="D1050" s="81"/>
      <c r="E1050" s="81"/>
      <c r="F1050" s="81"/>
      <c r="H1050" s="79"/>
    </row>
    <row r="1051" spans="1:8" ht="12.75">
      <c r="A1051" s="79"/>
      <c r="B1051" s="79"/>
      <c r="C1051" s="80"/>
      <c r="D1051" s="81"/>
      <c r="E1051" s="81"/>
      <c r="F1051" s="81"/>
      <c r="H1051" s="79"/>
    </row>
    <row r="1052" spans="1:8" ht="12.75">
      <c r="A1052" s="79"/>
      <c r="B1052" s="79"/>
      <c r="C1052" s="80"/>
      <c r="D1052" s="81"/>
      <c r="E1052" s="81"/>
      <c r="F1052" s="81"/>
      <c r="H1052" s="79"/>
    </row>
    <row r="1053" spans="1:8" ht="12.75">
      <c r="A1053" s="79"/>
      <c r="B1053" s="79"/>
      <c r="C1053" s="80"/>
      <c r="D1053" s="81"/>
      <c r="E1053" s="81"/>
      <c r="F1053" s="81"/>
      <c r="H1053" s="79"/>
    </row>
    <row r="1054" spans="1:8" ht="12.75">
      <c r="A1054" s="79"/>
      <c r="B1054" s="79"/>
      <c r="C1054" s="80"/>
      <c r="D1054" s="81"/>
      <c r="E1054" s="81"/>
      <c r="F1054" s="81"/>
      <c r="H1054" s="79"/>
    </row>
    <row r="1055" spans="1:8" ht="12.75">
      <c r="A1055" s="79"/>
      <c r="B1055" s="79"/>
      <c r="C1055" s="80"/>
      <c r="D1055" s="81"/>
      <c r="E1055" s="81"/>
      <c r="F1055" s="81"/>
      <c r="H1055" s="79"/>
    </row>
    <row r="1056" spans="1:8" ht="12.75">
      <c r="A1056" s="79"/>
      <c r="B1056" s="79"/>
      <c r="C1056" s="80"/>
      <c r="D1056" s="81"/>
      <c r="E1056" s="81"/>
      <c r="F1056" s="81"/>
      <c r="H1056" s="79"/>
    </row>
    <row r="1057" spans="1:8" ht="12.75">
      <c r="A1057" s="79"/>
      <c r="B1057" s="79"/>
      <c r="C1057" s="80"/>
      <c r="D1057" s="81"/>
      <c r="E1057" s="81"/>
      <c r="F1057" s="81"/>
      <c r="H1057" s="79"/>
    </row>
    <row r="1058" spans="1:8" ht="12.75">
      <c r="A1058" s="79"/>
      <c r="B1058" s="79"/>
      <c r="C1058" s="80"/>
      <c r="D1058" s="81"/>
      <c r="E1058" s="81"/>
      <c r="F1058" s="81"/>
      <c r="H1058" s="79"/>
    </row>
    <row r="1059" spans="1:8" ht="12.75">
      <c r="A1059" s="79"/>
      <c r="B1059" s="79"/>
      <c r="C1059" s="80"/>
      <c r="D1059" s="81"/>
      <c r="E1059" s="81"/>
      <c r="F1059" s="81"/>
      <c r="H1059" s="79"/>
    </row>
    <row r="1060" spans="1:8" ht="12.75">
      <c r="A1060" s="79"/>
      <c r="B1060" s="79"/>
      <c r="C1060" s="80"/>
      <c r="D1060" s="81"/>
      <c r="E1060" s="81"/>
      <c r="F1060" s="81"/>
      <c r="H1060" s="79"/>
    </row>
    <row r="1061" spans="1:8" ht="12.75">
      <c r="A1061" s="79"/>
      <c r="B1061" s="79"/>
      <c r="C1061" s="80"/>
      <c r="D1061" s="81"/>
      <c r="E1061" s="81"/>
      <c r="F1061" s="81"/>
      <c r="H1061" s="79"/>
    </row>
    <row r="1062" spans="1:8" ht="12.75">
      <c r="A1062" s="79"/>
      <c r="B1062" s="79"/>
      <c r="C1062" s="80"/>
      <c r="D1062" s="81"/>
      <c r="E1062" s="81"/>
      <c r="F1062" s="81"/>
      <c r="H1062" s="79"/>
    </row>
    <row r="1063" spans="1:8" ht="12.75">
      <c r="A1063" s="79"/>
      <c r="B1063" s="79"/>
      <c r="C1063" s="80"/>
      <c r="D1063" s="81"/>
      <c r="E1063" s="81"/>
      <c r="F1063" s="81"/>
      <c r="H1063" s="79"/>
    </row>
    <row r="1064" spans="1:8" ht="12.75">
      <c r="A1064" s="79"/>
      <c r="B1064" s="79"/>
      <c r="C1064" s="80"/>
      <c r="D1064" s="81"/>
      <c r="E1064" s="81"/>
      <c r="F1064" s="81"/>
      <c r="H1064" s="79"/>
    </row>
    <row r="1065" spans="1:8" ht="12.75">
      <c r="A1065" s="79"/>
      <c r="B1065" s="79"/>
      <c r="C1065" s="80"/>
      <c r="D1065" s="81"/>
      <c r="E1065" s="81"/>
      <c r="F1065" s="81"/>
      <c r="H1065" s="79"/>
    </row>
    <row r="1066" spans="1:8" ht="12.75">
      <c r="A1066" s="79"/>
      <c r="B1066" s="79"/>
      <c r="C1066" s="80"/>
      <c r="D1066" s="81"/>
      <c r="E1066" s="81"/>
      <c r="F1066" s="81"/>
      <c r="H1066" s="79"/>
    </row>
    <row r="1067" spans="1:8" ht="12.75">
      <c r="A1067" s="79"/>
      <c r="B1067" s="79"/>
      <c r="C1067" s="80"/>
      <c r="D1067" s="81"/>
      <c r="E1067" s="81"/>
      <c r="F1067" s="81"/>
      <c r="H1067" s="79"/>
    </row>
    <row r="1068" spans="1:8" ht="12.75">
      <c r="A1068" s="79"/>
      <c r="B1068" s="79"/>
      <c r="C1068" s="80"/>
      <c r="D1068" s="81"/>
      <c r="E1068" s="81"/>
      <c r="F1068" s="81"/>
      <c r="H1068" s="79"/>
    </row>
    <row r="1069" spans="1:8" ht="12.75">
      <c r="A1069" s="79"/>
      <c r="B1069" s="79"/>
      <c r="C1069" s="80"/>
      <c r="D1069" s="81"/>
      <c r="E1069" s="81"/>
      <c r="F1069" s="81"/>
      <c r="H1069" s="79"/>
    </row>
    <row r="1070" spans="1:8" ht="12.75">
      <c r="A1070" s="79"/>
      <c r="B1070" s="79"/>
      <c r="C1070" s="80"/>
      <c r="D1070" s="81"/>
      <c r="E1070" s="81"/>
      <c r="F1070" s="81"/>
      <c r="H1070" s="79"/>
    </row>
    <row r="1071" spans="1:8" ht="12.75">
      <c r="A1071" s="79"/>
      <c r="B1071" s="79"/>
      <c r="C1071" s="80"/>
      <c r="D1071" s="81"/>
      <c r="E1071" s="81"/>
      <c r="F1071" s="81"/>
      <c r="H1071" s="79"/>
    </row>
    <row r="1072" spans="1:8" ht="12.75">
      <c r="A1072" s="79"/>
      <c r="B1072" s="79"/>
      <c r="C1072" s="80"/>
      <c r="D1072" s="81"/>
      <c r="E1072" s="81"/>
      <c r="F1072" s="81"/>
      <c r="H1072" s="79"/>
    </row>
    <row r="1073" spans="1:8" ht="12.75">
      <c r="A1073" s="79"/>
      <c r="B1073" s="79"/>
      <c r="C1073" s="80"/>
      <c r="D1073" s="81"/>
      <c r="E1073" s="81"/>
      <c r="F1073" s="81"/>
      <c r="H1073" s="79"/>
    </row>
    <row r="1074" spans="1:8" ht="12.75">
      <c r="A1074" s="79"/>
      <c r="B1074" s="79"/>
      <c r="C1074" s="80"/>
      <c r="D1074" s="81"/>
      <c r="E1074" s="81"/>
      <c r="F1074" s="81"/>
      <c r="H1074" s="79"/>
    </row>
    <row r="1075" spans="1:8" ht="12.75">
      <c r="A1075" s="79"/>
      <c r="B1075" s="79"/>
      <c r="C1075" s="80"/>
      <c r="D1075" s="81"/>
      <c r="E1075" s="81"/>
      <c r="F1075" s="81"/>
      <c r="H1075" s="79"/>
    </row>
    <row r="1076" spans="1:8" ht="12.75">
      <c r="A1076" s="79"/>
      <c r="B1076" s="79"/>
      <c r="C1076" s="80"/>
      <c r="D1076" s="81"/>
      <c r="E1076" s="81"/>
      <c r="F1076" s="81"/>
      <c r="H1076" s="79"/>
    </row>
    <row r="1077" spans="1:8" ht="12.75">
      <c r="A1077" s="79"/>
      <c r="B1077" s="79"/>
      <c r="C1077" s="80"/>
      <c r="D1077" s="81"/>
      <c r="E1077" s="81"/>
      <c r="F1077" s="81"/>
      <c r="H1077" s="79"/>
    </row>
    <row r="1078" spans="1:8" ht="12.75">
      <c r="A1078" s="79"/>
      <c r="B1078" s="79"/>
      <c r="C1078" s="80"/>
      <c r="D1078" s="81"/>
      <c r="E1078" s="81"/>
      <c r="F1078" s="81"/>
      <c r="H1078" s="79"/>
    </row>
    <row r="1079" spans="1:8" ht="12.75">
      <c r="A1079" s="79"/>
      <c r="B1079" s="79"/>
      <c r="C1079" s="80"/>
      <c r="D1079" s="81"/>
      <c r="E1079" s="81"/>
      <c r="F1079" s="81"/>
      <c r="H1079" s="79"/>
    </row>
    <row r="1080" spans="1:8" ht="12.75">
      <c r="A1080" s="79"/>
      <c r="B1080" s="79"/>
      <c r="C1080" s="80"/>
      <c r="D1080" s="81"/>
      <c r="E1080" s="81"/>
      <c r="F1080" s="81"/>
      <c r="H1080" s="79"/>
    </row>
    <row r="1081" spans="1:8" ht="12.75">
      <c r="A1081" s="79"/>
      <c r="B1081" s="79"/>
      <c r="C1081" s="80"/>
      <c r="D1081" s="81"/>
      <c r="E1081" s="81"/>
      <c r="F1081" s="81"/>
      <c r="H1081" s="79"/>
    </row>
    <row r="1082" spans="1:8" ht="12.75">
      <c r="A1082" s="79"/>
      <c r="B1082" s="79"/>
      <c r="C1082" s="80"/>
      <c r="D1082" s="81"/>
      <c r="E1082" s="81"/>
      <c r="F1082" s="81"/>
      <c r="H1082" s="79"/>
    </row>
    <row r="1083" spans="1:8" ht="12.75">
      <c r="A1083" s="79"/>
      <c r="B1083" s="79"/>
      <c r="C1083" s="80"/>
      <c r="D1083" s="81"/>
      <c r="E1083" s="81"/>
      <c r="F1083" s="81"/>
      <c r="H1083" s="79"/>
    </row>
    <row r="1084" spans="1:8" ht="12.75">
      <c r="A1084" s="79"/>
      <c r="B1084" s="79"/>
      <c r="C1084" s="80"/>
      <c r="D1084" s="81"/>
      <c r="E1084" s="81"/>
      <c r="F1084" s="81"/>
      <c r="H1084" s="79"/>
    </row>
    <row r="1085" spans="1:8" ht="12.75">
      <c r="A1085" s="79"/>
      <c r="B1085" s="79"/>
      <c r="C1085" s="80"/>
      <c r="D1085" s="81"/>
      <c r="E1085" s="81"/>
      <c r="F1085" s="81"/>
      <c r="H1085" s="79"/>
    </row>
    <row r="1086" spans="1:8" ht="12.75">
      <c r="A1086" s="79"/>
      <c r="B1086" s="79"/>
      <c r="C1086" s="80"/>
      <c r="D1086" s="81"/>
      <c r="E1086" s="81"/>
      <c r="F1086" s="81"/>
      <c r="H1086" s="79"/>
    </row>
    <row r="1087" spans="1:8" ht="12.75">
      <c r="A1087" s="79"/>
      <c r="B1087" s="79"/>
      <c r="C1087" s="80"/>
      <c r="D1087" s="81"/>
      <c r="E1087" s="81"/>
      <c r="F1087" s="81"/>
      <c r="H1087" s="79"/>
    </row>
    <row r="1088" spans="1:8" ht="12.75">
      <c r="A1088" s="79"/>
      <c r="B1088" s="79"/>
      <c r="C1088" s="80"/>
      <c r="D1088" s="81"/>
      <c r="E1088" s="81"/>
      <c r="F1088" s="81"/>
      <c r="H1088" s="79"/>
    </row>
    <row r="1089" spans="1:8" ht="12.75">
      <c r="A1089" s="79"/>
      <c r="B1089" s="79"/>
      <c r="C1089" s="80"/>
      <c r="D1089" s="81"/>
      <c r="E1089" s="81"/>
      <c r="F1089" s="81"/>
      <c r="H1089" s="79"/>
    </row>
    <row r="1090" spans="1:8" ht="12.75">
      <c r="A1090" s="79"/>
      <c r="B1090" s="79"/>
      <c r="C1090" s="80"/>
      <c r="D1090" s="81"/>
      <c r="E1090" s="81"/>
      <c r="F1090" s="81"/>
      <c r="H1090" s="79"/>
    </row>
    <row r="1091" spans="1:8" ht="12.75">
      <c r="A1091" s="79"/>
      <c r="B1091" s="79"/>
      <c r="C1091" s="80"/>
      <c r="D1091" s="81"/>
      <c r="E1091" s="81"/>
      <c r="F1091" s="81"/>
      <c r="H1091" s="79"/>
    </row>
    <row r="1092" spans="1:8" ht="12.75">
      <c r="A1092" s="79"/>
      <c r="B1092" s="79"/>
      <c r="C1092" s="80"/>
      <c r="D1092" s="81"/>
      <c r="E1092" s="81"/>
      <c r="F1092" s="81"/>
      <c r="H1092" s="79"/>
    </row>
    <row r="1093" spans="1:8" ht="12.75">
      <c r="A1093" s="79"/>
      <c r="B1093" s="79"/>
      <c r="C1093" s="80"/>
      <c r="D1093" s="81"/>
      <c r="E1093" s="81"/>
      <c r="F1093" s="81"/>
      <c r="H1093" s="79"/>
    </row>
    <row r="1094" spans="1:8" ht="12.75">
      <c r="A1094" s="79"/>
      <c r="B1094" s="79"/>
      <c r="C1094" s="80"/>
      <c r="D1094" s="81"/>
      <c r="E1094" s="81"/>
      <c r="F1094" s="81"/>
      <c r="H1094" s="79"/>
    </row>
    <row r="1095" spans="1:8" ht="12.75">
      <c r="A1095" s="79"/>
      <c r="B1095" s="79"/>
      <c r="C1095" s="80"/>
      <c r="D1095" s="81"/>
      <c r="E1095" s="81"/>
      <c r="F1095" s="81"/>
      <c r="H1095" s="79"/>
    </row>
    <row r="1096" spans="1:8" ht="12.75">
      <c r="A1096" s="79"/>
      <c r="B1096" s="79"/>
      <c r="C1096" s="80"/>
      <c r="D1096" s="81"/>
      <c r="E1096" s="81"/>
      <c r="F1096" s="81"/>
      <c r="H1096" s="79"/>
    </row>
    <row r="1097" spans="1:8" ht="12.75">
      <c r="A1097" s="79"/>
      <c r="B1097" s="79"/>
      <c r="C1097" s="80"/>
      <c r="D1097" s="81"/>
      <c r="E1097" s="81"/>
      <c r="F1097" s="81"/>
      <c r="H1097" s="79"/>
    </row>
    <row r="1098" spans="1:8" ht="12.75">
      <c r="A1098" s="79"/>
      <c r="B1098" s="79"/>
      <c r="C1098" s="80"/>
      <c r="D1098" s="81"/>
      <c r="E1098" s="81"/>
      <c r="F1098" s="81"/>
      <c r="H1098" s="79"/>
    </row>
    <row r="1099" spans="1:8" ht="12.75">
      <c r="A1099" s="79"/>
      <c r="B1099" s="79"/>
      <c r="C1099" s="80"/>
      <c r="D1099" s="81"/>
      <c r="E1099" s="81"/>
      <c r="F1099" s="81"/>
      <c r="H1099" s="79"/>
    </row>
    <row r="1100" spans="1:8" ht="12.75">
      <c r="A1100" s="79"/>
      <c r="B1100" s="79"/>
      <c r="C1100" s="80"/>
      <c r="D1100" s="81"/>
      <c r="E1100" s="81"/>
      <c r="F1100" s="81"/>
      <c r="H1100" s="79"/>
    </row>
    <row r="1101" spans="1:8" ht="12.75">
      <c r="A1101" s="79"/>
      <c r="B1101" s="79"/>
      <c r="C1101" s="80"/>
      <c r="D1101" s="81"/>
      <c r="E1101" s="81"/>
      <c r="F1101" s="81"/>
      <c r="H1101" s="79"/>
    </row>
    <row r="1102" spans="1:8" ht="12.75">
      <c r="A1102" s="79"/>
      <c r="B1102" s="79"/>
      <c r="C1102" s="80"/>
      <c r="D1102" s="81"/>
      <c r="E1102" s="81"/>
      <c r="F1102" s="81"/>
      <c r="H1102" s="79"/>
    </row>
    <row r="1103" spans="1:8" ht="12.75">
      <c r="A1103" s="79"/>
      <c r="B1103" s="79"/>
      <c r="C1103" s="80"/>
      <c r="D1103" s="81"/>
      <c r="E1103" s="81"/>
      <c r="F1103" s="81"/>
      <c r="H1103" s="79"/>
    </row>
    <row r="1104" spans="1:8" ht="12.75">
      <c r="A1104" s="79"/>
      <c r="B1104" s="79"/>
      <c r="C1104" s="80"/>
      <c r="D1104" s="81"/>
      <c r="E1104" s="81"/>
      <c r="F1104" s="81"/>
      <c r="H1104" s="79"/>
    </row>
    <row r="1105" spans="1:8" ht="12.75">
      <c r="A1105" s="79"/>
      <c r="B1105" s="79"/>
      <c r="C1105" s="80"/>
      <c r="D1105" s="81"/>
      <c r="E1105" s="81"/>
      <c r="F1105" s="81"/>
      <c r="H1105" s="79"/>
    </row>
    <row r="1106" spans="1:8" ht="12.75">
      <c r="A1106" s="79"/>
      <c r="B1106" s="79"/>
      <c r="C1106" s="80"/>
      <c r="D1106" s="81"/>
      <c r="E1106" s="81"/>
      <c r="F1106" s="81"/>
      <c r="H1106" s="79"/>
    </row>
    <row r="1107" spans="1:8" ht="12.75">
      <c r="A1107" s="79"/>
      <c r="B1107" s="79"/>
      <c r="C1107" s="80"/>
      <c r="D1107" s="81"/>
      <c r="E1107" s="81"/>
      <c r="F1107" s="81"/>
      <c r="H1107" s="79"/>
    </row>
    <row r="1108" spans="1:8" ht="12.75">
      <c r="A1108" s="79"/>
      <c r="B1108" s="79"/>
      <c r="C1108" s="80"/>
      <c r="D1108" s="81"/>
      <c r="E1108" s="81"/>
      <c r="F1108" s="81"/>
      <c r="H1108" s="79"/>
    </row>
    <row r="1109" spans="1:8" ht="12.75">
      <c r="A1109" s="79"/>
      <c r="B1109" s="79"/>
      <c r="C1109" s="80"/>
      <c r="D1109" s="81"/>
      <c r="E1109" s="81"/>
      <c r="F1109" s="81"/>
      <c r="H1109" s="79"/>
    </row>
    <row r="1110" spans="1:8" ht="12.75">
      <c r="A1110" s="79"/>
      <c r="B1110" s="79"/>
      <c r="C1110" s="80"/>
      <c r="D1110" s="81"/>
      <c r="E1110" s="81"/>
      <c r="F1110" s="81"/>
      <c r="H1110" s="79"/>
    </row>
    <row r="1111" spans="1:8" ht="12.75">
      <c r="A1111" s="79"/>
      <c r="B1111" s="79"/>
      <c r="C1111" s="80"/>
      <c r="D1111" s="81"/>
      <c r="E1111" s="81"/>
      <c r="F1111" s="81"/>
      <c r="H1111" s="79"/>
    </row>
    <row r="1112" spans="1:8" ht="12.75">
      <c r="A1112" s="79"/>
      <c r="B1112" s="79"/>
      <c r="C1112" s="80"/>
      <c r="D1112" s="81"/>
      <c r="E1112" s="81"/>
      <c r="F1112" s="81"/>
      <c r="H1112" s="79"/>
    </row>
    <row r="1113" spans="1:8" ht="12.75">
      <c r="A1113" s="79"/>
      <c r="B1113" s="79"/>
      <c r="C1113" s="80"/>
      <c r="D1113" s="81"/>
      <c r="E1113" s="81"/>
      <c r="F1113" s="81"/>
      <c r="H1113" s="79"/>
    </row>
    <row r="1114" spans="1:8" ht="12.75">
      <c r="A1114" s="79"/>
      <c r="B1114" s="79"/>
      <c r="C1114" s="80"/>
      <c r="D1114" s="81"/>
      <c r="E1114" s="81"/>
      <c r="F1114" s="81"/>
      <c r="H1114" s="79"/>
    </row>
    <row r="1115" spans="1:8" ht="12.75">
      <c r="A1115" s="79"/>
      <c r="B1115" s="79"/>
      <c r="C1115" s="80"/>
      <c r="D1115" s="81"/>
      <c r="E1115" s="81"/>
      <c r="F1115" s="81"/>
      <c r="H1115" s="79"/>
    </row>
    <row r="1116" spans="1:8" ht="12.75">
      <c r="A1116" s="79"/>
      <c r="B1116" s="79"/>
      <c r="C1116" s="80"/>
      <c r="D1116" s="81"/>
      <c r="E1116" s="81"/>
      <c r="F1116" s="81"/>
      <c r="H1116" s="79"/>
    </row>
    <row r="1117" spans="1:8" ht="12.75">
      <c r="A1117" s="79"/>
      <c r="B1117" s="79"/>
      <c r="C1117" s="80"/>
      <c r="D1117" s="81"/>
      <c r="E1117" s="81"/>
      <c r="F1117" s="81"/>
      <c r="H1117" s="79"/>
    </row>
    <row r="1118" spans="1:8" ht="12.75">
      <c r="A1118" s="79"/>
      <c r="B1118" s="79"/>
      <c r="C1118" s="80"/>
      <c r="D1118" s="81"/>
      <c r="E1118" s="81"/>
      <c r="F1118" s="81"/>
      <c r="H1118" s="79"/>
    </row>
    <row r="1119" spans="1:8" ht="12.75">
      <c r="A1119" s="79"/>
      <c r="B1119" s="79"/>
      <c r="C1119" s="80"/>
      <c r="D1119" s="81"/>
      <c r="E1119" s="81"/>
      <c r="F1119" s="81"/>
      <c r="H1119" s="79"/>
    </row>
    <row r="1120" spans="1:8" ht="12.75">
      <c r="A1120" s="79"/>
      <c r="B1120" s="79"/>
      <c r="C1120" s="80"/>
      <c r="D1120" s="81"/>
      <c r="E1120" s="81"/>
      <c r="F1120" s="81"/>
      <c r="H1120" s="79"/>
    </row>
    <row r="1121" spans="1:8" ht="12.75">
      <c r="A1121" s="79"/>
      <c r="B1121" s="79"/>
      <c r="C1121" s="80"/>
      <c r="D1121" s="81"/>
      <c r="E1121" s="81"/>
      <c r="F1121" s="81"/>
      <c r="H1121" s="79"/>
    </row>
    <row r="1122" spans="1:8" ht="12.75">
      <c r="A1122" s="79"/>
      <c r="B1122" s="79"/>
      <c r="C1122" s="80"/>
      <c r="D1122" s="81"/>
      <c r="E1122" s="81"/>
      <c r="F1122" s="81"/>
      <c r="H1122" s="79"/>
    </row>
    <row r="1123" spans="1:8" ht="12.75">
      <c r="A1123" s="79"/>
      <c r="B1123" s="79"/>
      <c r="C1123" s="80"/>
      <c r="D1123" s="81"/>
      <c r="E1123" s="81"/>
      <c r="F1123" s="81"/>
      <c r="H1123" s="79"/>
    </row>
    <row r="1124" spans="1:8" ht="12.75">
      <c r="A1124" s="79"/>
      <c r="B1124" s="79"/>
      <c r="C1124" s="80"/>
      <c r="D1124" s="81"/>
      <c r="E1124" s="81"/>
      <c r="F1124" s="81"/>
      <c r="H1124" s="79"/>
    </row>
    <row r="1125" spans="1:8" ht="12.75">
      <c r="A1125" s="79"/>
      <c r="B1125" s="79"/>
      <c r="C1125" s="80"/>
      <c r="D1125" s="81"/>
      <c r="E1125" s="81"/>
      <c r="F1125" s="81"/>
      <c r="H1125" s="79"/>
    </row>
    <row r="1126" spans="1:8" ht="12.75">
      <c r="A1126" s="79"/>
      <c r="B1126" s="79"/>
      <c r="C1126" s="80"/>
      <c r="D1126" s="81"/>
      <c r="E1126" s="81"/>
      <c r="F1126" s="81"/>
      <c r="H1126" s="79"/>
    </row>
    <row r="1127" spans="1:8" ht="12.75">
      <c r="A1127" s="79"/>
      <c r="B1127" s="79"/>
      <c r="C1127" s="80"/>
      <c r="D1127" s="81"/>
      <c r="E1127" s="81"/>
      <c r="F1127" s="81"/>
      <c r="H1127" s="79"/>
    </row>
    <row r="1128" spans="1:8" ht="12.75">
      <c r="A1128" s="79"/>
      <c r="B1128" s="79"/>
      <c r="C1128" s="80"/>
      <c r="D1128" s="81"/>
      <c r="E1128" s="81"/>
      <c r="F1128" s="81"/>
      <c r="H1128" s="79"/>
    </row>
    <row r="1129" spans="1:8" ht="12.75">
      <c r="A1129" s="79"/>
      <c r="B1129" s="79"/>
      <c r="C1129" s="80"/>
      <c r="D1129" s="81"/>
      <c r="E1129" s="81"/>
      <c r="F1129" s="81"/>
      <c r="H1129" s="79"/>
    </row>
    <row r="1130" spans="1:8" ht="12.75">
      <c r="A1130" s="79"/>
      <c r="B1130" s="79"/>
      <c r="C1130" s="80"/>
      <c r="D1130" s="81"/>
      <c r="E1130" s="81"/>
      <c r="F1130" s="81"/>
      <c r="H1130" s="79"/>
    </row>
    <row r="1131" spans="1:8" ht="12.75">
      <c r="A1131" s="79"/>
      <c r="B1131" s="79"/>
      <c r="C1131" s="80"/>
      <c r="D1131" s="81"/>
      <c r="E1131" s="81"/>
      <c r="F1131" s="81"/>
      <c r="H1131" s="79"/>
    </row>
    <row r="1132" spans="1:8" ht="12.75">
      <c r="A1132" s="79"/>
      <c r="B1132" s="79"/>
      <c r="C1132" s="80"/>
      <c r="D1132" s="81"/>
      <c r="E1132" s="81"/>
      <c r="F1132" s="81"/>
      <c r="H1132" s="79"/>
    </row>
    <row r="1133" spans="1:8" ht="12.75">
      <c r="A1133" s="79"/>
      <c r="B1133" s="79"/>
      <c r="C1133" s="80"/>
      <c r="D1133" s="81"/>
      <c r="E1133" s="81"/>
      <c r="F1133" s="81"/>
      <c r="H1133" s="79"/>
    </row>
    <row r="1134" spans="1:8" ht="12.75">
      <c r="A1134" s="79"/>
      <c r="B1134" s="79"/>
      <c r="C1134" s="80"/>
      <c r="D1134" s="81"/>
      <c r="E1134" s="81"/>
      <c r="F1134" s="81"/>
      <c r="H1134" s="79"/>
    </row>
    <row r="1135" spans="1:8" ht="12.75">
      <c r="A1135" s="79"/>
      <c r="B1135" s="79"/>
      <c r="C1135" s="80"/>
      <c r="D1135" s="81"/>
      <c r="E1135" s="81"/>
      <c r="F1135" s="81"/>
      <c r="H1135" s="79"/>
    </row>
    <row r="1136" spans="1:8" ht="12.75">
      <c r="A1136" s="79"/>
      <c r="B1136" s="79"/>
      <c r="C1136" s="80"/>
      <c r="D1136" s="81"/>
      <c r="E1136" s="81"/>
      <c r="F1136" s="81"/>
      <c r="H1136" s="79"/>
    </row>
    <row r="1137" spans="1:8" ht="12.75">
      <c r="A1137" s="79"/>
      <c r="B1137" s="79"/>
      <c r="C1137" s="80"/>
      <c r="D1137" s="81"/>
      <c r="E1137" s="81"/>
      <c r="F1137" s="81"/>
      <c r="H1137" s="79"/>
    </row>
    <row r="1138" spans="1:8" ht="12.75">
      <c r="A1138" s="79"/>
      <c r="B1138" s="79"/>
      <c r="C1138" s="80"/>
      <c r="D1138" s="81"/>
      <c r="E1138" s="81"/>
      <c r="F1138" s="81"/>
      <c r="H1138" s="79"/>
    </row>
    <row r="1139" spans="1:8" ht="12.75">
      <c r="A1139" s="79"/>
      <c r="B1139" s="79"/>
      <c r="C1139" s="80"/>
      <c r="D1139" s="81"/>
      <c r="E1139" s="81"/>
      <c r="F1139" s="81"/>
      <c r="H1139" s="79"/>
    </row>
    <row r="1140" spans="1:8" ht="12.75">
      <c r="A1140" s="79"/>
      <c r="B1140" s="79"/>
      <c r="C1140" s="80"/>
      <c r="D1140" s="81"/>
      <c r="E1140" s="81"/>
      <c r="F1140" s="81"/>
      <c r="H1140" s="79"/>
    </row>
    <row r="1141" spans="1:8" ht="12.75">
      <c r="A1141" s="79"/>
      <c r="B1141" s="79"/>
      <c r="C1141" s="80"/>
      <c r="D1141" s="81"/>
      <c r="E1141" s="81"/>
      <c r="F1141" s="81"/>
      <c r="H1141" s="79"/>
    </row>
    <row r="1142" spans="1:8" ht="12.75">
      <c r="A1142" s="79"/>
      <c r="B1142" s="79"/>
      <c r="C1142" s="80"/>
      <c r="D1142" s="81"/>
      <c r="E1142" s="81"/>
      <c r="F1142" s="81"/>
      <c r="H1142" s="79"/>
    </row>
    <row r="1143" spans="1:8" ht="12.75">
      <c r="A1143" s="79"/>
      <c r="B1143" s="79"/>
      <c r="C1143" s="80"/>
      <c r="D1143" s="81"/>
      <c r="E1143" s="81"/>
      <c r="F1143" s="81"/>
      <c r="H1143" s="79"/>
    </row>
    <row r="1144" spans="1:8" ht="12.75">
      <c r="A1144" s="79"/>
      <c r="B1144" s="79"/>
      <c r="C1144" s="80"/>
      <c r="D1144" s="81"/>
      <c r="E1144" s="81"/>
      <c r="F1144" s="81"/>
      <c r="H1144" s="79"/>
    </row>
    <row r="1145" spans="1:8" ht="12.75">
      <c r="A1145" s="79"/>
      <c r="B1145" s="79"/>
      <c r="C1145" s="80"/>
      <c r="D1145" s="81"/>
      <c r="E1145" s="81"/>
      <c r="F1145" s="81"/>
      <c r="H1145" s="79"/>
    </row>
    <row r="1146" spans="1:8" ht="12.75">
      <c r="A1146" s="79"/>
      <c r="B1146" s="79"/>
      <c r="C1146" s="80"/>
      <c r="D1146" s="81"/>
      <c r="E1146" s="81"/>
      <c r="F1146" s="81"/>
      <c r="H1146" s="79"/>
    </row>
    <row r="1147" spans="1:8" ht="12.75">
      <c r="A1147" s="79"/>
      <c r="B1147" s="79"/>
      <c r="C1147" s="80"/>
      <c r="D1147" s="81"/>
      <c r="E1147" s="81"/>
      <c r="F1147" s="81"/>
      <c r="H1147" s="79"/>
    </row>
    <row r="1148" spans="1:8" ht="12.75">
      <c r="A1148" s="79"/>
      <c r="B1148" s="79"/>
      <c r="C1148" s="80"/>
      <c r="D1148" s="81"/>
      <c r="E1148" s="81"/>
      <c r="F1148" s="81"/>
      <c r="H1148" s="79"/>
    </row>
    <row r="1149" spans="1:8" ht="12.75">
      <c r="A1149" s="79"/>
      <c r="B1149" s="79"/>
      <c r="C1149" s="80"/>
      <c r="D1149" s="81"/>
      <c r="E1149" s="81"/>
      <c r="F1149" s="81"/>
      <c r="H1149" s="79"/>
    </row>
    <row r="1150" spans="1:8" ht="12.75">
      <c r="A1150" s="79"/>
      <c r="B1150" s="79"/>
      <c r="C1150" s="80"/>
      <c r="D1150" s="81"/>
      <c r="E1150" s="81"/>
      <c r="F1150" s="81"/>
      <c r="H1150" s="79"/>
    </row>
    <row r="1151" spans="1:8" ht="12.75">
      <c r="A1151" s="79"/>
      <c r="B1151" s="79"/>
      <c r="C1151" s="80"/>
      <c r="D1151" s="81"/>
      <c r="E1151" s="81"/>
      <c r="F1151" s="81"/>
      <c r="H1151" s="79"/>
    </row>
    <row r="1152" spans="1:8" ht="12.75">
      <c r="A1152" s="79"/>
      <c r="B1152" s="79"/>
      <c r="C1152" s="80"/>
      <c r="D1152" s="81"/>
      <c r="E1152" s="81"/>
      <c r="F1152" s="81"/>
      <c r="H1152" s="79"/>
    </row>
    <row r="1153" spans="1:8" ht="12.75">
      <c r="A1153" s="79"/>
      <c r="B1153" s="79"/>
      <c r="C1153" s="80"/>
      <c r="D1153" s="81"/>
      <c r="E1153" s="81"/>
      <c r="F1153" s="81"/>
      <c r="H1153" s="79"/>
    </row>
    <row r="1154" spans="1:8" ht="12.75">
      <c r="A1154" s="79"/>
      <c r="B1154" s="79"/>
      <c r="C1154" s="80"/>
      <c r="D1154" s="81"/>
      <c r="E1154" s="81"/>
      <c r="F1154" s="81"/>
      <c r="H1154" s="79"/>
    </row>
    <row r="1155" spans="1:8" ht="12.75">
      <c r="A1155" s="79"/>
      <c r="B1155" s="79"/>
      <c r="C1155" s="80"/>
      <c r="D1155" s="81"/>
      <c r="E1155" s="81"/>
      <c r="F1155" s="81"/>
      <c r="H1155" s="79"/>
    </row>
    <row r="1156" spans="1:8" ht="12.75">
      <c r="A1156" s="79"/>
      <c r="B1156" s="79"/>
      <c r="C1156" s="80"/>
      <c r="D1156" s="81"/>
      <c r="E1156" s="81"/>
      <c r="F1156" s="81"/>
      <c r="H1156" s="79"/>
    </row>
    <row r="1157" spans="1:8" ht="12.75">
      <c r="A1157" s="79"/>
      <c r="B1157" s="79"/>
      <c r="C1157" s="80"/>
      <c r="D1157" s="81"/>
      <c r="E1157" s="81"/>
      <c r="F1157" s="81"/>
      <c r="H1157" s="79"/>
    </row>
    <row r="1158" spans="1:8" ht="12.75">
      <c r="A1158" s="79"/>
      <c r="B1158" s="79"/>
      <c r="C1158" s="80"/>
      <c r="D1158" s="81"/>
      <c r="E1158" s="81"/>
      <c r="F1158" s="81"/>
      <c r="H1158" s="79"/>
    </row>
    <row r="1159" spans="1:8" ht="12.75">
      <c r="A1159" s="79"/>
      <c r="B1159" s="79"/>
      <c r="C1159" s="80"/>
      <c r="D1159" s="81"/>
      <c r="E1159" s="81"/>
      <c r="F1159" s="81"/>
      <c r="H1159" s="79"/>
    </row>
    <row r="1160" spans="1:8" ht="12.75">
      <c r="A1160" s="79"/>
      <c r="B1160" s="79"/>
      <c r="C1160" s="80"/>
      <c r="D1160" s="81"/>
      <c r="E1160" s="81"/>
      <c r="F1160" s="81"/>
      <c r="H1160" s="79"/>
    </row>
    <row r="1161" spans="1:8" ht="12.75">
      <c r="A1161" s="79"/>
      <c r="B1161" s="79"/>
      <c r="C1161" s="80"/>
      <c r="D1161" s="81"/>
      <c r="E1161" s="81"/>
      <c r="F1161" s="81"/>
      <c r="H1161" s="79"/>
    </row>
    <row r="1162" spans="1:8" ht="12.75">
      <c r="A1162" s="79"/>
      <c r="B1162" s="79"/>
      <c r="C1162" s="80"/>
      <c r="D1162" s="81"/>
      <c r="E1162" s="81"/>
      <c r="F1162" s="81"/>
      <c r="H1162" s="79"/>
    </row>
    <row r="1163" spans="1:8" ht="12.75">
      <c r="A1163" s="79"/>
      <c r="B1163" s="79"/>
      <c r="C1163" s="80"/>
      <c r="D1163" s="81"/>
      <c r="E1163" s="81"/>
      <c r="F1163" s="81"/>
      <c r="H1163" s="79"/>
    </row>
    <row r="1164" spans="1:8" ht="12.75">
      <c r="A1164" s="79"/>
      <c r="B1164" s="79"/>
      <c r="C1164" s="80"/>
      <c r="D1164" s="81"/>
      <c r="E1164" s="81"/>
      <c r="F1164" s="81"/>
      <c r="H1164" s="79"/>
    </row>
    <row r="1165" spans="1:8" ht="12.75">
      <c r="A1165" s="79"/>
      <c r="B1165" s="79"/>
      <c r="C1165" s="80"/>
      <c r="D1165" s="81"/>
      <c r="E1165" s="81"/>
      <c r="F1165" s="81"/>
      <c r="H1165" s="79"/>
    </row>
    <row r="1166" spans="1:8" ht="12.75">
      <c r="A1166" s="79"/>
      <c r="B1166" s="79"/>
      <c r="C1166" s="80"/>
      <c r="D1166" s="81"/>
      <c r="E1166" s="81"/>
      <c r="F1166" s="81"/>
      <c r="H1166" s="79"/>
    </row>
    <row r="1167" spans="1:8" ht="12.75">
      <c r="A1167" s="79"/>
      <c r="B1167" s="79"/>
      <c r="C1167" s="80"/>
      <c r="D1167" s="81"/>
      <c r="E1167" s="81"/>
      <c r="F1167" s="81"/>
      <c r="H1167" s="79"/>
    </row>
    <row r="1168" spans="1:8" ht="12.75">
      <c r="A1168" s="79"/>
      <c r="B1168" s="79"/>
      <c r="C1168" s="80"/>
      <c r="D1168" s="81"/>
      <c r="E1168" s="81"/>
      <c r="F1168" s="81"/>
      <c r="H1168" s="79"/>
    </row>
    <row r="1169" spans="1:8" ht="12.75">
      <c r="A1169" s="79"/>
      <c r="B1169" s="79"/>
      <c r="C1169" s="80"/>
      <c r="D1169" s="81"/>
      <c r="E1169" s="81"/>
      <c r="F1169" s="81"/>
      <c r="H1169" s="79"/>
    </row>
    <row r="1170" spans="1:8" ht="12.75">
      <c r="A1170" s="79"/>
      <c r="B1170" s="79"/>
      <c r="C1170" s="80"/>
      <c r="D1170" s="81"/>
      <c r="E1170" s="81"/>
      <c r="F1170" s="81"/>
      <c r="H1170" s="79"/>
    </row>
    <row r="1171" spans="1:8" ht="12.75">
      <c r="A1171" s="79"/>
      <c r="B1171" s="79"/>
      <c r="C1171" s="80"/>
      <c r="D1171" s="81"/>
      <c r="E1171" s="81"/>
      <c r="F1171" s="81"/>
      <c r="H1171" s="79"/>
    </row>
    <row r="1172" spans="1:8" ht="12.75">
      <c r="A1172" s="79"/>
      <c r="B1172" s="79"/>
      <c r="C1172" s="80"/>
      <c r="D1172" s="81"/>
      <c r="E1172" s="81"/>
      <c r="F1172" s="81"/>
      <c r="H1172" s="79"/>
    </row>
    <row r="1173" spans="1:8" ht="12.75">
      <c r="A1173" s="79"/>
      <c r="B1173" s="79"/>
      <c r="C1173" s="80"/>
      <c r="D1173" s="81"/>
      <c r="E1173" s="81"/>
      <c r="F1173" s="81"/>
      <c r="H1173" s="79"/>
    </row>
    <row r="1174" spans="1:8" ht="12.75">
      <c r="A1174" s="79"/>
      <c r="B1174" s="79"/>
      <c r="C1174" s="80"/>
      <c r="D1174" s="81"/>
      <c r="E1174" s="81"/>
      <c r="F1174" s="81"/>
      <c r="H1174" s="79"/>
    </row>
    <row r="1175" spans="1:8" ht="12.75">
      <c r="A1175" s="79"/>
      <c r="B1175" s="79"/>
      <c r="C1175" s="80"/>
      <c r="D1175" s="81"/>
      <c r="E1175" s="81"/>
      <c r="F1175" s="81"/>
      <c r="H1175" s="79"/>
    </row>
    <row r="1176" spans="1:8" ht="12.75">
      <c r="A1176" s="79"/>
      <c r="B1176" s="79"/>
      <c r="C1176" s="80"/>
      <c r="D1176" s="81"/>
      <c r="E1176" s="81"/>
      <c r="F1176" s="81"/>
      <c r="H1176" s="79"/>
    </row>
    <row r="1177" spans="1:8" ht="12.75">
      <c r="A1177" s="79"/>
      <c r="B1177" s="79"/>
      <c r="C1177" s="80"/>
      <c r="D1177" s="81"/>
      <c r="E1177" s="81"/>
      <c r="F1177" s="81"/>
      <c r="H1177" s="79"/>
    </row>
    <row r="1178" spans="1:8" ht="12.75">
      <c r="A1178" s="79"/>
      <c r="B1178" s="79"/>
      <c r="C1178" s="80"/>
      <c r="D1178" s="81"/>
      <c r="E1178" s="81"/>
      <c r="F1178" s="81"/>
      <c r="H1178" s="79"/>
    </row>
    <row r="1179" spans="1:8" ht="12.75">
      <c r="A1179" s="79"/>
      <c r="B1179" s="79"/>
      <c r="C1179" s="80"/>
      <c r="D1179" s="81"/>
      <c r="E1179" s="81"/>
      <c r="F1179" s="81"/>
      <c r="H1179" s="79"/>
    </row>
    <row r="1180" spans="1:8" ht="12.75">
      <c r="A1180" s="79"/>
      <c r="B1180" s="79"/>
      <c r="C1180" s="80"/>
      <c r="D1180" s="81"/>
      <c r="E1180" s="81"/>
      <c r="F1180" s="81"/>
      <c r="H1180" s="79"/>
    </row>
    <row r="1181" spans="1:8" ht="12.75">
      <c r="A1181" s="79"/>
      <c r="B1181" s="79"/>
      <c r="C1181" s="80"/>
      <c r="D1181" s="81"/>
      <c r="E1181" s="81"/>
      <c r="F1181" s="81"/>
      <c r="H1181" s="79"/>
    </row>
    <row r="1182" spans="1:8" ht="12.75">
      <c r="A1182" s="79"/>
      <c r="B1182" s="79"/>
      <c r="C1182" s="80"/>
      <c r="D1182" s="81"/>
      <c r="E1182" s="81"/>
      <c r="F1182" s="81"/>
      <c r="H1182" s="79"/>
    </row>
    <row r="1183" spans="1:8" ht="12.75">
      <c r="A1183" s="79"/>
      <c r="B1183" s="79"/>
      <c r="C1183" s="80"/>
      <c r="D1183" s="81"/>
      <c r="E1183" s="81"/>
      <c r="F1183" s="81"/>
      <c r="H1183" s="79"/>
    </row>
    <row r="1184" spans="1:8" ht="12.75">
      <c r="A1184" s="79"/>
      <c r="B1184" s="79"/>
      <c r="C1184" s="80"/>
      <c r="D1184" s="81"/>
      <c r="E1184" s="81"/>
      <c r="F1184" s="81"/>
      <c r="H1184" s="79"/>
    </row>
    <row r="1185" spans="1:8" ht="12.75">
      <c r="A1185" s="79"/>
      <c r="B1185" s="79"/>
      <c r="C1185" s="80"/>
      <c r="D1185" s="81"/>
      <c r="E1185" s="81"/>
      <c r="F1185" s="81"/>
      <c r="H1185" s="79"/>
    </row>
    <row r="1186" spans="1:8" ht="12.75">
      <c r="A1186" s="79"/>
      <c r="B1186" s="79"/>
      <c r="C1186" s="80"/>
      <c r="D1186" s="81"/>
      <c r="E1186" s="81"/>
      <c r="F1186" s="81"/>
      <c r="H1186" s="79"/>
    </row>
    <row r="1187" spans="1:8" ht="12.75">
      <c r="A1187" s="79"/>
      <c r="B1187" s="79"/>
      <c r="C1187" s="80"/>
      <c r="D1187" s="81"/>
      <c r="E1187" s="81"/>
      <c r="F1187" s="81"/>
      <c r="H1187" s="79"/>
    </row>
    <row r="1188" spans="1:8" ht="12.75">
      <c r="A1188" s="79"/>
      <c r="B1188" s="79"/>
      <c r="C1188" s="80"/>
      <c r="D1188" s="81"/>
      <c r="E1188" s="81"/>
      <c r="F1188" s="81"/>
      <c r="H1188" s="79"/>
    </row>
  </sheetData>
  <mergeCells count="9">
    <mergeCell ref="A1:F1"/>
    <mergeCell ref="A4:F4"/>
    <mergeCell ref="A5:A7"/>
    <mergeCell ref="B5:B7"/>
    <mergeCell ref="C5:C7"/>
    <mergeCell ref="D5:F5"/>
    <mergeCell ref="D6:D7"/>
    <mergeCell ref="E6:F6"/>
    <mergeCell ref="A2:F2"/>
  </mergeCells>
  <printOptions/>
  <pageMargins left="0.7874015748031497" right="0.1968503937007874" top="0.1968503937007874" bottom="0.1968503937007874" header="0.31496062992125984" footer="0.31496062992125984"/>
  <pageSetup fitToHeight="0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tabSelected="1" view="pageBreakPreview" zoomScale="60" workbookViewId="0" topLeftCell="A1">
      <selection activeCell="A2" sqref="A2:P2"/>
    </sheetView>
  </sheetViews>
  <sheetFormatPr defaultColWidth="9.125" defaultRowHeight="12.75"/>
  <cols>
    <col min="1" max="1" width="7.75390625" style="254" customWidth="1"/>
    <col min="2" max="2" width="47.125" style="255" customWidth="1"/>
    <col min="3" max="3" width="25.125" style="255" customWidth="1"/>
    <col min="4" max="4" width="11.875" style="256" customWidth="1"/>
    <col min="5" max="5" width="11.75390625" style="256" customWidth="1"/>
    <col min="6" max="6" width="14.00390625" style="256" customWidth="1"/>
    <col min="7" max="7" width="10.875" style="257" customWidth="1"/>
    <col min="8" max="8" width="11.00390625" style="256" customWidth="1"/>
    <col min="9" max="9" width="12.125" style="256" customWidth="1"/>
    <col min="10" max="10" width="12.75390625" style="256" customWidth="1"/>
    <col min="11" max="11" width="10.75390625" style="257" customWidth="1"/>
    <col min="12" max="12" width="10.75390625" style="256" customWidth="1"/>
    <col min="13" max="13" width="14.875" style="256" customWidth="1"/>
    <col min="14" max="14" width="13.625" style="256" customWidth="1"/>
    <col min="15" max="15" width="10.625" style="257" customWidth="1"/>
    <col min="16" max="16" width="14.875" style="256" customWidth="1"/>
    <col min="17" max="256" width="9.125" style="255" customWidth="1"/>
    <col min="257" max="257" width="5.625" style="255" customWidth="1"/>
    <col min="258" max="258" width="33.625" style="255" customWidth="1"/>
    <col min="259" max="259" width="15.625" style="255" customWidth="1"/>
    <col min="260" max="260" width="9.625" style="255" customWidth="1"/>
    <col min="261" max="261" width="11.75390625" style="255" customWidth="1"/>
    <col min="262" max="262" width="13.125" style="255" customWidth="1"/>
    <col min="263" max="263" width="10.875" style="255" customWidth="1"/>
    <col min="264" max="264" width="9.25390625" style="255" bestFit="1" customWidth="1"/>
    <col min="265" max="265" width="12.125" style="255" customWidth="1"/>
    <col min="266" max="266" width="12.75390625" style="255" customWidth="1"/>
    <col min="267" max="267" width="9.25390625" style="255" customWidth="1"/>
    <col min="268" max="268" width="9.25390625" style="255" bestFit="1" customWidth="1"/>
    <col min="269" max="269" width="13.125" style="255" customWidth="1"/>
    <col min="270" max="270" width="13.625" style="255" customWidth="1"/>
    <col min="271" max="271" width="9.625" style="255" customWidth="1"/>
    <col min="272" max="272" width="14.875" style="255" customWidth="1"/>
    <col min="273" max="512" width="9.125" style="255" customWidth="1"/>
    <col min="513" max="513" width="5.625" style="255" customWidth="1"/>
    <col min="514" max="514" width="33.625" style="255" customWidth="1"/>
    <col min="515" max="515" width="15.625" style="255" customWidth="1"/>
    <col min="516" max="516" width="9.625" style="255" customWidth="1"/>
    <col min="517" max="517" width="11.75390625" style="255" customWidth="1"/>
    <col min="518" max="518" width="13.125" style="255" customWidth="1"/>
    <col min="519" max="519" width="10.875" style="255" customWidth="1"/>
    <col min="520" max="520" width="9.25390625" style="255" bestFit="1" customWidth="1"/>
    <col min="521" max="521" width="12.125" style="255" customWidth="1"/>
    <col min="522" max="522" width="12.75390625" style="255" customWidth="1"/>
    <col min="523" max="523" width="9.25390625" style="255" customWidth="1"/>
    <col min="524" max="524" width="9.25390625" style="255" bestFit="1" customWidth="1"/>
    <col min="525" max="525" width="13.125" style="255" customWidth="1"/>
    <col min="526" max="526" width="13.625" style="255" customWidth="1"/>
    <col min="527" max="527" width="9.625" style="255" customWidth="1"/>
    <col min="528" max="528" width="14.875" style="255" customWidth="1"/>
    <col min="529" max="768" width="9.125" style="255" customWidth="1"/>
    <col min="769" max="769" width="5.625" style="255" customWidth="1"/>
    <col min="770" max="770" width="33.625" style="255" customWidth="1"/>
    <col min="771" max="771" width="15.625" style="255" customWidth="1"/>
    <col min="772" max="772" width="9.625" style="255" customWidth="1"/>
    <col min="773" max="773" width="11.75390625" style="255" customWidth="1"/>
    <col min="774" max="774" width="13.125" style="255" customWidth="1"/>
    <col min="775" max="775" width="10.875" style="255" customWidth="1"/>
    <col min="776" max="776" width="9.25390625" style="255" bestFit="1" customWidth="1"/>
    <col min="777" max="777" width="12.125" style="255" customWidth="1"/>
    <col min="778" max="778" width="12.75390625" style="255" customWidth="1"/>
    <col min="779" max="779" width="9.25390625" style="255" customWidth="1"/>
    <col min="780" max="780" width="9.25390625" style="255" bestFit="1" customWidth="1"/>
    <col min="781" max="781" width="13.125" style="255" customWidth="1"/>
    <col min="782" max="782" width="13.625" style="255" customWidth="1"/>
    <col min="783" max="783" width="9.625" style="255" customWidth="1"/>
    <col min="784" max="784" width="14.875" style="255" customWidth="1"/>
    <col min="785" max="1024" width="9.125" style="255" customWidth="1"/>
    <col min="1025" max="1025" width="5.625" style="255" customWidth="1"/>
    <col min="1026" max="1026" width="33.625" style="255" customWidth="1"/>
    <col min="1027" max="1027" width="15.625" style="255" customWidth="1"/>
    <col min="1028" max="1028" width="9.625" style="255" customWidth="1"/>
    <col min="1029" max="1029" width="11.75390625" style="255" customWidth="1"/>
    <col min="1030" max="1030" width="13.125" style="255" customWidth="1"/>
    <col min="1031" max="1031" width="10.875" style="255" customWidth="1"/>
    <col min="1032" max="1032" width="9.25390625" style="255" bestFit="1" customWidth="1"/>
    <col min="1033" max="1033" width="12.125" style="255" customWidth="1"/>
    <col min="1034" max="1034" width="12.75390625" style="255" customWidth="1"/>
    <col min="1035" max="1035" width="9.25390625" style="255" customWidth="1"/>
    <col min="1036" max="1036" width="9.25390625" style="255" bestFit="1" customWidth="1"/>
    <col min="1037" max="1037" width="13.125" style="255" customWidth="1"/>
    <col min="1038" max="1038" width="13.625" style="255" customWidth="1"/>
    <col min="1039" max="1039" width="9.625" style="255" customWidth="1"/>
    <col min="1040" max="1040" width="14.875" style="255" customWidth="1"/>
    <col min="1041" max="1280" width="9.125" style="255" customWidth="1"/>
    <col min="1281" max="1281" width="5.625" style="255" customWidth="1"/>
    <col min="1282" max="1282" width="33.625" style="255" customWidth="1"/>
    <col min="1283" max="1283" width="15.625" style="255" customWidth="1"/>
    <col min="1284" max="1284" width="9.625" style="255" customWidth="1"/>
    <col min="1285" max="1285" width="11.75390625" style="255" customWidth="1"/>
    <col min="1286" max="1286" width="13.125" style="255" customWidth="1"/>
    <col min="1287" max="1287" width="10.875" style="255" customWidth="1"/>
    <col min="1288" max="1288" width="9.25390625" style="255" bestFit="1" customWidth="1"/>
    <col min="1289" max="1289" width="12.125" style="255" customWidth="1"/>
    <col min="1290" max="1290" width="12.75390625" style="255" customWidth="1"/>
    <col min="1291" max="1291" width="9.25390625" style="255" customWidth="1"/>
    <col min="1292" max="1292" width="9.25390625" style="255" bestFit="1" customWidth="1"/>
    <col min="1293" max="1293" width="13.125" style="255" customWidth="1"/>
    <col min="1294" max="1294" width="13.625" style="255" customWidth="1"/>
    <col min="1295" max="1295" width="9.625" style="255" customWidth="1"/>
    <col min="1296" max="1296" width="14.875" style="255" customWidth="1"/>
    <col min="1297" max="1536" width="9.125" style="255" customWidth="1"/>
    <col min="1537" max="1537" width="5.625" style="255" customWidth="1"/>
    <col min="1538" max="1538" width="33.625" style="255" customWidth="1"/>
    <col min="1539" max="1539" width="15.625" style="255" customWidth="1"/>
    <col min="1540" max="1540" width="9.625" style="255" customWidth="1"/>
    <col min="1541" max="1541" width="11.75390625" style="255" customWidth="1"/>
    <col min="1542" max="1542" width="13.125" style="255" customWidth="1"/>
    <col min="1543" max="1543" width="10.875" style="255" customWidth="1"/>
    <col min="1544" max="1544" width="9.25390625" style="255" bestFit="1" customWidth="1"/>
    <col min="1545" max="1545" width="12.125" style="255" customWidth="1"/>
    <col min="1546" max="1546" width="12.75390625" style="255" customWidth="1"/>
    <col min="1547" max="1547" width="9.25390625" style="255" customWidth="1"/>
    <col min="1548" max="1548" width="9.25390625" style="255" bestFit="1" customWidth="1"/>
    <col min="1549" max="1549" width="13.125" style="255" customWidth="1"/>
    <col min="1550" max="1550" width="13.625" style="255" customWidth="1"/>
    <col min="1551" max="1551" width="9.625" style="255" customWidth="1"/>
    <col min="1552" max="1552" width="14.875" style="255" customWidth="1"/>
    <col min="1553" max="1792" width="9.125" style="255" customWidth="1"/>
    <col min="1793" max="1793" width="5.625" style="255" customWidth="1"/>
    <col min="1794" max="1794" width="33.625" style="255" customWidth="1"/>
    <col min="1795" max="1795" width="15.625" style="255" customWidth="1"/>
    <col min="1796" max="1796" width="9.625" style="255" customWidth="1"/>
    <col min="1797" max="1797" width="11.75390625" style="255" customWidth="1"/>
    <col min="1798" max="1798" width="13.125" style="255" customWidth="1"/>
    <col min="1799" max="1799" width="10.875" style="255" customWidth="1"/>
    <col min="1800" max="1800" width="9.25390625" style="255" bestFit="1" customWidth="1"/>
    <col min="1801" max="1801" width="12.125" style="255" customWidth="1"/>
    <col min="1802" max="1802" width="12.75390625" style="255" customWidth="1"/>
    <col min="1803" max="1803" width="9.25390625" style="255" customWidth="1"/>
    <col min="1804" max="1804" width="9.25390625" style="255" bestFit="1" customWidth="1"/>
    <col min="1805" max="1805" width="13.125" style="255" customWidth="1"/>
    <col min="1806" max="1806" width="13.625" style="255" customWidth="1"/>
    <col min="1807" max="1807" width="9.625" style="255" customWidth="1"/>
    <col min="1808" max="1808" width="14.875" style="255" customWidth="1"/>
    <col min="1809" max="2048" width="9.125" style="255" customWidth="1"/>
    <col min="2049" max="2049" width="5.625" style="255" customWidth="1"/>
    <col min="2050" max="2050" width="33.625" style="255" customWidth="1"/>
    <col min="2051" max="2051" width="15.625" style="255" customWidth="1"/>
    <col min="2052" max="2052" width="9.625" style="255" customWidth="1"/>
    <col min="2053" max="2053" width="11.75390625" style="255" customWidth="1"/>
    <col min="2054" max="2054" width="13.125" style="255" customWidth="1"/>
    <col min="2055" max="2055" width="10.875" style="255" customWidth="1"/>
    <col min="2056" max="2056" width="9.25390625" style="255" bestFit="1" customWidth="1"/>
    <col min="2057" max="2057" width="12.125" style="255" customWidth="1"/>
    <col min="2058" max="2058" width="12.75390625" style="255" customWidth="1"/>
    <col min="2059" max="2059" width="9.25390625" style="255" customWidth="1"/>
    <col min="2060" max="2060" width="9.25390625" style="255" bestFit="1" customWidth="1"/>
    <col min="2061" max="2061" width="13.125" style="255" customWidth="1"/>
    <col min="2062" max="2062" width="13.625" style="255" customWidth="1"/>
    <col min="2063" max="2063" width="9.625" style="255" customWidth="1"/>
    <col min="2064" max="2064" width="14.875" style="255" customWidth="1"/>
    <col min="2065" max="2304" width="9.125" style="255" customWidth="1"/>
    <col min="2305" max="2305" width="5.625" style="255" customWidth="1"/>
    <col min="2306" max="2306" width="33.625" style="255" customWidth="1"/>
    <col min="2307" max="2307" width="15.625" style="255" customWidth="1"/>
    <col min="2308" max="2308" width="9.625" style="255" customWidth="1"/>
    <col min="2309" max="2309" width="11.75390625" style="255" customWidth="1"/>
    <col min="2310" max="2310" width="13.125" style="255" customWidth="1"/>
    <col min="2311" max="2311" width="10.875" style="255" customWidth="1"/>
    <col min="2312" max="2312" width="9.25390625" style="255" bestFit="1" customWidth="1"/>
    <col min="2313" max="2313" width="12.125" style="255" customWidth="1"/>
    <col min="2314" max="2314" width="12.75390625" style="255" customWidth="1"/>
    <col min="2315" max="2315" width="9.25390625" style="255" customWidth="1"/>
    <col min="2316" max="2316" width="9.25390625" style="255" bestFit="1" customWidth="1"/>
    <col min="2317" max="2317" width="13.125" style="255" customWidth="1"/>
    <col min="2318" max="2318" width="13.625" style="255" customWidth="1"/>
    <col min="2319" max="2319" width="9.625" style="255" customWidth="1"/>
    <col min="2320" max="2320" width="14.875" style="255" customWidth="1"/>
    <col min="2321" max="2560" width="9.125" style="255" customWidth="1"/>
    <col min="2561" max="2561" width="5.625" style="255" customWidth="1"/>
    <col min="2562" max="2562" width="33.625" style="255" customWidth="1"/>
    <col min="2563" max="2563" width="15.625" style="255" customWidth="1"/>
    <col min="2564" max="2564" width="9.625" style="255" customWidth="1"/>
    <col min="2565" max="2565" width="11.75390625" style="255" customWidth="1"/>
    <col min="2566" max="2566" width="13.125" style="255" customWidth="1"/>
    <col min="2567" max="2567" width="10.875" style="255" customWidth="1"/>
    <col min="2568" max="2568" width="9.25390625" style="255" bestFit="1" customWidth="1"/>
    <col min="2569" max="2569" width="12.125" style="255" customWidth="1"/>
    <col min="2570" max="2570" width="12.75390625" style="255" customWidth="1"/>
    <col min="2571" max="2571" width="9.25390625" style="255" customWidth="1"/>
    <col min="2572" max="2572" width="9.25390625" style="255" bestFit="1" customWidth="1"/>
    <col min="2573" max="2573" width="13.125" style="255" customWidth="1"/>
    <col min="2574" max="2574" width="13.625" style="255" customWidth="1"/>
    <col min="2575" max="2575" width="9.625" style="255" customWidth="1"/>
    <col min="2576" max="2576" width="14.875" style="255" customWidth="1"/>
    <col min="2577" max="2816" width="9.125" style="255" customWidth="1"/>
    <col min="2817" max="2817" width="5.625" style="255" customWidth="1"/>
    <col min="2818" max="2818" width="33.625" style="255" customWidth="1"/>
    <col min="2819" max="2819" width="15.625" style="255" customWidth="1"/>
    <col min="2820" max="2820" width="9.625" style="255" customWidth="1"/>
    <col min="2821" max="2821" width="11.75390625" style="255" customWidth="1"/>
    <col min="2822" max="2822" width="13.125" style="255" customWidth="1"/>
    <col min="2823" max="2823" width="10.875" style="255" customWidth="1"/>
    <col min="2824" max="2824" width="9.25390625" style="255" bestFit="1" customWidth="1"/>
    <col min="2825" max="2825" width="12.125" style="255" customWidth="1"/>
    <col min="2826" max="2826" width="12.75390625" style="255" customWidth="1"/>
    <col min="2827" max="2827" width="9.25390625" style="255" customWidth="1"/>
    <col min="2828" max="2828" width="9.25390625" style="255" bestFit="1" customWidth="1"/>
    <col min="2829" max="2829" width="13.125" style="255" customWidth="1"/>
    <col min="2830" max="2830" width="13.625" style="255" customWidth="1"/>
    <col min="2831" max="2831" width="9.625" style="255" customWidth="1"/>
    <col min="2832" max="2832" width="14.875" style="255" customWidth="1"/>
    <col min="2833" max="3072" width="9.125" style="255" customWidth="1"/>
    <col min="3073" max="3073" width="5.625" style="255" customWidth="1"/>
    <col min="3074" max="3074" width="33.625" style="255" customWidth="1"/>
    <col min="3075" max="3075" width="15.625" style="255" customWidth="1"/>
    <col min="3076" max="3076" width="9.625" style="255" customWidth="1"/>
    <col min="3077" max="3077" width="11.75390625" style="255" customWidth="1"/>
    <col min="3078" max="3078" width="13.125" style="255" customWidth="1"/>
    <col min="3079" max="3079" width="10.875" style="255" customWidth="1"/>
    <col min="3080" max="3080" width="9.25390625" style="255" bestFit="1" customWidth="1"/>
    <col min="3081" max="3081" width="12.125" style="255" customWidth="1"/>
    <col min="3082" max="3082" width="12.75390625" style="255" customWidth="1"/>
    <col min="3083" max="3083" width="9.25390625" style="255" customWidth="1"/>
    <col min="3084" max="3084" width="9.25390625" style="255" bestFit="1" customWidth="1"/>
    <col min="3085" max="3085" width="13.125" style="255" customWidth="1"/>
    <col min="3086" max="3086" width="13.625" style="255" customWidth="1"/>
    <col min="3087" max="3087" width="9.625" style="255" customWidth="1"/>
    <col min="3088" max="3088" width="14.875" style="255" customWidth="1"/>
    <col min="3089" max="3328" width="9.125" style="255" customWidth="1"/>
    <col min="3329" max="3329" width="5.625" style="255" customWidth="1"/>
    <col min="3330" max="3330" width="33.625" style="255" customWidth="1"/>
    <col min="3331" max="3331" width="15.625" style="255" customWidth="1"/>
    <col min="3332" max="3332" width="9.625" style="255" customWidth="1"/>
    <col min="3333" max="3333" width="11.75390625" style="255" customWidth="1"/>
    <col min="3334" max="3334" width="13.125" style="255" customWidth="1"/>
    <col min="3335" max="3335" width="10.875" style="255" customWidth="1"/>
    <col min="3336" max="3336" width="9.25390625" style="255" bestFit="1" customWidth="1"/>
    <col min="3337" max="3337" width="12.125" style="255" customWidth="1"/>
    <col min="3338" max="3338" width="12.75390625" style="255" customWidth="1"/>
    <col min="3339" max="3339" width="9.25390625" style="255" customWidth="1"/>
    <col min="3340" max="3340" width="9.25390625" style="255" bestFit="1" customWidth="1"/>
    <col min="3341" max="3341" width="13.125" style="255" customWidth="1"/>
    <col min="3342" max="3342" width="13.625" style="255" customWidth="1"/>
    <col min="3343" max="3343" width="9.625" style="255" customWidth="1"/>
    <col min="3344" max="3344" width="14.875" style="255" customWidth="1"/>
    <col min="3345" max="3584" width="9.125" style="255" customWidth="1"/>
    <col min="3585" max="3585" width="5.625" style="255" customWidth="1"/>
    <col min="3586" max="3586" width="33.625" style="255" customWidth="1"/>
    <col min="3587" max="3587" width="15.625" style="255" customWidth="1"/>
    <col min="3588" max="3588" width="9.625" style="255" customWidth="1"/>
    <col min="3589" max="3589" width="11.75390625" style="255" customWidth="1"/>
    <col min="3590" max="3590" width="13.125" style="255" customWidth="1"/>
    <col min="3591" max="3591" width="10.875" style="255" customWidth="1"/>
    <col min="3592" max="3592" width="9.25390625" style="255" bestFit="1" customWidth="1"/>
    <col min="3593" max="3593" width="12.125" style="255" customWidth="1"/>
    <col min="3594" max="3594" width="12.75390625" style="255" customWidth="1"/>
    <col min="3595" max="3595" width="9.25390625" style="255" customWidth="1"/>
    <col min="3596" max="3596" width="9.25390625" style="255" bestFit="1" customWidth="1"/>
    <col min="3597" max="3597" width="13.125" style="255" customWidth="1"/>
    <col min="3598" max="3598" width="13.625" style="255" customWidth="1"/>
    <col min="3599" max="3599" width="9.625" style="255" customWidth="1"/>
    <col min="3600" max="3600" width="14.875" style="255" customWidth="1"/>
    <col min="3601" max="3840" width="9.125" style="255" customWidth="1"/>
    <col min="3841" max="3841" width="5.625" style="255" customWidth="1"/>
    <col min="3842" max="3842" width="33.625" style="255" customWidth="1"/>
    <col min="3843" max="3843" width="15.625" style="255" customWidth="1"/>
    <col min="3844" max="3844" width="9.625" style="255" customWidth="1"/>
    <col min="3845" max="3845" width="11.75390625" style="255" customWidth="1"/>
    <col min="3846" max="3846" width="13.125" style="255" customWidth="1"/>
    <col min="3847" max="3847" width="10.875" style="255" customWidth="1"/>
    <col min="3848" max="3848" width="9.25390625" style="255" bestFit="1" customWidth="1"/>
    <col min="3849" max="3849" width="12.125" style="255" customWidth="1"/>
    <col min="3850" max="3850" width="12.75390625" style="255" customWidth="1"/>
    <col min="3851" max="3851" width="9.25390625" style="255" customWidth="1"/>
    <col min="3852" max="3852" width="9.25390625" style="255" bestFit="1" customWidth="1"/>
    <col min="3853" max="3853" width="13.125" style="255" customWidth="1"/>
    <col min="3854" max="3854" width="13.625" style="255" customWidth="1"/>
    <col min="3855" max="3855" width="9.625" style="255" customWidth="1"/>
    <col min="3856" max="3856" width="14.875" style="255" customWidth="1"/>
    <col min="3857" max="4096" width="9.125" style="255" customWidth="1"/>
    <col min="4097" max="4097" width="5.625" style="255" customWidth="1"/>
    <col min="4098" max="4098" width="33.625" style="255" customWidth="1"/>
    <col min="4099" max="4099" width="15.625" style="255" customWidth="1"/>
    <col min="4100" max="4100" width="9.625" style="255" customWidth="1"/>
    <col min="4101" max="4101" width="11.75390625" style="255" customWidth="1"/>
    <col min="4102" max="4102" width="13.125" style="255" customWidth="1"/>
    <col min="4103" max="4103" width="10.875" style="255" customWidth="1"/>
    <col min="4104" max="4104" width="9.25390625" style="255" bestFit="1" customWidth="1"/>
    <col min="4105" max="4105" width="12.125" style="255" customWidth="1"/>
    <col min="4106" max="4106" width="12.75390625" style="255" customWidth="1"/>
    <col min="4107" max="4107" width="9.25390625" style="255" customWidth="1"/>
    <col min="4108" max="4108" width="9.25390625" style="255" bestFit="1" customWidth="1"/>
    <col min="4109" max="4109" width="13.125" style="255" customWidth="1"/>
    <col min="4110" max="4110" width="13.625" style="255" customWidth="1"/>
    <col min="4111" max="4111" width="9.625" style="255" customWidth="1"/>
    <col min="4112" max="4112" width="14.875" style="255" customWidth="1"/>
    <col min="4113" max="4352" width="9.125" style="255" customWidth="1"/>
    <col min="4353" max="4353" width="5.625" style="255" customWidth="1"/>
    <col min="4354" max="4354" width="33.625" style="255" customWidth="1"/>
    <col min="4355" max="4355" width="15.625" style="255" customWidth="1"/>
    <col min="4356" max="4356" width="9.625" style="255" customWidth="1"/>
    <col min="4357" max="4357" width="11.75390625" style="255" customWidth="1"/>
    <col min="4358" max="4358" width="13.125" style="255" customWidth="1"/>
    <col min="4359" max="4359" width="10.875" style="255" customWidth="1"/>
    <col min="4360" max="4360" width="9.25390625" style="255" bestFit="1" customWidth="1"/>
    <col min="4361" max="4361" width="12.125" style="255" customWidth="1"/>
    <col min="4362" max="4362" width="12.75390625" style="255" customWidth="1"/>
    <col min="4363" max="4363" width="9.25390625" style="255" customWidth="1"/>
    <col min="4364" max="4364" width="9.25390625" style="255" bestFit="1" customWidth="1"/>
    <col min="4365" max="4365" width="13.125" style="255" customWidth="1"/>
    <col min="4366" max="4366" width="13.625" style="255" customWidth="1"/>
    <col min="4367" max="4367" width="9.625" style="255" customWidth="1"/>
    <col min="4368" max="4368" width="14.875" style="255" customWidth="1"/>
    <col min="4369" max="4608" width="9.125" style="255" customWidth="1"/>
    <col min="4609" max="4609" width="5.625" style="255" customWidth="1"/>
    <col min="4610" max="4610" width="33.625" style="255" customWidth="1"/>
    <col min="4611" max="4611" width="15.625" style="255" customWidth="1"/>
    <col min="4612" max="4612" width="9.625" style="255" customWidth="1"/>
    <col min="4613" max="4613" width="11.75390625" style="255" customWidth="1"/>
    <col min="4614" max="4614" width="13.125" style="255" customWidth="1"/>
    <col min="4615" max="4615" width="10.875" style="255" customWidth="1"/>
    <col min="4616" max="4616" width="9.25390625" style="255" bestFit="1" customWidth="1"/>
    <col min="4617" max="4617" width="12.125" style="255" customWidth="1"/>
    <col min="4618" max="4618" width="12.75390625" style="255" customWidth="1"/>
    <col min="4619" max="4619" width="9.25390625" style="255" customWidth="1"/>
    <col min="4620" max="4620" width="9.25390625" style="255" bestFit="1" customWidth="1"/>
    <col min="4621" max="4621" width="13.125" style="255" customWidth="1"/>
    <col min="4622" max="4622" width="13.625" style="255" customWidth="1"/>
    <col min="4623" max="4623" width="9.625" style="255" customWidth="1"/>
    <col min="4624" max="4624" width="14.875" style="255" customWidth="1"/>
    <col min="4625" max="4864" width="9.125" style="255" customWidth="1"/>
    <col min="4865" max="4865" width="5.625" style="255" customWidth="1"/>
    <col min="4866" max="4866" width="33.625" style="255" customWidth="1"/>
    <col min="4867" max="4867" width="15.625" style="255" customWidth="1"/>
    <col min="4868" max="4868" width="9.625" style="255" customWidth="1"/>
    <col min="4869" max="4869" width="11.75390625" style="255" customWidth="1"/>
    <col min="4870" max="4870" width="13.125" style="255" customWidth="1"/>
    <col min="4871" max="4871" width="10.875" style="255" customWidth="1"/>
    <col min="4872" max="4872" width="9.25390625" style="255" bestFit="1" customWidth="1"/>
    <col min="4873" max="4873" width="12.125" style="255" customWidth="1"/>
    <col min="4874" max="4874" width="12.75390625" style="255" customWidth="1"/>
    <col min="4875" max="4875" width="9.25390625" style="255" customWidth="1"/>
    <col min="4876" max="4876" width="9.25390625" style="255" bestFit="1" customWidth="1"/>
    <col min="4877" max="4877" width="13.125" style="255" customWidth="1"/>
    <col min="4878" max="4878" width="13.625" style="255" customWidth="1"/>
    <col min="4879" max="4879" width="9.625" style="255" customWidth="1"/>
    <col min="4880" max="4880" width="14.875" style="255" customWidth="1"/>
    <col min="4881" max="5120" width="9.125" style="255" customWidth="1"/>
    <col min="5121" max="5121" width="5.625" style="255" customWidth="1"/>
    <col min="5122" max="5122" width="33.625" style="255" customWidth="1"/>
    <col min="5123" max="5123" width="15.625" style="255" customWidth="1"/>
    <col min="5124" max="5124" width="9.625" style="255" customWidth="1"/>
    <col min="5125" max="5125" width="11.75390625" style="255" customWidth="1"/>
    <col min="5126" max="5126" width="13.125" style="255" customWidth="1"/>
    <col min="5127" max="5127" width="10.875" style="255" customWidth="1"/>
    <col min="5128" max="5128" width="9.25390625" style="255" bestFit="1" customWidth="1"/>
    <col min="5129" max="5129" width="12.125" style="255" customWidth="1"/>
    <col min="5130" max="5130" width="12.75390625" style="255" customWidth="1"/>
    <col min="5131" max="5131" width="9.25390625" style="255" customWidth="1"/>
    <col min="5132" max="5132" width="9.25390625" style="255" bestFit="1" customWidth="1"/>
    <col min="5133" max="5133" width="13.125" style="255" customWidth="1"/>
    <col min="5134" max="5134" width="13.625" style="255" customWidth="1"/>
    <col min="5135" max="5135" width="9.625" style="255" customWidth="1"/>
    <col min="5136" max="5136" width="14.875" style="255" customWidth="1"/>
    <col min="5137" max="5376" width="9.125" style="255" customWidth="1"/>
    <col min="5377" max="5377" width="5.625" style="255" customWidth="1"/>
    <col min="5378" max="5378" width="33.625" style="255" customWidth="1"/>
    <col min="5379" max="5379" width="15.625" style="255" customWidth="1"/>
    <col min="5380" max="5380" width="9.625" style="255" customWidth="1"/>
    <col min="5381" max="5381" width="11.75390625" style="255" customWidth="1"/>
    <col min="5382" max="5382" width="13.125" style="255" customWidth="1"/>
    <col min="5383" max="5383" width="10.875" style="255" customWidth="1"/>
    <col min="5384" max="5384" width="9.25390625" style="255" bestFit="1" customWidth="1"/>
    <col min="5385" max="5385" width="12.125" style="255" customWidth="1"/>
    <col min="5386" max="5386" width="12.75390625" style="255" customWidth="1"/>
    <col min="5387" max="5387" width="9.25390625" style="255" customWidth="1"/>
    <col min="5388" max="5388" width="9.25390625" style="255" bestFit="1" customWidth="1"/>
    <col min="5389" max="5389" width="13.125" style="255" customWidth="1"/>
    <col min="5390" max="5390" width="13.625" style="255" customWidth="1"/>
    <col min="5391" max="5391" width="9.625" style="255" customWidth="1"/>
    <col min="5392" max="5392" width="14.875" style="255" customWidth="1"/>
    <col min="5393" max="5632" width="9.125" style="255" customWidth="1"/>
    <col min="5633" max="5633" width="5.625" style="255" customWidth="1"/>
    <col min="5634" max="5634" width="33.625" style="255" customWidth="1"/>
    <col min="5635" max="5635" width="15.625" style="255" customWidth="1"/>
    <col min="5636" max="5636" width="9.625" style="255" customWidth="1"/>
    <col min="5637" max="5637" width="11.75390625" style="255" customWidth="1"/>
    <col min="5638" max="5638" width="13.125" style="255" customWidth="1"/>
    <col min="5639" max="5639" width="10.875" style="255" customWidth="1"/>
    <col min="5640" max="5640" width="9.25390625" style="255" bestFit="1" customWidth="1"/>
    <col min="5641" max="5641" width="12.125" style="255" customWidth="1"/>
    <col min="5642" max="5642" width="12.75390625" style="255" customWidth="1"/>
    <col min="5643" max="5643" width="9.25390625" style="255" customWidth="1"/>
    <col min="5644" max="5644" width="9.25390625" style="255" bestFit="1" customWidth="1"/>
    <col min="5645" max="5645" width="13.125" style="255" customWidth="1"/>
    <col min="5646" max="5646" width="13.625" style="255" customWidth="1"/>
    <col min="5647" max="5647" width="9.625" style="255" customWidth="1"/>
    <col min="5648" max="5648" width="14.875" style="255" customWidth="1"/>
    <col min="5649" max="5888" width="9.125" style="255" customWidth="1"/>
    <col min="5889" max="5889" width="5.625" style="255" customWidth="1"/>
    <col min="5890" max="5890" width="33.625" style="255" customWidth="1"/>
    <col min="5891" max="5891" width="15.625" style="255" customWidth="1"/>
    <col min="5892" max="5892" width="9.625" style="255" customWidth="1"/>
    <col min="5893" max="5893" width="11.75390625" style="255" customWidth="1"/>
    <col min="5894" max="5894" width="13.125" style="255" customWidth="1"/>
    <col min="5895" max="5895" width="10.875" style="255" customWidth="1"/>
    <col min="5896" max="5896" width="9.25390625" style="255" bestFit="1" customWidth="1"/>
    <col min="5897" max="5897" width="12.125" style="255" customWidth="1"/>
    <col min="5898" max="5898" width="12.75390625" style="255" customWidth="1"/>
    <col min="5899" max="5899" width="9.25390625" style="255" customWidth="1"/>
    <col min="5900" max="5900" width="9.25390625" style="255" bestFit="1" customWidth="1"/>
    <col min="5901" max="5901" width="13.125" style="255" customWidth="1"/>
    <col min="5902" max="5902" width="13.625" style="255" customWidth="1"/>
    <col min="5903" max="5903" width="9.625" style="255" customWidth="1"/>
    <col min="5904" max="5904" width="14.875" style="255" customWidth="1"/>
    <col min="5905" max="6144" width="9.125" style="255" customWidth="1"/>
    <col min="6145" max="6145" width="5.625" style="255" customWidth="1"/>
    <col min="6146" max="6146" width="33.625" style="255" customWidth="1"/>
    <col min="6147" max="6147" width="15.625" style="255" customWidth="1"/>
    <col min="6148" max="6148" width="9.625" style="255" customWidth="1"/>
    <col min="6149" max="6149" width="11.75390625" style="255" customWidth="1"/>
    <col min="6150" max="6150" width="13.125" style="255" customWidth="1"/>
    <col min="6151" max="6151" width="10.875" style="255" customWidth="1"/>
    <col min="6152" max="6152" width="9.25390625" style="255" bestFit="1" customWidth="1"/>
    <col min="6153" max="6153" width="12.125" style="255" customWidth="1"/>
    <col min="6154" max="6154" width="12.75390625" style="255" customWidth="1"/>
    <col min="6155" max="6155" width="9.25390625" style="255" customWidth="1"/>
    <col min="6156" max="6156" width="9.25390625" style="255" bestFit="1" customWidth="1"/>
    <col min="6157" max="6157" width="13.125" style="255" customWidth="1"/>
    <col min="6158" max="6158" width="13.625" style="255" customWidth="1"/>
    <col min="6159" max="6159" width="9.625" style="255" customWidth="1"/>
    <col min="6160" max="6160" width="14.875" style="255" customWidth="1"/>
    <col min="6161" max="6400" width="9.125" style="255" customWidth="1"/>
    <col min="6401" max="6401" width="5.625" style="255" customWidth="1"/>
    <col min="6402" max="6402" width="33.625" style="255" customWidth="1"/>
    <col min="6403" max="6403" width="15.625" style="255" customWidth="1"/>
    <col min="6404" max="6404" width="9.625" style="255" customWidth="1"/>
    <col min="6405" max="6405" width="11.75390625" style="255" customWidth="1"/>
    <col min="6406" max="6406" width="13.125" style="255" customWidth="1"/>
    <col min="6407" max="6407" width="10.875" style="255" customWidth="1"/>
    <col min="6408" max="6408" width="9.25390625" style="255" bestFit="1" customWidth="1"/>
    <col min="6409" max="6409" width="12.125" style="255" customWidth="1"/>
    <col min="6410" max="6410" width="12.75390625" style="255" customWidth="1"/>
    <col min="6411" max="6411" width="9.25390625" style="255" customWidth="1"/>
    <col min="6412" max="6412" width="9.25390625" style="255" bestFit="1" customWidth="1"/>
    <col min="6413" max="6413" width="13.125" style="255" customWidth="1"/>
    <col min="6414" max="6414" width="13.625" style="255" customWidth="1"/>
    <col min="6415" max="6415" width="9.625" style="255" customWidth="1"/>
    <col min="6416" max="6416" width="14.875" style="255" customWidth="1"/>
    <col min="6417" max="6656" width="9.125" style="255" customWidth="1"/>
    <col min="6657" max="6657" width="5.625" style="255" customWidth="1"/>
    <col min="6658" max="6658" width="33.625" style="255" customWidth="1"/>
    <col min="6659" max="6659" width="15.625" style="255" customWidth="1"/>
    <col min="6660" max="6660" width="9.625" style="255" customWidth="1"/>
    <col min="6661" max="6661" width="11.75390625" style="255" customWidth="1"/>
    <col min="6662" max="6662" width="13.125" style="255" customWidth="1"/>
    <col min="6663" max="6663" width="10.875" style="255" customWidth="1"/>
    <col min="6664" max="6664" width="9.25390625" style="255" bestFit="1" customWidth="1"/>
    <col min="6665" max="6665" width="12.125" style="255" customWidth="1"/>
    <col min="6666" max="6666" width="12.75390625" style="255" customWidth="1"/>
    <col min="6667" max="6667" width="9.25390625" style="255" customWidth="1"/>
    <col min="6668" max="6668" width="9.25390625" style="255" bestFit="1" customWidth="1"/>
    <col min="6669" max="6669" width="13.125" style="255" customWidth="1"/>
    <col min="6670" max="6670" width="13.625" style="255" customWidth="1"/>
    <col min="6671" max="6671" width="9.625" style="255" customWidth="1"/>
    <col min="6672" max="6672" width="14.875" style="255" customWidth="1"/>
    <col min="6673" max="6912" width="9.125" style="255" customWidth="1"/>
    <col min="6913" max="6913" width="5.625" style="255" customWidth="1"/>
    <col min="6914" max="6914" width="33.625" style="255" customWidth="1"/>
    <col min="6915" max="6915" width="15.625" style="255" customWidth="1"/>
    <col min="6916" max="6916" width="9.625" style="255" customWidth="1"/>
    <col min="6917" max="6917" width="11.75390625" style="255" customWidth="1"/>
    <col min="6918" max="6918" width="13.125" style="255" customWidth="1"/>
    <col min="6919" max="6919" width="10.875" style="255" customWidth="1"/>
    <col min="6920" max="6920" width="9.25390625" style="255" bestFit="1" customWidth="1"/>
    <col min="6921" max="6921" width="12.125" style="255" customWidth="1"/>
    <col min="6922" max="6922" width="12.75390625" style="255" customWidth="1"/>
    <col min="6923" max="6923" width="9.25390625" style="255" customWidth="1"/>
    <col min="6924" max="6924" width="9.25390625" style="255" bestFit="1" customWidth="1"/>
    <col min="6925" max="6925" width="13.125" style="255" customWidth="1"/>
    <col min="6926" max="6926" width="13.625" style="255" customWidth="1"/>
    <col min="6927" max="6927" width="9.625" style="255" customWidth="1"/>
    <col min="6928" max="6928" width="14.875" style="255" customWidth="1"/>
    <col min="6929" max="7168" width="9.125" style="255" customWidth="1"/>
    <col min="7169" max="7169" width="5.625" style="255" customWidth="1"/>
    <col min="7170" max="7170" width="33.625" style="255" customWidth="1"/>
    <col min="7171" max="7171" width="15.625" style="255" customWidth="1"/>
    <col min="7172" max="7172" width="9.625" style="255" customWidth="1"/>
    <col min="7173" max="7173" width="11.75390625" style="255" customWidth="1"/>
    <col min="7174" max="7174" width="13.125" style="255" customWidth="1"/>
    <col min="7175" max="7175" width="10.875" style="255" customWidth="1"/>
    <col min="7176" max="7176" width="9.25390625" style="255" bestFit="1" customWidth="1"/>
    <col min="7177" max="7177" width="12.125" style="255" customWidth="1"/>
    <col min="7178" max="7178" width="12.75390625" style="255" customWidth="1"/>
    <col min="7179" max="7179" width="9.25390625" style="255" customWidth="1"/>
    <col min="7180" max="7180" width="9.25390625" style="255" bestFit="1" customWidth="1"/>
    <col min="7181" max="7181" width="13.125" style="255" customWidth="1"/>
    <col min="7182" max="7182" width="13.625" style="255" customWidth="1"/>
    <col min="7183" max="7183" width="9.625" style="255" customWidth="1"/>
    <col min="7184" max="7184" width="14.875" style="255" customWidth="1"/>
    <col min="7185" max="7424" width="9.125" style="255" customWidth="1"/>
    <col min="7425" max="7425" width="5.625" style="255" customWidth="1"/>
    <col min="7426" max="7426" width="33.625" style="255" customWidth="1"/>
    <col min="7427" max="7427" width="15.625" style="255" customWidth="1"/>
    <col min="7428" max="7428" width="9.625" style="255" customWidth="1"/>
    <col min="7429" max="7429" width="11.75390625" style="255" customWidth="1"/>
    <col min="7430" max="7430" width="13.125" style="255" customWidth="1"/>
    <col min="7431" max="7431" width="10.875" style="255" customWidth="1"/>
    <col min="7432" max="7432" width="9.25390625" style="255" bestFit="1" customWidth="1"/>
    <col min="7433" max="7433" width="12.125" style="255" customWidth="1"/>
    <col min="7434" max="7434" width="12.75390625" style="255" customWidth="1"/>
    <col min="7435" max="7435" width="9.25390625" style="255" customWidth="1"/>
    <col min="7436" max="7436" width="9.25390625" style="255" bestFit="1" customWidth="1"/>
    <col min="7437" max="7437" width="13.125" style="255" customWidth="1"/>
    <col min="7438" max="7438" width="13.625" style="255" customWidth="1"/>
    <col min="7439" max="7439" width="9.625" style="255" customWidth="1"/>
    <col min="7440" max="7440" width="14.875" style="255" customWidth="1"/>
    <col min="7441" max="7680" width="9.125" style="255" customWidth="1"/>
    <col min="7681" max="7681" width="5.625" style="255" customWidth="1"/>
    <col min="7682" max="7682" width="33.625" style="255" customWidth="1"/>
    <col min="7683" max="7683" width="15.625" style="255" customWidth="1"/>
    <col min="7684" max="7684" width="9.625" style="255" customWidth="1"/>
    <col min="7685" max="7685" width="11.75390625" style="255" customWidth="1"/>
    <col min="7686" max="7686" width="13.125" style="255" customWidth="1"/>
    <col min="7687" max="7687" width="10.875" style="255" customWidth="1"/>
    <col min="7688" max="7688" width="9.25390625" style="255" bestFit="1" customWidth="1"/>
    <col min="7689" max="7689" width="12.125" style="255" customWidth="1"/>
    <col min="7690" max="7690" width="12.75390625" style="255" customWidth="1"/>
    <col min="7691" max="7691" width="9.25390625" style="255" customWidth="1"/>
    <col min="7692" max="7692" width="9.25390625" style="255" bestFit="1" customWidth="1"/>
    <col min="7693" max="7693" width="13.125" style="255" customWidth="1"/>
    <col min="7694" max="7694" width="13.625" style="255" customWidth="1"/>
    <col min="7695" max="7695" width="9.625" style="255" customWidth="1"/>
    <col min="7696" max="7696" width="14.875" style="255" customWidth="1"/>
    <col min="7697" max="7936" width="9.125" style="255" customWidth="1"/>
    <col min="7937" max="7937" width="5.625" style="255" customWidth="1"/>
    <col min="7938" max="7938" width="33.625" style="255" customWidth="1"/>
    <col min="7939" max="7939" width="15.625" style="255" customWidth="1"/>
    <col min="7940" max="7940" width="9.625" style="255" customWidth="1"/>
    <col min="7941" max="7941" width="11.75390625" style="255" customWidth="1"/>
    <col min="7942" max="7942" width="13.125" style="255" customWidth="1"/>
    <col min="7943" max="7943" width="10.875" style="255" customWidth="1"/>
    <col min="7944" max="7944" width="9.25390625" style="255" bestFit="1" customWidth="1"/>
    <col min="7945" max="7945" width="12.125" style="255" customWidth="1"/>
    <col min="7946" max="7946" width="12.75390625" style="255" customWidth="1"/>
    <col min="7947" max="7947" width="9.25390625" style="255" customWidth="1"/>
    <col min="7948" max="7948" width="9.25390625" style="255" bestFit="1" customWidth="1"/>
    <col min="7949" max="7949" width="13.125" style="255" customWidth="1"/>
    <col min="7950" max="7950" width="13.625" style="255" customWidth="1"/>
    <col min="7951" max="7951" width="9.625" style="255" customWidth="1"/>
    <col min="7952" max="7952" width="14.875" style="255" customWidth="1"/>
    <col min="7953" max="8192" width="9.125" style="255" customWidth="1"/>
    <col min="8193" max="8193" width="5.625" style="255" customWidth="1"/>
    <col min="8194" max="8194" width="33.625" style="255" customWidth="1"/>
    <col min="8195" max="8195" width="15.625" style="255" customWidth="1"/>
    <col min="8196" max="8196" width="9.625" style="255" customWidth="1"/>
    <col min="8197" max="8197" width="11.75390625" style="255" customWidth="1"/>
    <col min="8198" max="8198" width="13.125" style="255" customWidth="1"/>
    <col min="8199" max="8199" width="10.875" style="255" customWidth="1"/>
    <col min="8200" max="8200" width="9.25390625" style="255" bestFit="1" customWidth="1"/>
    <col min="8201" max="8201" width="12.125" style="255" customWidth="1"/>
    <col min="8202" max="8202" width="12.75390625" style="255" customWidth="1"/>
    <col min="8203" max="8203" width="9.25390625" style="255" customWidth="1"/>
    <col min="8204" max="8204" width="9.25390625" style="255" bestFit="1" customWidth="1"/>
    <col min="8205" max="8205" width="13.125" style="255" customWidth="1"/>
    <col min="8206" max="8206" width="13.625" style="255" customWidth="1"/>
    <col min="8207" max="8207" width="9.625" style="255" customWidth="1"/>
    <col min="8208" max="8208" width="14.875" style="255" customWidth="1"/>
    <col min="8209" max="8448" width="9.125" style="255" customWidth="1"/>
    <col min="8449" max="8449" width="5.625" style="255" customWidth="1"/>
    <col min="8450" max="8450" width="33.625" style="255" customWidth="1"/>
    <col min="8451" max="8451" width="15.625" style="255" customWidth="1"/>
    <col min="8452" max="8452" width="9.625" style="255" customWidth="1"/>
    <col min="8453" max="8453" width="11.75390625" style="255" customWidth="1"/>
    <col min="8454" max="8454" width="13.125" style="255" customWidth="1"/>
    <col min="8455" max="8455" width="10.875" style="255" customWidth="1"/>
    <col min="8456" max="8456" width="9.25390625" style="255" bestFit="1" customWidth="1"/>
    <col min="8457" max="8457" width="12.125" style="255" customWidth="1"/>
    <col min="8458" max="8458" width="12.75390625" style="255" customWidth="1"/>
    <col min="8459" max="8459" width="9.25390625" style="255" customWidth="1"/>
    <col min="8460" max="8460" width="9.25390625" style="255" bestFit="1" customWidth="1"/>
    <col min="8461" max="8461" width="13.125" style="255" customWidth="1"/>
    <col min="8462" max="8462" width="13.625" style="255" customWidth="1"/>
    <col min="8463" max="8463" width="9.625" style="255" customWidth="1"/>
    <col min="8464" max="8464" width="14.875" style="255" customWidth="1"/>
    <col min="8465" max="8704" width="9.125" style="255" customWidth="1"/>
    <col min="8705" max="8705" width="5.625" style="255" customWidth="1"/>
    <col min="8706" max="8706" width="33.625" style="255" customWidth="1"/>
    <col min="8707" max="8707" width="15.625" style="255" customWidth="1"/>
    <col min="8708" max="8708" width="9.625" style="255" customWidth="1"/>
    <col min="8709" max="8709" width="11.75390625" style="255" customWidth="1"/>
    <col min="8710" max="8710" width="13.125" style="255" customWidth="1"/>
    <col min="8711" max="8711" width="10.875" style="255" customWidth="1"/>
    <col min="8712" max="8712" width="9.25390625" style="255" bestFit="1" customWidth="1"/>
    <col min="8713" max="8713" width="12.125" style="255" customWidth="1"/>
    <col min="8714" max="8714" width="12.75390625" style="255" customWidth="1"/>
    <col min="8715" max="8715" width="9.25390625" style="255" customWidth="1"/>
    <col min="8716" max="8716" width="9.25390625" style="255" bestFit="1" customWidth="1"/>
    <col min="8717" max="8717" width="13.125" style="255" customWidth="1"/>
    <col min="8718" max="8718" width="13.625" style="255" customWidth="1"/>
    <col min="8719" max="8719" width="9.625" style="255" customWidth="1"/>
    <col min="8720" max="8720" width="14.875" style="255" customWidth="1"/>
    <col min="8721" max="8960" width="9.125" style="255" customWidth="1"/>
    <col min="8961" max="8961" width="5.625" style="255" customWidth="1"/>
    <col min="8962" max="8962" width="33.625" style="255" customWidth="1"/>
    <col min="8963" max="8963" width="15.625" style="255" customWidth="1"/>
    <col min="8964" max="8964" width="9.625" style="255" customWidth="1"/>
    <col min="8965" max="8965" width="11.75390625" style="255" customWidth="1"/>
    <col min="8966" max="8966" width="13.125" style="255" customWidth="1"/>
    <col min="8967" max="8967" width="10.875" style="255" customWidth="1"/>
    <col min="8968" max="8968" width="9.25390625" style="255" bestFit="1" customWidth="1"/>
    <col min="8969" max="8969" width="12.125" style="255" customWidth="1"/>
    <col min="8970" max="8970" width="12.75390625" style="255" customWidth="1"/>
    <col min="8971" max="8971" width="9.25390625" style="255" customWidth="1"/>
    <col min="8972" max="8972" width="9.25390625" style="255" bestFit="1" customWidth="1"/>
    <col min="8973" max="8973" width="13.125" style="255" customWidth="1"/>
    <col min="8974" max="8974" width="13.625" style="255" customWidth="1"/>
    <col min="8975" max="8975" width="9.625" style="255" customWidth="1"/>
    <col min="8976" max="8976" width="14.875" style="255" customWidth="1"/>
    <col min="8977" max="9216" width="9.125" style="255" customWidth="1"/>
    <col min="9217" max="9217" width="5.625" style="255" customWidth="1"/>
    <col min="9218" max="9218" width="33.625" style="255" customWidth="1"/>
    <col min="9219" max="9219" width="15.625" style="255" customWidth="1"/>
    <col min="9220" max="9220" width="9.625" style="255" customWidth="1"/>
    <col min="9221" max="9221" width="11.75390625" style="255" customWidth="1"/>
    <col min="9222" max="9222" width="13.125" style="255" customWidth="1"/>
    <col min="9223" max="9223" width="10.875" style="255" customWidth="1"/>
    <col min="9224" max="9224" width="9.25390625" style="255" bestFit="1" customWidth="1"/>
    <col min="9225" max="9225" width="12.125" style="255" customWidth="1"/>
    <col min="9226" max="9226" width="12.75390625" style="255" customWidth="1"/>
    <col min="9227" max="9227" width="9.25390625" style="255" customWidth="1"/>
    <col min="9228" max="9228" width="9.25390625" style="255" bestFit="1" customWidth="1"/>
    <col min="9229" max="9229" width="13.125" style="255" customWidth="1"/>
    <col min="9230" max="9230" width="13.625" style="255" customWidth="1"/>
    <col min="9231" max="9231" width="9.625" style="255" customWidth="1"/>
    <col min="9232" max="9232" width="14.875" style="255" customWidth="1"/>
    <col min="9233" max="9472" width="9.125" style="255" customWidth="1"/>
    <col min="9473" max="9473" width="5.625" style="255" customWidth="1"/>
    <col min="9474" max="9474" width="33.625" style="255" customWidth="1"/>
    <col min="9475" max="9475" width="15.625" style="255" customWidth="1"/>
    <col min="9476" max="9476" width="9.625" style="255" customWidth="1"/>
    <col min="9477" max="9477" width="11.75390625" style="255" customWidth="1"/>
    <col min="9478" max="9478" width="13.125" style="255" customWidth="1"/>
    <col min="9479" max="9479" width="10.875" style="255" customWidth="1"/>
    <col min="9480" max="9480" width="9.25390625" style="255" bestFit="1" customWidth="1"/>
    <col min="9481" max="9481" width="12.125" style="255" customWidth="1"/>
    <col min="9482" max="9482" width="12.75390625" style="255" customWidth="1"/>
    <col min="9483" max="9483" width="9.25390625" style="255" customWidth="1"/>
    <col min="9484" max="9484" width="9.25390625" style="255" bestFit="1" customWidth="1"/>
    <col min="9485" max="9485" width="13.125" style="255" customWidth="1"/>
    <col min="9486" max="9486" width="13.625" style="255" customWidth="1"/>
    <col min="9487" max="9487" width="9.625" style="255" customWidth="1"/>
    <col min="9488" max="9488" width="14.875" style="255" customWidth="1"/>
    <col min="9489" max="9728" width="9.125" style="255" customWidth="1"/>
    <col min="9729" max="9729" width="5.625" style="255" customWidth="1"/>
    <col min="9730" max="9730" width="33.625" style="255" customWidth="1"/>
    <col min="9731" max="9731" width="15.625" style="255" customWidth="1"/>
    <col min="9732" max="9732" width="9.625" style="255" customWidth="1"/>
    <col min="9733" max="9733" width="11.75390625" style="255" customWidth="1"/>
    <col min="9734" max="9734" width="13.125" style="255" customWidth="1"/>
    <col min="9735" max="9735" width="10.875" style="255" customWidth="1"/>
    <col min="9736" max="9736" width="9.25390625" style="255" bestFit="1" customWidth="1"/>
    <col min="9737" max="9737" width="12.125" style="255" customWidth="1"/>
    <col min="9738" max="9738" width="12.75390625" style="255" customWidth="1"/>
    <col min="9739" max="9739" width="9.25390625" style="255" customWidth="1"/>
    <col min="9740" max="9740" width="9.25390625" style="255" bestFit="1" customWidth="1"/>
    <col min="9741" max="9741" width="13.125" style="255" customWidth="1"/>
    <col min="9742" max="9742" width="13.625" style="255" customWidth="1"/>
    <col min="9743" max="9743" width="9.625" style="255" customWidth="1"/>
    <col min="9744" max="9744" width="14.875" style="255" customWidth="1"/>
    <col min="9745" max="9984" width="9.125" style="255" customWidth="1"/>
    <col min="9985" max="9985" width="5.625" style="255" customWidth="1"/>
    <col min="9986" max="9986" width="33.625" style="255" customWidth="1"/>
    <col min="9987" max="9987" width="15.625" style="255" customWidth="1"/>
    <col min="9988" max="9988" width="9.625" style="255" customWidth="1"/>
    <col min="9989" max="9989" width="11.75390625" style="255" customWidth="1"/>
    <col min="9990" max="9990" width="13.125" style="255" customWidth="1"/>
    <col min="9991" max="9991" width="10.875" style="255" customWidth="1"/>
    <col min="9992" max="9992" width="9.25390625" style="255" bestFit="1" customWidth="1"/>
    <col min="9993" max="9993" width="12.125" style="255" customWidth="1"/>
    <col min="9994" max="9994" width="12.75390625" style="255" customWidth="1"/>
    <col min="9995" max="9995" width="9.25390625" style="255" customWidth="1"/>
    <col min="9996" max="9996" width="9.25390625" style="255" bestFit="1" customWidth="1"/>
    <col min="9997" max="9997" width="13.125" style="255" customWidth="1"/>
    <col min="9998" max="9998" width="13.625" style="255" customWidth="1"/>
    <col min="9999" max="9999" width="9.625" style="255" customWidth="1"/>
    <col min="10000" max="10000" width="14.875" style="255" customWidth="1"/>
    <col min="10001" max="10240" width="9.125" style="255" customWidth="1"/>
    <col min="10241" max="10241" width="5.625" style="255" customWidth="1"/>
    <col min="10242" max="10242" width="33.625" style="255" customWidth="1"/>
    <col min="10243" max="10243" width="15.625" style="255" customWidth="1"/>
    <col min="10244" max="10244" width="9.625" style="255" customWidth="1"/>
    <col min="10245" max="10245" width="11.75390625" style="255" customWidth="1"/>
    <col min="10246" max="10246" width="13.125" style="255" customWidth="1"/>
    <col min="10247" max="10247" width="10.875" style="255" customWidth="1"/>
    <col min="10248" max="10248" width="9.25390625" style="255" bestFit="1" customWidth="1"/>
    <col min="10249" max="10249" width="12.125" style="255" customWidth="1"/>
    <col min="10250" max="10250" width="12.75390625" style="255" customWidth="1"/>
    <col min="10251" max="10251" width="9.25390625" style="255" customWidth="1"/>
    <col min="10252" max="10252" width="9.25390625" style="255" bestFit="1" customWidth="1"/>
    <col min="10253" max="10253" width="13.125" style="255" customWidth="1"/>
    <col min="10254" max="10254" width="13.625" style="255" customWidth="1"/>
    <col min="10255" max="10255" width="9.625" style="255" customWidth="1"/>
    <col min="10256" max="10256" width="14.875" style="255" customWidth="1"/>
    <col min="10257" max="10496" width="9.125" style="255" customWidth="1"/>
    <col min="10497" max="10497" width="5.625" style="255" customWidth="1"/>
    <col min="10498" max="10498" width="33.625" style="255" customWidth="1"/>
    <col min="10499" max="10499" width="15.625" style="255" customWidth="1"/>
    <col min="10500" max="10500" width="9.625" style="255" customWidth="1"/>
    <col min="10501" max="10501" width="11.75390625" style="255" customWidth="1"/>
    <col min="10502" max="10502" width="13.125" style="255" customWidth="1"/>
    <col min="10503" max="10503" width="10.875" style="255" customWidth="1"/>
    <col min="10504" max="10504" width="9.25390625" style="255" bestFit="1" customWidth="1"/>
    <col min="10505" max="10505" width="12.125" style="255" customWidth="1"/>
    <col min="10506" max="10506" width="12.75390625" style="255" customWidth="1"/>
    <col min="10507" max="10507" width="9.25390625" style="255" customWidth="1"/>
    <col min="10508" max="10508" width="9.25390625" style="255" bestFit="1" customWidth="1"/>
    <col min="10509" max="10509" width="13.125" style="255" customWidth="1"/>
    <col min="10510" max="10510" width="13.625" style="255" customWidth="1"/>
    <col min="10511" max="10511" width="9.625" style="255" customWidth="1"/>
    <col min="10512" max="10512" width="14.875" style="255" customWidth="1"/>
    <col min="10513" max="10752" width="9.125" style="255" customWidth="1"/>
    <col min="10753" max="10753" width="5.625" style="255" customWidth="1"/>
    <col min="10754" max="10754" width="33.625" style="255" customWidth="1"/>
    <col min="10755" max="10755" width="15.625" style="255" customWidth="1"/>
    <col min="10756" max="10756" width="9.625" style="255" customWidth="1"/>
    <col min="10757" max="10757" width="11.75390625" style="255" customWidth="1"/>
    <col min="10758" max="10758" width="13.125" style="255" customWidth="1"/>
    <col min="10759" max="10759" width="10.875" style="255" customWidth="1"/>
    <col min="10760" max="10760" width="9.25390625" style="255" bestFit="1" customWidth="1"/>
    <col min="10761" max="10761" width="12.125" style="255" customWidth="1"/>
    <col min="10762" max="10762" width="12.75390625" style="255" customWidth="1"/>
    <col min="10763" max="10763" width="9.25390625" style="255" customWidth="1"/>
    <col min="10764" max="10764" width="9.25390625" style="255" bestFit="1" customWidth="1"/>
    <col min="10765" max="10765" width="13.125" style="255" customWidth="1"/>
    <col min="10766" max="10766" width="13.625" style="255" customWidth="1"/>
    <col min="10767" max="10767" width="9.625" style="255" customWidth="1"/>
    <col min="10768" max="10768" width="14.875" style="255" customWidth="1"/>
    <col min="10769" max="11008" width="9.125" style="255" customWidth="1"/>
    <col min="11009" max="11009" width="5.625" style="255" customWidth="1"/>
    <col min="11010" max="11010" width="33.625" style="255" customWidth="1"/>
    <col min="11011" max="11011" width="15.625" style="255" customWidth="1"/>
    <col min="11012" max="11012" width="9.625" style="255" customWidth="1"/>
    <col min="11013" max="11013" width="11.75390625" style="255" customWidth="1"/>
    <col min="11014" max="11014" width="13.125" style="255" customWidth="1"/>
    <col min="11015" max="11015" width="10.875" style="255" customWidth="1"/>
    <col min="11016" max="11016" width="9.25390625" style="255" bestFit="1" customWidth="1"/>
    <col min="11017" max="11017" width="12.125" style="255" customWidth="1"/>
    <col min="11018" max="11018" width="12.75390625" style="255" customWidth="1"/>
    <col min="11019" max="11019" width="9.25390625" style="255" customWidth="1"/>
    <col min="11020" max="11020" width="9.25390625" style="255" bestFit="1" customWidth="1"/>
    <col min="11021" max="11021" width="13.125" style="255" customWidth="1"/>
    <col min="11022" max="11022" width="13.625" style="255" customWidth="1"/>
    <col min="11023" max="11023" width="9.625" style="255" customWidth="1"/>
    <col min="11024" max="11024" width="14.875" style="255" customWidth="1"/>
    <col min="11025" max="11264" width="9.125" style="255" customWidth="1"/>
    <col min="11265" max="11265" width="5.625" style="255" customWidth="1"/>
    <col min="11266" max="11266" width="33.625" style="255" customWidth="1"/>
    <col min="11267" max="11267" width="15.625" style="255" customWidth="1"/>
    <col min="11268" max="11268" width="9.625" style="255" customWidth="1"/>
    <col min="11269" max="11269" width="11.75390625" style="255" customWidth="1"/>
    <col min="11270" max="11270" width="13.125" style="255" customWidth="1"/>
    <col min="11271" max="11271" width="10.875" style="255" customWidth="1"/>
    <col min="11272" max="11272" width="9.25390625" style="255" bestFit="1" customWidth="1"/>
    <col min="11273" max="11273" width="12.125" style="255" customWidth="1"/>
    <col min="11274" max="11274" width="12.75390625" style="255" customWidth="1"/>
    <col min="11275" max="11275" width="9.25390625" style="255" customWidth="1"/>
    <col min="11276" max="11276" width="9.25390625" style="255" bestFit="1" customWidth="1"/>
    <col min="11277" max="11277" width="13.125" style="255" customWidth="1"/>
    <col min="11278" max="11278" width="13.625" style="255" customWidth="1"/>
    <col min="11279" max="11279" width="9.625" style="255" customWidth="1"/>
    <col min="11280" max="11280" width="14.875" style="255" customWidth="1"/>
    <col min="11281" max="11520" width="9.125" style="255" customWidth="1"/>
    <col min="11521" max="11521" width="5.625" style="255" customWidth="1"/>
    <col min="11522" max="11522" width="33.625" style="255" customWidth="1"/>
    <col min="11523" max="11523" width="15.625" style="255" customWidth="1"/>
    <col min="11524" max="11524" width="9.625" style="255" customWidth="1"/>
    <col min="11525" max="11525" width="11.75390625" style="255" customWidth="1"/>
    <col min="11526" max="11526" width="13.125" style="255" customWidth="1"/>
    <col min="11527" max="11527" width="10.875" style="255" customWidth="1"/>
    <col min="11528" max="11528" width="9.25390625" style="255" bestFit="1" customWidth="1"/>
    <col min="11529" max="11529" width="12.125" style="255" customWidth="1"/>
    <col min="11530" max="11530" width="12.75390625" style="255" customWidth="1"/>
    <col min="11531" max="11531" width="9.25390625" style="255" customWidth="1"/>
    <col min="11532" max="11532" width="9.25390625" style="255" bestFit="1" customWidth="1"/>
    <col min="11533" max="11533" width="13.125" style="255" customWidth="1"/>
    <col min="11534" max="11534" width="13.625" style="255" customWidth="1"/>
    <col min="11535" max="11535" width="9.625" style="255" customWidth="1"/>
    <col min="11536" max="11536" width="14.875" style="255" customWidth="1"/>
    <col min="11537" max="11776" width="9.125" style="255" customWidth="1"/>
    <col min="11777" max="11777" width="5.625" style="255" customWidth="1"/>
    <col min="11778" max="11778" width="33.625" style="255" customWidth="1"/>
    <col min="11779" max="11779" width="15.625" style="255" customWidth="1"/>
    <col min="11780" max="11780" width="9.625" style="255" customWidth="1"/>
    <col min="11781" max="11781" width="11.75390625" style="255" customWidth="1"/>
    <col min="11782" max="11782" width="13.125" style="255" customWidth="1"/>
    <col min="11783" max="11783" width="10.875" style="255" customWidth="1"/>
    <col min="11784" max="11784" width="9.25390625" style="255" bestFit="1" customWidth="1"/>
    <col min="11785" max="11785" width="12.125" style="255" customWidth="1"/>
    <col min="11786" max="11786" width="12.75390625" style="255" customWidth="1"/>
    <col min="11787" max="11787" width="9.25390625" style="255" customWidth="1"/>
    <col min="11788" max="11788" width="9.25390625" style="255" bestFit="1" customWidth="1"/>
    <col min="11789" max="11789" width="13.125" style="255" customWidth="1"/>
    <col min="11790" max="11790" width="13.625" style="255" customWidth="1"/>
    <col min="11791" max="11791" width="9.625" style="255" customWidth="1"/>
    <col min="11792" max="11792" width="14.875" style="255" customWidth="1"/>
    <col min="11793" max="12032" width="9.125" style="255" customWidth="1"/>
    <col min="12033" max="12033" width="5.625" style="255" customWidth="1"/>
    <col min="12034" max="12034" width="33.625" style="255" customWidth="1"/>
    <col min="12035" max="12035" width="15.625" style="255" customWidth="1"/>
    <col min="12036" max="12036" width="9.625" style="255" customWidth="1"/>
    <col min="12037" max="12037" width="11.75390625" style="255" customWidth="1"/>
    <col min="12038" max="12038" width="13.125" style="255" customWidth="1"/>
    <col min="12039" max="12039" width="10.875" style="255" customWidth="1"/>
    <col min="12040" max="12040" width="9.25390625" style="255" bestFit="1" customWidth="1"/>
    <col min="12041" max="12041" width="12.125" style="255" customWidth="1"/>
    <col min="12042" max="12042" width="12.75390625" style="255" customWidth="1"/>
    <col min="12043" max="12043" width="9.25390625" style="255" customWidth="1"/>
    <col min="12044" max="12044" width="9.25390625" style="255" bestFit="1" customWidth="1"/>
    <col min="12045" max="12045" width="13.125" style="255" customWidth="1"/>
    <col min="12046" max="12046" width="13.625" style="255" customWidth="1"/>
    <col min="12047" max="12047" width="9.625" style="255" customWidth="1"/>
    <col min="12048" max="12048" width="14.875" style="255" customWidth="1"/>
    <col min="12049" max="12288" width="9.125" style="255" customWidth="1"/>
    <col min="12289" max="12289" width="5.625" style="255" customWidth="1"/>
    <col min="12290" max="12290" width="33.625" style="255" customWidth="1"/>
    <col min="12291" max="12291" width="15.625" style="255" customWidth="1"/>
    <col min="12292" max="12292" width="9.625" style="255" customWidth="1"/>
    <col min="12293" max="12293" width="11.75390625" style="255" customWidth="1"/>
    <col min="12294" max="12294" width="13.125" style="255" customWidth="1"/>
    <col min="12295" max="12295" width="10.875" style="255" customWidth="1"/>
    <col min="12296" max="12296" width="9.25390625" style="255" bestFit="1" customWidth="1"/>
    <col min="12297" max="12297" width="12.125" style="255" customWidth="1"/>
    <col min="12298" max="12298" width="12.75390625" style="255" customWidth="1"/>
    <col min="12299" max="12299" width="9.25390625" style="255" customWidth="1"/>
    <col min="12300" max="12300" width="9.25390625" style="255" bestFit="1" customWidth="1"/>
    <col min="12301" max="12301" width="13.125" style="255" customWidth="1"/>
    <col min="12302" max="12302" width="13.625" style="255" customWidth="1"/>
    <col min="12303" max="12303" width="9.625" style="255" customWidth="1"/>
    <col min="12304" max="12304" width="14.875" style="255" customWidth="1"/>
    <col min="12305" max="12544" width="9.125" style="255" customWidth="1"/>
    <col min="12545" max="12545" width="5.625" style="255" customWidth="1"/>
    <col min="12546" max="12546" width="33.625" style="255" customWidth="1"/>
    <col min="12547" max="12547" width="15.625" style="255" customWidth="1"/>
    <col min="12548" max="12548" width="9.625" style="255" customWidth="1"/>
    <col min="12549" max="12549" width="11.75390625" style="255" customWidth="1"/>
    <col min="12550" max="12550" width="13.125" style="255" customWidth="1"/>
    <col min="12551" max="12551" width="10.875" style="255" customWidth="1"/>
    <col min="12552" max="12552" width="9.25390625" style="255" bestFit="1" customWidth="1"/>
    <col min="12553" max="12553" width="12.125" style="255" customWidth="1"/>
    <col min="12554" max="12554" width="12.75390625" style="255" customWidth="1"/>
    <col min="12555" max="12555" width="9.25390625" style="255" customWidth="1"/>
    <col min="12556" max="12556" width="9.25390625" style="255" bestFit="1" customWidth="1"/>
    <col min="12557" max="12557" width="13.125" style="255" customWidth="1"/>
    <col min="12558" max="12558" width="13.625" style="255" customWidth="1"/>
    <col min="12559" max="12559" width="9.625" style="255" customWidth="1"/>
    <col min="12560" max="12560" width="14.875" style="255" customWidth="1"/>
    <col min="12561" max="12800" width="9.125" style="255" customWidth="1"/>
    <col min="12801" max="12801" width="5.625" style="255" customWidth="1"/>
    <col min="12802" max="12802" width="33.625" style="255" customWidth="1"/>
    <col min="12803" max="12803" width="15.625" style="255" customWidth="1"/>
    <col min="12804" max="12804" width="9.625" style="255" customWidth="1"/>
    <col min="12805" max="12805" width="11.75390625" style="255" customWidth="1"/>
    <col min="12806" max="12806" width="13.125" style="255" customWidth="1"/>
    <col min="12807" max="12807" width="10.875" style="255" customWidth="1"/>
    <col min="12808" max="12808" width="9.25390625" style="255" bestFit="1" customWidth="1"/>
    <col min="12809" max="12809" width="12.125" style="255" customWidth="1"/>
    <col min="12810" max="12810" width="12.75390625" style="255" customWidth="1"/>
    <col min="12811" max="12811" width="9.25390625" style="255" customWidth="1"/>
    <col min="12812" max="12812" width="9.25390625" style="255" bestFit="1" customWidth="1"/>
    <col min="12813" max="12813" width="13.125" style="255" customWidth="1"/>
    <col min="12814" max="12814" width="13.625" style="255" customWidth="1"/>
    <col min="12815" max="12815" width="9.625" style="255" customWidth="1"/>
    <col min="12816" max="12816" width="14.875" style="255" customWidth="1"/>
    <col min="12817" max="13056" width="9.125" style="255" customWidth="1"/>
    <col min="13057" max="13057" width="5.625" style="255" customWidth="1"/>
    <col min="13058" max="13058" width="33.625" style="255" customWidth="1"/>
    <col min="13059" max="13059" width="15.625" style="255" customWidth="1"/>
    <col min="13060" max="13060" width="9.625" style="255" customWidth="1"/>
    <col min="13061" max="13061" width="11.75390625" style="255" customWidth="1"/>
    <col min="13062" max="13062" width="13.125" style="255" customWidth="1"/>
    <col min="13063" max="13063" width="10.875" style="255" customWidth="1"/>
    <col min="13064" max="13064" width="9.25390625" style="255" bestFit="1" customWidth="1"/>
    <col min="13065" max="13065" width="12.125" style="255" customWidth="1"/>
    <col min="13066" max="13066" width="12.75390625" style="255" customWidth="1"/>
    <col min="13067" max="13067" width="9.25390625" style="255" customWidth="1"/>
    <col min="13068" max="13068" width="9.25390625" style="255" bestFit="1" customWidth="1"/>
    <col min="13069" max="13069" width="13.125" style="255" customWidth="1"/>
    <col min="13070" max="13070" width="13.625" style="255" customWidth="1"/>
    <col min="13071" max="13071" width="9.625" style="255" customWidth="1"/>
    <col min="13072" max="13072" width="14.875" style="255" customWidth="1"/>
    <col min="13073" max="13312" width="9.125" style="255" customWidth="1"/>
    <col min="13313" max="13313" width="5.625" style="255" customWidth="1"/>
    <col min="13314" max="13314" width="33.625" style="255" customWidth="1"/>
    <col min="13315" max="13315" width="15.625" style="255" customWidth="1"/>
    <col min="13316" max="13316" width="9.625" style="255" customWidth="1"/>
    <col min="13317" max="13317" width="11.75390625" style="255" customWidth="1"/>
    <col min="13318" max="13318" width="13.125" style="255" customWidth="1"/>
    <col min="13319" max="13319" width="10.875" style="255" customWidth="1"/>
    <col min="13320" max="13320" width="9.25390625" style="255" bestFit="1" customWidth="1"/>
    <col min="13321" max="13321" width="12.125" style="255" customWidth="1"/>
    <col min="13322" max="13322" width="12.75390625" style="255" customWidth="1"/>
    <col min="13323" max="13323" width="9.25390625" style="255" customWidth="1"/>
    <col min="13324" max="13324" width="9.25390625" style="255" bestFit="1" customWidth="1"/>
    <col min="13325" max="13325" width="13.125" style="255" customWidth="1"/>
    <col min="13326" max="13326" width="13.625" style="255" customWidth="1"/>
    <col min="13327" max="13327" width="9.625" style="255" customWidth="1"/>
    <col min="13328" max="13328" width="14.875" style="255" customWidth="1"/>
    <col min="13329" max="13568" width="9.125" style="255" customWidth="1"/>
    <col min="13569" max="13569" width="5.625" style="255" customWidth="1"/>
    <col min="13570" max="13570" width="33.625" style="255" customWidth="1"/>
    <col min="13571" max="13571" width="15.625" style="255" customWidth="1"/>
    <col min="13572" max="13572" width="9.625" style="255" customWidth="1"/>
    <col min="13573" max="13573" width="11.75390625" style="255" customWidth="1"/>
    <col min="13574" max="13574" width="13.125" style="255" customWidth="1"/>
    <col min="13575" max="13575" width="10.875" style="255" customWidth="1"/>
    <col min="13576" max="13576" width="9.25390625" style="255" bestFit="1" customWidth="1"/>
    <col min="13577" max="13577" width="12.125" style="255" customWidth="1"/>
    <col min="13578" max="13578" width="12.75390625" style="255" customWidth="1"/>
    <col min="13579" max="13579" width="9.25390625" style="255" customWidth="1"/>
    <col min="13580" max="13580" width="9.25390625" style="255" bestFit="1" customWidth="1"/>
    <col min="13581" max="13581" width="13.125" style="255" customWidth="1"/>
    <col min="13582" max="13582" width="13.625" style="255" customWidth="1"/>
    <col min="13583" max="13583" width="9.625" style="255" customWidth="1"/>
    <col min="13584" max="13584" width="14.875" style="255" customWidth="1"/>
    <col min="13585" max="13824" width="9.125" style="255" customWidth="1"/>
    <col min="13825" max="13825" width="5.625" style="255" customWidth="1"/>
    <col min="13826" max="13826" width="33.625" style="255" customWidth="1"/>
    <col min="13827" max="13827" width="15.625" style="255" customWidth="1"/>
    <col min="13828" max="13828" width="9.625" style="255" customWidth="1"/>
    <col min="13829" max="13829" width="11.75390625" style="255" customWidth="1"/>
    <col min="13830" max="13830" width="13.125" style="255" customWidth="1"/>
    <col min="13831" max="13831" width="10.875" style="255" customWidth="1"/>
    <col min="13832" max="13832" width="9.25390625" style="255" bestFit="1" customWidth="1"/>
    <col min="13833" max="13833" width="12.125" style="255" customWidth="1"/>
    <col min="13834" max="13834" width="12.75390625" style="255" customWidth="1"/>
    <col min="13835" max="13835" width="9.25390625" style="255" customWidth="1"/>
    <col min="13836" max="13836" width="9.25390625" style="255" bestFit="1" customWidth="1"/>
    <col min="13837" max="13837" width="13.125" style="255" customWidth="1"/>
    <col min="13838" max="13838" width="13.625" style="255" customWidth="1"/>
    <col min="13839" max="13839" width="9.625" style="255" customWidth="1"/>
    <col min="13840" max="13840" width="14.875" style="255" customWidth="1"/>
    <col min="13841" max="14080" width="9.125" style="255" customWidth="1"/>
    <col min="14081" max="14081" width="5.625" style="255" customWidth="1"/>
    <col min="14082" max="14082" width="33.625" style="255" customWidth="1"/>
    <col min="14083" max="14083" width="15.625" style="255" customWidth="1"/>
    <col min="14084" max="14084" width="9.625" style="255" customWidth="1"/>
    <col min="14085" max="14085" width="11.75390625" style="255" customWidth="1"/>
    <col min="14086" max="14086" width="13.125" style="255" customWidth="1"/>
    <col min="14087" max="14087" width="10.875" style="255" customWidth="1"/>
    <col min="14088" max="14088" width="9.25390625" style="255" bestFit="1" customWidth="1"/>
    <col min="14089" max="14089" width="12.125" style="255" customWidth="1"/>
    <col min="14090" max="14090" width="12.75390625" style="255" customWidth="1"/>
    <col min="14091" max="14091" width="9.25390625" style="255" customWidth="1"/>
    <col min="14092" max="14092" width="9.25390625" style="255" bestFit="1" customWidth="1"/>
    <col min="14093" max="14093" width="13.125" style="255" customWidth="1"/>
    <col min="14094" max="14094" width="13.625" style="255" customWidth="1"/>
    <col min="14095" max="14095" width="9.625" style="255" customWidth="1"/>
    <col min="14096" max="14096" width="14.875" style="255" customWidth="1"/>
    <col min="14097" max="14336" width="9.125" style="255" customWidth="1"/>
    <col min="14337" max="14337" width="5.625" style="255" customWidth="1"/>
    <col min="14338" max="14338" width="33.625" style="255" customWidth="1"/>
    <col min="14339" max="14339" width="15.625" style="255" customWidth="1"/>
    <col min="14340" max="14340" width="9.625" style="255" customWidth="1"/>
    <col min="14341" max="14341" width="11.75390625" style="255" customWidth="1"/>
    <col min="14342" max="14342" width="13.125" style="255" customWidth="1"/>
    <col min="14343" max="14343" width="10.875" style="255" customWidth="1"/>
    <col min="14344" max="14344" width="9.25390625" style="255" bestFit="1" customWidth="1"/>
    <col min="14345" max="14345" width="12.125" style="255" customWidth="1"/>
    <col min="14346" max="14346" width="12.75390625" style="255" customWidth="1"/>
    <col min="14347" max="14347" width="9.25390625" style="255" customWidth="1"/>
    <col min="14348" max="14348" width="9.25390625" style="255" bestFit="1" customWidth="1"/>
    <col min="14349" max="14349" width="13.125" style="255" customWidth="1"/>
    <col min="14350" max="14350" width="13.625" style="255" customWidth="1"/>
    <col min="14351" max="14351" width="9.625" style="255" customWidth="1"/>
    <col min="14352" max="14352" width="14.875" style="255" customWidth="1"/>
    <col min="14353" max="14592" width="9.125" style="255" customWidth="1"/>
    <col min="14593" max="14593" width="5.625" style="255" customWidth="1"/>
    <col min="14594" max="14594" width="33.625" style="255" customWidth="1"/>
    <col min="14595" max="14595" width="15.625" style="255" customWidth="1"/>
    <col min="14596" max="14596" width="9.625" style="255" customWidth="1"/>
    <col min="14597" max="14597" width="11.75390625" style="255" customWidth="1"/>
    <col min="14598" max="14598" width="13.125" style="255" customWidth="1"/>
    <col min="14599" max="14599" width="10.875" style="255" customWidth="1"/>
    <col min="14600" max="14600" width="9.25390625" style="255" bestFit="1" customWidth="1"/>
    <col min="14601" max="14601" width="12.125" style="255" customWidth="1"/>
    <col min="14602" max="14602" width="12.75390625" style="255" customWidth="1"/>
    <col min="14603" max="14603" width="9.25390625" style="255" customWidth="1"/>
    <col min="14604" max="14604" width="9.25390625" style="255" bestFit="1" customWidth="1"/>
    <col min="14605" max="14605" width="13.125" style="255" customWidth="1"/>
    <col min="14606" max="14606" width="13.625" style="255" customWidth="1"/>
    <col min="14607" max="14607" width="9.625" style="255" customWidth="1"/>
    <col min="14608" max="14608" width="14.875" style="255" customWidth="1"/>
    <col min="14609" max="14848" width="9.125" style="255" customWidth="1"/>
    <col min="14849" max="14849" width="5.625" style="255" customWidth="1"/>
    <col min="14850" max="14850" width="33.625" style="255" customWidth="1"/>
    <col min="14851" max="14851" width="15.625" style="255" customWidth="1"/>
    <col min="14852" max="14852" width="9.625" style="255" customWidth="1"/>
    <col min="14853" max="14853" width="11.75390625" style="255" customWidth="1"/>
    <col min="14854" max="14854" width="13.125" style="255" customWidth="1"/>
    <col min="14855" max="14855" width="10.875" style="255" customWidth="1"/>
    <col min="14856" max="14856" width="9.25390625" style="255" bestFit="1" customWidth="1"/>
    <col min="14857" max="14857" width="12.125" style="255" customWidth="1"/>
    <col min="14858" max="14858" width="12.75390625" style="255" customWidth="1"/>
    <col min="14859" max="14859" width="9.25390625" style="255" customWidth="1"/>
    <col min="14860" max="14860" width="9.25390625" style="255" bestFit="1" customWidth="1"/>
    <col min="14861" max="14861" width="13.125" style="255" customWidth="1"/>
    <col min="14862" max="14862" width="13.625" style="255" customWidth="1"/>
    <col min="14863" max="14863" width="9.625" style="255" customWidth="1"/>
    <col min="14864" max="14864" width="14.875" style="255" customWidth="1"/>
    <col min="14865" max="15104" width="9.125" style="255" customWidth="1"/>
    <col min="15105" max="15105" width="5.625" style="255" customWidth="1"/>
    <col min="15106" max="15106" width="33.625" style="255" customWidth="1"/>
    <col min="15107" max="15107" width="15.625" style="255" customWidth="1"/>
    <col min="15108" max="15108" width="9.625" style="255" customWidth="1"/>
    <col min="15109" max="15109" width="11.75390625" style="255" customWidth="1"/>
    <col min="15110" max="15110" width="13.125" style="255" customWidth="1"/>
    <col min="15111" max="15111" width="10.875" style="255" customWidth="1"/>
    <col min="15112" max="15112" width="9.25390625" style="255" bestFit="1" customWidth="1"/>
    <col min="15113" max="15113" width="12.125" style="255" customWidth="1"/>
    <col min="15114" max="15114" width="12.75390625" style="255" customWidth="1"/>
    <col min="15115" max="15115" width="9.25390625" style="255" customWidth="1"/>
    <col min="15116" max="15116" width="9.25390625" style="255" bestFit="1" customWidth="1"/>
    <col min="15117" max="15117" width="13.125" style="255" customWidth="1"/>
    <col min="15118" max="15118" width="13.625" style="255" customWidth="1"/>
    <col min="15119" max="15119" width="9.625" style="255" customWidth="1"/>
    <col min="15120" max="15120" width="14.875" style="255" customWidth="1"/>
    <col min="15121" max="15360" width="9.125" style="255" customWidth="1"/>
    <col min="15361" max="15361" width="5.625" style="255" customWidth="1"/>
    <col min="15362" max="15362" width="33.625" style="255" customWidth="1"/>
    <col min="15363" max="15363" width="15.625" style="255" customWidth="1"/>
    <col min="15364" max="15364" width="9.625" style="255" customWidth="1"/>
    <col min="15365" max="15365" width="11.75390625" style="255" customWidth="1"/>
    <col min="15366" max="15366" width="13.125" style="255" customWidth="1"/>
    <col min="15367" max="15367" width="10.875" style="255" customWidth="1"/>
    <col min="15368" max="15368" width="9.25390625" style="255" bestFit="1" customWidth="1"/>
    <col min="15369" max="15369" width="12.125" style="255" customWidth="1"/>
    <col min="15370" max="15370" width="12.75390625" style="255" customWidth="1"/>
    <col min="15371" max="15371" width="9.25390625" style="255" customWidth="1"/>
    <col min="15372" max="15372" width="9.25390625" style="255" bestFit="1" customWidth="1"/>
    <col min="15373" max="15373" width="13.125" style="255" customWidth="1"/>
    <col min="15374" max="15374" width="13.625" style="255" customWidth="1"/>
    <col min="15375" max="15375" width="9.625" style="255" customWidth="1"/>
    <col min="15376" max="15376" width="14.875" style="255" customWidth="1"/>
    <col min="15377" max="15616" width="9.125" style="255" customWidth="1"/>
    <col min="15617" max="15617" width="5.625" style="255" customWidth="1"/>
    <col min="15618" max="15618" width="33.625" style="255" customWidth="1"/>
    <col min="15619" max="15619" width="15.625" style="255" customWidth="1"/>
    <col min="15620" max="15620" width="9.625" style="255" customWidth="1"/>
    <col min="15621" max="15621" width="11.75390625" style="255" customWidth="1"/>
    <col min="15622" max="15622" width="13.125" style="255" customWidth="1"/>
    <col min="15623" max="15623" width="10.875" style="255" customWidth="1"/>
    <col min="15624" max="15624" width="9.25390625" style="255" bestFit="1" customWidth="1"/>
    <col min="15625" max="15625" width="12.125" style="255" customWidth="1"/>
    <col min="15626" max="15626" width="12.75390625" style="255" customWidth="1"/>
    <col min="15627" max="15627" width="9.25390625" style="255" customWidth="1"/>
    <col min="15628" max="15628" width="9.25390625" style="255" bestFit="1" customWidth="1"/>
    <col min="15629" max="15629" width="13.125" style="255" customWidth="1"/>
    <col min="15630" max="15630" width="13.625" style="255" customWidth="1"/>
    <col min="15631" max="15631" width="9.625" style="255" customWidth="1"/>
    <col min="15632" max="15632" width="14.875" style="255" customWidth="1"/>
    <col min="15633" max="15872" width="9.125" style="255" customWidth="1"/>
    <col min="15873" max="15873" width="5.625" style="255" customWidth="1"/>
    <col min="15874" max="15874" width="33.625" style="255" customWidth="1"/>
    <col min="15875" max="15875" width="15.625" style="255" customWidth="1"/>
    <col min="15876" max="15876" width="9.625" style="255" customWidth="1"/>
    <col min="15877" max="15877" width="11.75390625" style="255" customWidth="1"/>
    <col min="15878" max="15878" width="13.125" style="255" customWidth="1"/>
    <col min="15879" max="15879" width="10.875" style="255" customWidth="1"/>
    <col min="15880" max="15880" width="9.25390625" style="255" bestFit="1" customWidth="1"/>
    <col min="15881" max="15881" width="12.125" style="255" customWidth="1"/>
    <col min="15882" max="15882" width="12.75390625" style="255" customWidth="1"/>
    <col min="15883" max="15883" width="9.25390625" style="255" customWidth="1"/>
    <col min="15884" max="15884" width="9.25390625" style="255" bestFit="1" customWidth="1"/>
    <col min="15885" max="15885" width="13.125" style="255" customWidth="1"/>
    <col min="15886" max="15886" width="13.625" style="255" customWidth="1"/>
    <col min="15887" max="15887" width="9.625" style="255" customWidth="1"/>
    <col min="15888" max="15888" width="14.875" style="255" customWidth="1"/>
    <col min="15889" max="16128" width="9.125" style="255" customWidth="1"/>
    <col min="16129" max="16129" width="5.625" style="255" customWidth="1"/>
    <col min="16130" max="16130" width="33.625" style="255" customWidth="1"/>
    <col min="16131" max="16131" width="15.625" style="255" customWidth="1"/>
    <col min="16132" max="16132" width="9.625" style="255" customWidth="1"/>
    <col min="16133" max="16133" width="11.75390625" style="255" customWidth="1"/>
    <col min="16134" max="16134" width="13.125" style="255" customWidth="1"/>
    <col min="16135" max="16135" width="10.875" style="255" customWidth="1"/>
    <col min="16136" max="16136" width="9.25390625" style="255" bestFit="1" customWidth="1"/>
    <col min="16137" max="16137" width="12.125" style="255" customWidth="1"/>
    <col min="16138" max="16138" width="12.75390625" style="255" customWidth="1"/>
    <col min="16139" max="16139" width="9.25390625" style="255" customWidth="1"/>
    <col min="16140" max="16140" width="9.25390625" style="255" bestFit="1" customWidth="1"/>
    <col min="16141" max="16141" width="13.125" style="255" customWidth="1"/>
    <col min="16142" max="16142" width="13.625" style="255" customWidth="1"/>
    <col min="16143" max="16143" width="9.625" style="255" customWidth="1"/>
    <col min="16144" max="16144" width="14.875" style="255" customWidth="1"/>
    <col min="16145" max="16384" width="9.125" style="255" customWidth="1"/>
  </cols>
  <sheetData>
    <row r="1" spans="12:16" ht="51.6" customHeight="1">
      <c r="L1" s="333" t="s">
        <v>755</v>
      </c>
      <c r="M1" s="333"/>
      <c r="N1" s="333"/>
      <c r="O1" s="333"/>
      <c r="P1" s="333"/>
    </row>
    <row r="2" spans="1:16" ht="41.45" customHeight="1">
      <c r="A2" s="334" t="s">
        <v>787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</row>
    <row r="3" spans="1:16" ht="23.25" customHeight="1">
      <c r="A3" s="336" t="s">
        <v>756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</row>
    <row r="4" spans="1:16" ht="28.5" customHeight="1">
      <c r="A4" s="337" t="s">
        <v>363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</row>
    <row r="5" spans="1:16" ht="12.75">
      <c r="A5" s="338" t="s">
        <v>757</v>
      </c>
      <c r="B5" s="339" t="s">
        <v>758</v>
      </c>
      <c r="C5" s="342" t="s">
        <v>759</v>
      </c>
      <c r="D5" s="342" t="s">
        <v>760</v>
      </c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 t="s">
        <v>761</v>
      </c>
    </row>
    <row r="6" spans="1:16" ht="17.25" customHeight="1">
      <c r="A6" s="338"/>
      <c r="B6" s="340"/>
      <c r="C6" s="342"/>
      <c r="D6" s="331" t="s">
        <v>322</v>
      </c>
      <c r="E6" s="332"/>
      <c r="F6" s="332"/>
      <c r="G6" s="343"/>
      <c r="H6" s="331" t="s">
        <v>341</v>
      </c>
      <c r="I6" s="332"/>
      <c r="J6" s="332"/>
      <c r="K6" s="332"/>
      <c r="L6" s="331" t="s">
        <v>364</v>
      </c>
      <c r="M6" s="332"/>
      <c r="N6" s="332"/>
      <c r="O6" s="332"/>
      <c r="P6" s="342"/>
    </row>
    <row r="7" spans="1:16" ht="78.75">
      <c r="A7" s="338"/>
      <c r="B7" s="341"/>
      <c r="C7" s="342"/>
      <c r="D7" s="258" t="s">
        <v>762</v>
      </c>
      <c r="E7" s="258" t="s">
        <v>763</v>
      </c>
      <c r="F7" s="258" t="s">
        <v>764</v>
      </c>
      <c r="G7" s="259" t="s">
        <v>765</v>
      </c>
      <c r="H7" s="258" t="s">
        <v>762</v>
      </c>
      <c r="I7" s="258" t="s">
        <v>763</v>
      </c>
      <c r="J7" s="258" t="s">
        <v>764</v>
      </c>
      <c r="K7" s="259" t="s">
        <v>765</v>
      </c>
      <c r="L7" s="258" t="s">
        <v>762</v>
      </c>
      <c r="M7" s="258" t="s">
        <v>763</v>
      </c>
      <c r="N7" s="258" t="s">
        <v>764</v>
      </c>
      <c r="O7" s="259" t="s">
        <v>765</v>
      </c>
      <c r="P7" s="342"/>
    </row>
    <row r="8" spans="1:16" s="264" customFormat="1" ht="21.6" customHeight="1">
      <c r="A8" s="260">
        <v>1</v>
      </c>
      <c r="B8" s="260" t="s">
        <v>27</v>
      </c>
      <c r="C8" s="261" t="s">
        <v>766</v>
      </c>
      <c r="D8" s="262">
        <f>D9+D12</f>
        <v>12215.3</v>
      </c>
      <c r="E8" s="262">
        <f aca="true" t="shared" si="0" ref="E8:G8">E9+E12</f>
        <v>0</v>
      </c>
      <c r="F8" s="262">
        <f t="shared" si="0"/>
        <v>0</v>
      </c>
      <c r="G8" s="262">
        <f t="shared" si="0"/>
        <v>12215.3</v>
      </c>
      <c r="H8" s="262">
        <f aca="true" t="shared" si="1" ref="H8:O8">H9</f>
        <v>0</v>
      </c>
      <c r="I8" s="262">
        <f t="shared" si="1"/>
        <v>0</v>
      </c>
      <c r="J8" s="262">
        <f t="shared" si="1"/>
        <v>0</v>
      </c>
      <c r="K8" s="262">
        <f t="shared" si="1"/>
        <v>0</v>
      </c>
      <c r="L8" s="262">
        <f t="shared" si="1"/>
        <v>0</v>
      </c>
      <c r="M8" s="262">
        <f t="shared" si="1"/>
        <v>0</v>
      </c>
      <c r="N8" s="262">
        <f t="shared" si="1"/>
        <v>0</v>
      </c>
      <c r="O8" s="262">
        <f t="shared" si="1"/>
        <v>0</v>
      </c>
      <c r="P8" s="263" t="s">
        <v>57</v>
      </c>
    </row>
    <row r="9" spans="1:16" ht="25.15" customHeight="1">
      <c r="A9" s="265" t="s">
        <v>767</v>
      </c>
      <c r="B9" s="265" t="s">
        <v>237</v>
      </c>
      <c r="C9" s="266" t="s">
        <v>766</v>
      </c>
      <c r="D9" s="267">
        <f>D10+D11</f>
        <v>7855.7</v>
      </c>
      <c r="E9" s="267">
        <f aca="true" t="shared" si="2" ref="E9:G9">E10+E11</f>
        <v>0</v>
      </c>
      <c r="F9" s="267">
        <f t="shared" si="2"/>
        <v>0</v>
      </c>
      <c r="G9" s="267">
        <f t="shared" si="2"/>
        <v>7855.7</v>
      </c>
      <c r="H9" s="267">
        <f aca="true" t="shared" si="3" ref="H9:O9">SUM(H10:H10)</f>
        <v>0</v>
      </c>
      <c r="I9" s="267">
        <f t="shared" si="3"/>
        <v>0</v>
      </c>
      <c r="J9" s="267">
        <f t="shared" si="3"/>
        <v>0</v>
      </c>
      <c r="K9" s="267">
        <f t="shared" si="3"/>
        <v>0</v>
      </c>
      <c r="L9" s="267">
        <f t="shared" si="3"/>
        <v>0</v>
      </c>
      <c r="M9" s="267">
        <f t="shared" si="3"/>
        <v>0</v>
      </c>
      <c r="N9" s="267">
        <f t="shared" si="3"/>
        <v>0</v>
      </c>
      <c r="O9" s="267">
        <f t="shared" si="3"/>
        <v>0</v>
      </c>
      <c r="P9" s="268" t="s">
        <v>236</v>
      </c>
    </row>
    <row r="10" spans="1:16" ht="84.75" customHeight="1">
      <c r="A10" s="269" t="s">
        <v>768</v>
      </c>
      <c r="B10" s="269" t="s">
        <v>769</v>
      </c>
      <c r="C10" s="270" t="s">
        <v>273</v>
      </c>
      <c r="D10" s="267">
        <f>'[1] № 5  рп, кцср, квр'!E253</f>
        <v>3000</v>
      </c>
      <c r="E10" s="267">
        <v>0</v>
      </c>
      <c r="F10" s="267">
        <v>0</v>
      </c>
      <c r="G10" s="267">
        <f>D10+E10+F10</f>
        <v>3000</v>
      </c>
      <c r="H10" s="267">
        <v>0</v>
      </c>
      <c r="I10" s="267">
        <v>0</v>
      </c>
      <c r="J10" s="267">
        <v>0</v>
      </c>
      <c r="K10" s="267">
        <f>H10+I10+J10</f>
        <v>0</v>
      </c>
      <c r="L10" s="267">
        <v>0</v>
      </c>
      <c r="M10" s="267">
        <v>0</v>
      </c>
      <c r="N10" s="267">
        <v>0</v>
      </c>
      <c r="O10" s="267">
        <f>L10+M10+N10</f>
        <v>0</v>
      </c>
      <c r="P10" s="268" t="s">
        <v>236</v>
      </c>
    </row>
    <row r="11" spans="1:16" ht="85.5" customHeight="1">
      <c r="A11" s="269" t="s">
        <v>770</v>
      </c>
      <c r="B11" s="269" t="s">
        <v>771</v>
      </c>
      <c r="C11" s="270" t="s">
        <v>273</v>
      </c>
      <c r="D11" s="267">
        <f>'[1] № 5  рп, кцср, квр'!E252</f>
        <v>4855.7</v>
      </c>
      <c r="E11" s="267">
        <v>0</v>
      </c>
      <c r="F11" s="267">
        <v>0</v>
      </c>
      <c r="G11" s="267">
        <f>SUM(D11:F11)</f>
        <v>4855.7</v>
      </c>
      <c r="H11" s="267">
        <v>0</v>
      </c>
      <c r="I11" s="267">
        <v>0</v>
      </c>
      <c r="J11" s="267">
        <v>0</v>
      </c>
      <c r="K11" s="267">
        <f>H11+I11+J11</f>
        <v>0</v>
      </c>
      <c r="L11" s="267">
        <v>0</v>
      </c>
      <c r="M11" s="267">
        <v>0</v>
      </c>
      <c r="N11" s="267">
        <v>0</v>
      </c>
      <c r="O11" s="267">
        <f>L11+M11+N11</f>
        <v>0</v>
      </c>
      <c r="P11" s="268" t="s">
        <v>236</v>
      </c>
    </row>
    <row r="12" spans="1:16" ht="27" customHeight="1">
      <c r="A12" s="269" t="s">
        <v>772</v>
      </c>
      <c r="B12" s="269" t="s">
        <v>28</v>
      </c>
      <c r="C12" s="270" t="s">
        <v>766</v>
      </c>
      <c r="D12" s="267">
        <f>D13</f>
        <v>4359.6</v>
      </c>
      <c r="E12" s="267">
        <f aca="true" t="shared" si="4" ref="E12:O12">E13</f>
        <v>0</v>
      </c>
      <c r="F12" s="267">
        <f t="shared" si="4"/>
        <v>0</v>
      </c>
      <c r="G12" s="267">
        <f t="shared" si="4"/>
        <v>4359.6</v>
      </c>
      <c r="H12" s="267">
        <f t="shared" si="4"/>
        <v>0</v>
      </c>
      <c r="I12" s="267">
        <f t="shared" si="4"/>
        <v>0</v>
      </c>
      <c r="J12" s="267">
        <f t="shared" si="4"/>
        <v>0</v>
      </c>
      <c r="K12" s="267">
        <f t="shared" si="4"/>
        <v>0</v>
      </c>
      <c r="L12" s="267">
        <f t="shared" si="4"/>
        <v>0</v>
      </c>
      <c r="M12" s="267">
        <f t="shared" si="4"/>
        <v>0</v>
      </c>
      <c r="N12" s="267">
        <f t="shared" si="4"/>
        <v>0</v>
      </c>
      <c r="O12" s="267">
        <f t="shared" si="4"/>
        <v>0</v>
      </c>
      <c r="P12" s="268" t="s">
        <v>49</v>
      </c>
    </row>
    <row r="13" spans="1:16" ht="409.6" customHeight="1">
      <c r="A13" s="269" t="s">
        <v>773</v>
      </c>
      <c r="B13" s="269" t="s">
        <v>774</v>
      </c>
      <c r="C13" s="270" t="s">
        <v>273</v>
      </c>
      <c r="D13" s="267">
        <f>'[1] № 5  рп, кцср, квр'!E326</f>
        <v>4359.6</v>
      </c>
      <c r="E13" s="267">
        <v>0</v>
      </c>
      <c r="F13" s="267">
        <v>0</v>
      </c>
      <c r="G13" s="267">
        <f>SUM(D13:F13)</f>
        <v>4359.6</v>
      </c>
      <c r="H13" s="267">
        <v>0</v>
      </c>
      <c r="I13" s="267">
        <v>0</v>
      </c>
      <c r="J13" s="267">
        <v>0</v>
      </c>
      <c r="K13" s="267">
        <f>H13+I13+J13</f>
        <v>0</v>
      </c>
      <c r="L13" s="267">
        <v>0</v>
      </c>
      <c r="M13" s="267">
        <v>0</v>
      </c>
      <c r="N13" s="267">
        <v>0</v>
      </c>
      <c r="O13" s="267">
        <f>L13+M13+N13</f>
        <v>0</v>
      </c>
      <c r="P13" s="268" t="s">
        <v>49</v>
      </c>
    </row>
    <row r="14" spans="1:16" s="264" customFormat="1" ht="12.75">
      <c r="A14" s="260" t="s">
        <v>775</v>
      </c>
      <c r="B14" s="271" t="s">
        <v>31</v>
      </c>
      <c r="C14" s="261" t="s">
        <v>766</v>
      </c>
      <c r="D14" s="262">
        <f>D15</f>
        <v>0</v>
      </c>
      <c r="E14" s="262">
        <f aca="true" t="shared" si="5" ref="E14:O15">E15</f>
        <v>0</v>
      </c>
      <c r="F14" s="262">
        <f t="shared" si="5"/>
        <v>0</v>
      </c>
      <c r="G14" s="262">
        <f t="shared" si="5"/>
        <v>0</v>
      </c>
      <c r="H14" s="262">
        <f t="shared" si="5"/>
        <v>0</v>
      </c>
      <c r="I14" s="262">
        <f t="shared" si="5"/>
        <v>1690.8</v>
      </c>
      <c r="J14" s="262">
        <f t="shared" si="5"/>
        <v>0</v>
      </c>
      <c r="K14" s="262">
        <f t="shared" si="5"/>
        <v>1690.8</v>
      </c>
      <c r="L14" s="262">
        <f t="shared" si="5"/>
        <v>0</v>
      </c>
      <c r="M14" s="262">
        <f t="shared" si="5"/>
        <v>3381.5</v>
      </c>
      <c r="N14" s="262">
        <f t="shared" si="5"/>
        <v>1690.8</v>
      </c>
      <c r="O14" s="262">
        <f t="shared" si="5"/>
        <v>5072.3</v>
      </c>
      <c r="P14" s="263" t="s">
        <v>39</v>
      </c>
    </row>
    <row r="15" spans="1:16" ht="12.75">
      <c r="A15" s="272" t="s">
        <v>776</v>
      </c>
      <c r="B15" s="273" t="s">
        <v>85</v>
      </c>
      <c r="C15" s="274" t="s">
        <v>766</v>
      </c>
      <c r="D15" s="275">
        <f>D16</f>
        <v>0</v>
      </c>
      <c r="E15" s="275">
        <f t="shared" si="5"/>
        <v>0</v>
      </c>
      <c r="F15" s="275">
        <f t="shared" si="5"/>
        <v>0</v>
      </c>
      <c r="G15" s="275">
        <f t="shared" si="5"/>
        <v>0</v>
      </c>
      <c r="H15" s="275">
        <f t="shared" si="5"/>
        <v>0</v>
      </c>
      <c r="I15" s="275">
        <f t="shared" si="5"/>
        <v>1690.8</v>
      </c>
      <c r="J15" s="275">
        <f t="shared" si="5"/>
        <v>0</v>
      </c>
      <c r="K15" s="275">
        <f t="shared" si="5"/>
        <v>1690.8</v>
      </c>
      <c r="L15" s="275">
        <f t="shared" si="5"/>
        <v>0</v>
      </c>
      <c r="M15" s="275">
        <f t="shared" si="5"/>
        <v>3381.5</v>
      </c>
      <c r="N15" s="275">
        <f t="shared" si="5"/>
        <v>1690.8</v>
      </c>
      <c r="O15" s="275">
        <f t="shared" si="5"/>
        <v>5072.3</v>
      </c>
      <c r="P15" s="268" t="s">
        <v>84</v>
      </c>
    </row>
    <row r="16" spans="1:16" ht="115.9" customHeight="1">
      <c r="A16" s="269" t="s">
        <v>777</v>
      </c>
      <c r="B16" s="273" t="s">
        <v>778</v>
      </c>
      <c r="C16" s="270" t="s">
        <v>281</v>
      </c>
      <c r="D16" s="276">
        <v>0</v>
      </c>
      <c r="E16" s="276">
        <v>0</v>
      </c>
      <c r="F16" s="276">
        <v>0</v>
      </c>
      <c r="G16" s="276">
        <v>0</v>
      </c>
      <c r="H16" s="276">
        <v>0</v>
      </c>
      <c r="I16" s="276">
        <v>1690.8</v>
      </c>
      <c r="J16" s="276">
        <v>0</v>
      </c>
      <c r="K16" s="276">
        <f>H16+I16+J16</f>
        <v>1690.8</v>
      </c>
      <c r="L16" s="276">
        <v>0</v>
      </c>
      <c r="M16" s="276">
        <v>3381.5</v>
      </c>
      <c r="N16" s="276">
        <v>1690.8</v>
      </c>
      <c r="O16" s="276">
        <f>L16+M16+N16</f>
        <v>5072.3</v>
      </c>
      <c r="P16" s="268"/>
    </row>
    <row r="17" spans="1:16" s="264" customFormat="1" ht="15.75" customHeight="1">
      <c r="A17" s="277"/>
      <c r="B17" s="277" t="s">
        <v>0</v>
      </c>
      <c r="C17" s="278"/>
      <c r="D17" s="262">
        <f aca="true" t="shared" si="6" ref="D17:O17">D8+D14</f>
        <v>12215.3</v>
      </c>
      <c r="E17" s="262">
        <f t="shared" si="6"/>
        <v>0</v>
      </c>
      <c r="F17" s="262">
        <f t="shared" si="6"/>
        <v>0</v>
      </c>
      <c r="G17" s="262">
        <f t="shared" si="6"/>
        <v>12215.3</v>
      </c>
      <c r="H17" s="262">
        <f t="shared" si="6"/>
        <v>0</v>
      </c>
      <c r="I17" s="262">
        <f t="shared" si="6"/>
        <v>1690.8</v>
      </c>
      <c r="J17" s="262">
        <f t="shared" si="6"/>
        <v>0</v>
      </c>
      <c r="K17" s="262">
        <f t="shared" si="6"/>
        <v>1690.8</v>
      </c>
      <c r="L17" s="262">
        <f t="shared" si="6"/>
        <v>0</v>
      </c>
      <c r="M17" s="262">
        <f t="shared" si="6"/>
        <v>3381.5</v>
      </c>
      <c r="N17" s="262">
        <f t="shared" si="6"/>
        <v>1690.8</v>
      </c>
      <c r="O17" s="262">
        <f t="shared" si="6"/>
        <v>5072.3</v>
      </c>
      <c r="P17" s="279" t="s">
        <v>766</v>
      </c>
    </row>
    <row r="18" spans="1:16" ht="14.25" customHeight="1">
      <c r="A18" s="280"/>
      <c r="B18" s="280"/>
      <c r="C18" s="281"/>
      <c r="D18" s="282"/>
      <c r="E18" s="282"/>
      <c r="F18" s="282"/>
      <c r="G18" s="283"/>
      <c r="H18" s="282"/>
      <c r="I18" s="282"/>
      <c r="J18" s="282"/>
      <c r="K18" s="283"/>
      <c r="L18" s="282"/>
      <c r="M18" s="282"/>
      <c r="N18" s="282"/>
      <c r="O18" s="283"/>
      <c r="P18" s="284"/>
    </row>
    <row r="19" spans="1:16" ht="2.25" customHeight="1" hidden="1">
      <c r="A19" s="280"/>
      <c r="B19" s="280"/>
      <c r="C19" s="281"/>
      <c r="D19" s="282"/>
      <c r="E19" s="282"/>
      <c r="F19" s="282"/>
      <c r="G19" s="283"/>
      <c r="H19" s="282"/>
      <c r="I19" s="282"/>
      <c r="J19" s="282"/>
      <c r="K19" s="283"/>
      <c r="L19" s="282"/>
      <c r="M19" s="282"/>
      <c r="N19" s="282"/>
      <c r="O19" s="283"/>
      <c r="P19" s="284"/>
    </row>
    <row r="20" spans="1:16" ht="12.75" hidden="1">
      <c r="A20" s="280"/>
      <c r="B20" s="280"/>
      <c r="C20" s="281"/>
      <c r="D20" s="282"/>
      <c r="E20" s="282"/>
      <c r="F20" s="282"/>
      <c r="G20" s="283"/>
      <c r="H20" s="282"/>
      <c r="I20" s="282"/>
      <c r="J20" s="282"/>
      <c r="K20" s="283"/>
      <c r="L20" s="282"/>
      <c r="M20" s="282"/>
      <c r="N20" s="282"/>
      <c r="O20" s="283"/>
      <c r="P20" s="284"/>
    </row>
    <row r="21" spans="1:16" ht="12.75" hidden="1">
      <c r="A21" s="280"/>
      <c r="B21" s="280"/>
      <c r="C21" s="281"/>
      <c r="D21" s="282" t="e">
        <f>#REF!+#REF!+#REF!</f>
        <v>#REF!</v>
      </c>
      <c r="E21" s="282" t="e">
        <f>#REF!+#REF!+#REF!</f>
        <v>#REF!</v>
      </c>
      <c r="F21" s="282" t="e">
        <f>#REF!+#REF!+#REF!</f>
        <v>#REF!</v>
      </c>
      <c r="G21" s="282" t="e">
        <f>#REF!+#REF!+#REF!</f>
        <v>#REF!</v>
      </c>
      <c r="H21" s="282" t="e">
        <f>#REF!+#REF!+#REF!</f>
        <v>#REF!</v>
      </c>
      <c r="I21" s="282" t="e">
        <f>#REF!+#REF!+#REF!</f>
        <v>#REF!</v>
      </c>
      <c r="J21" s="282" t="e">
        <f>#REF!+#REF!+#REF!</f>
        <v>#REF!</v>
      </c>
      <c r="K21" s="282" t="e">
        <f>#REF!+#REF!+#REF!</f>
        <v>#REF!</v>
      </c>
      <c r="L21" s="282" t="e">
        <f>#REF!+#REF!+#REF!</f>
        <v>#REF!</v>
      </c>
      <c r="M21" s="282" t="e">
        <f>#REF!+#REF!+#REF!</f>
        <v>#REF!</v>
      </c>
      <c r="N21" s="282" t="e">
        <f>#REF!+#REF!+#REF!</f>
        <v>#REF!</v>
      </c>
      <c r="O21" s="282" t="e">
        <f>#REF!+#REF!+#REF!</f>
        <v>#REF!</v>
      </c>
      <c r="P21" s="284"/>
    </row>
  </sheetData>
  <mergeCells count="12">
    <mergeCell ref="H6:K6"/>
    <mergeCell ref="L6:O6"/>
    <mergeCell ref="L1:P1"/>
    <mergeCell ref="A2:P2"/>
    <mergeCell ref="A3:P3"/>
    <mergeCell ref="A4:P4"/>
    <mergeCell ref="A5:A7"/>
    <mergeCell ref="B5:B7"/>
    <mergeCell ref="C5:C7"/>
    <mergeCell ref="D5:O5"/>
    <mergeCell ref="P5:P7"/>
    <mergeCell ref="D6:G6"/>
  </mergeCells>
  <printOptions/>
  <pageMargins left="0.15748031496062992" right="0.15748031496062992" top="0.07874015748031496" bottom="0" header="0.31496062992125984" footer="0.31496062992125984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 и ЭА Администрация города Торжка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Маслобойщикова</dc:creator>
  <cp:keywords/>
  <dc:description/>
  <cp:lastModifiedBy>Vershinskaya</cp:lastModifiedBy>
  <cp:lastPrinted>2024-04-09T12:23:43Z</cp:lastPrinted>
  <dcterms:created xsi:type="dcterms:W3CDTF">2007-11-30T05:39:28Z</dcterms:created>
  <dcterms:modified xsi:type="dcterms:W3CDTF">2024-05-02T08:19:34Z</dcterms:modified>
  <cp:category/>
  <cp:version/>
  <cp:contentType/>
  <cp:contentStatus/>
</cp:coreProperties>
</file>