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90" yWindow="0" windowWidth="15480" windowHeight="9660" activeTab="5"/>
  </bookViews>
  <sheets>
    <sheet name="№1" sheetId="42" r:id="rId1"/>
    <sheet name="№2" sheetId="161" r:id="rId2"/>
    <sheet name="№3" sheetId="143" r:id="rId3"/>
    <sheet name="№4" sheetId="144" r:id="rId4"/>
    <sheet name="№5" sheetId="145" r:id="rId5"/>
    <sheet name="№6" sheetId="146" r:id="rId6"/>
    <sheet name="№7" sheetId="147" r:id="rId7"/>
    <sheet name="№8" sheetId="151" r:id="rId8"/>
    <sheet name="№9" sheetId="160" r:id="rId9"/>
    <sheet name="№10" sheetId="162" r:id="rId10"/>
  </sheets>
  <definedNames>
    <definedName name="_xlnm.Print_Titles" localSheetId="1">№2!$7:$8</definedName>
    <definedName name="_xlnm.Print_Area" localSheetId="1">№2!$A$1:$E$130</definedName>
    <definedName name="_xlnm.Print_Area" localSheetId="3">№4!$A$1:$H$543</definedName>
    <definedName name="_xlnm.Print_Area" localSheetId="8">№9!$A$1:$P$23</definedName>
  </definedNames>
  <calcPr calcId="124519"/>
</workbook>
</file>

<file path=xl/calcChain.xml><?xml version="1.0" encoding="utf-8"?>
<calcChain xmlns="http://schemas.openxmlformats.org/spreadsheetml/2006/main">
  <c r="F78" i="146"/>
  <c r="F77" s="1"/>
  <c r="G78"/>
  <c r="E78"/>
  <c r="E77" s="1"/>
  <c r="G77"/>
  <c r="G283" i="144"/>
  <c r="H283"/>
  <c r="F283"/>
  <c r="E9" i="162"/>
  <c r="E315" i="147"/>
  <c r="F315"/>
  <c r="D315"/>
  <c r="F198" i="145"/>
  <c r="G198"/>
  <c r="E198"/>
  <c r="F223"/>
  <c r="F222" s="1"/>
  <c r="F221" s="1"/>
  <c r="G223"/>
  <c r="G222" s="1"/>
  <c r="G221" s="1"/>
  <c r="F224"/>
  <c r="G224"/>
  <c r="E221"/>
  <c r="E222"/>
  <c r="E223"/>
  <c r="E224"/>
  <c r="G186" i="144"/>
  <c r="G185" s="1"/>
  <c r="G184" s="1"/>
  <c r="H186"/>
  <c r="H185" s="1"/>
  <c r="H184" s="1"/>
  <c r="F186"/>
  <c r="F185" s="1"/>
  <c r="F184" s="1"/>
  <c r="E10" i="162" l="1"/>
  <c r="C85" i="161"/>
  <c r="E128"/>
  <c r="D128"/>
  <c r="C128"/>
  <c r="E127"/>
  <c r="D127"/>
  <c r="C127"/>
  <c r="E124"/>
  <c r="D124"/>
  <c r="D123" s="1"/>
  <c r="C124"/>
  <c r="E123"/>
  <c r="C123"/>
  <c r="E121"/>
  <c r="D121"/>
  <c r="C121"/>
  <c r="E120"/>
  <c r="D120"/>
  <c r="C120"/>
  <c r="E115"/>
  <c r="D115"/>
  <c r="D113" s="1"/>
  <c r="C115"/>
  <c r="E114"/>
  <c r="D114"/>
  <c r="C114"/>
  <c r="C113" s="1"/>
  <c r="E113"/>
  <c r="E112"/>
  <c r="E111" s="1"/>
  <c r="E106" s="1"/>
  <c r="E85" s="1"/>
  <c r="E84" s="1"/>
  <c r="D112"/>
  <c r="C112"/>
  <c r="D111"/>
  <c r="D106" s="1"/>
  <c r="D85" s="1"/>
  <c r="D84" s="1"/>
  <c r="C111"/>
  <c r="C106" s="1"/>
  <c r="E109"/>
  <c r="D109"/>
  <c r="C109"/>
  <c r="E107"/>
  <c r="D107"/>
  <c r="C107"/>
  <c r="C101"/>
  <c r="C99"/>
  <c r="C96" s="1"/>
  <c r="C89" s="1"/>
  <c r="E96"/>
  <c r="E89" s="1"/>
  <c r="D96"/>
  <c r="D89" s="1"/>
  <c r="E94"/>
  <c r="D94"/>
  <c r="C94"/>
  <c r="C93"/>
  <c r="E92"/>
  <c r="D92"/>
  <c r="C92"/>
  <c r="E90"/>
  <c r="D90"/>
  <c r="C90"/>
  <c r="C88"/>
  <c r="E87"/>
  <c r="D87"/>
  <c r="C87"/>
  <c r="C86" s="1"/>
  <c r="E86"/>
  <c r="D86"/>
  <c r="E83"/>
  <c r="D83"/>
  <c r="C83"/>
  <c r="C82" s="1"/>
  <c r="C70" s="1"/>
  <c r="E82"/>
  <c r="D82"/>
  <c r="E80"/>
  <c r="D80"/>
  <c r="C80"/>
  <c r="E78"/>
  <c r="D78"/>
  <c r="C78"/>
  <c r="E75"/>
  <c r="D75"/>
  <c r="C75"/>
  <c r="E73"/>
  <c r="D73"/>
  <c r="C73"/>
  <c r="E72"/>
  <c r="E71" s="1"/>
  <c r="E70" s="1"/>
  <c r="D72"/>
  <c r="C72"/>
  <c r="D71"/>
  <c r="D70" s="1"/>
  <c r="C71"/>
  <c r="E68"/>
  <c r="D68"/>
  <c r="C68"/>
  <c r="E66"/>
  <c r="E65" s="1"/>
  <c r="D66"/>
  <c r="C66"/>
  <c r="D65"/>
  <c r="C65"/>
  <c r="D64"/>
  <c r="C64"/>
  <c r="E63"/>
  <c r="E62" s="1"/>
  <c r="E61" s="1"/>
  <c r="D63"/>
  <c r="C63"/>
  <c r="D62"/>
  <c r="D61" s="1"/>
  <c r="C62"/>
  <c r="C61"/>
  <c r="E59"/>
  <c r="D59"/>
  <c r="C59"/>
  <c r="E58"/>
  <c r="E57" s="1"/>
  <c r="D58"/>
  <c r="C58"/>
  <c r="D57"/>
  <c r="C57"/>
  <c r="E53"/>
  <c r="D53"/>
  <c r="C53"/>
  <c r="C52" s="1"/>
  <c r="E52"/>
  <c r="D52"/>
  <c r="E50"/>
  <c r="E49" s="1"/>
  <c r="D50"/>
  <c r="C50"/>
  <c r="D49"/>
  <c r="C49"/>
  <c r="E47"/>
  <c r="D47"/>
  <c r="C47"/>
  <c r="C46" s="1"/>
  <c r="E46"/>
  <c r="D46"/>
  <c r="E44"/>
  <c r="E39" s="1"/>
  <c r="E38" s="1"/>
  <c r="D44"/>
  <c r="C44"/>
  <c r="E42"/>
  <c r="D42"/>
  <c r="D39" s="1"/>
  <c r="D38" s="1"/>
  <c r="C42"/>
  <c r="E40"/>
  <c r="D40"/>
  <c r="C40"/>
  <c r="C39" s="1"/>
  <c r="C38" s="1"/>
  <c r="E36"/>
  <c r="D36"/>
  <c r="D33" s="1"/>
  <c r="C36"/>
  <c r="E34"/>
  <c r="D34"/>
  <c r="C34"/>
  <c r="C33" s="1"/>
  <c r="E33"/>
  <c r="E31"/>
  <c r="E28" s="1"/>
  <c r="E25" s="1"/>
  <c r="D31"/>
  <c r="C31"/>
  <c r="E29"/>
  <c r="D29"/>
  <c r="D28" s="1"/>
  <c r="D25" s="1"/>
  <c r="C29"/>
  <c r="C28"/>
  <c r="C25" s="1"/>
  <c r="E26"/>
  <c r="D26"/>
  <c r="C26"/>
  <c r="E23"/>
  <c r="D23"/>
  <c r="D20" s="1"/>
  <c r="D9" s="1"/>
  <c r="D130" s="1"/>
  <c r="C23"/>
  <c r="E21"/>
  <c r="D21"/>
  <c r="C21"/>
  <c r="C20" s="1"/>
  <c r="E20"/>
  <c r="E16"/>
  <c r="E15" s="1"/>
  <c r="D16"/>
  <c r="C16"/>
  <c r="D15"/>
  <c r="C15"/>
  <c r="E11"/>
  <c r="D11"/>
  <c r="C11"/>
  <c r="C10" s="1"/>
  <c r="E10"/>
  <c r="D10"/>
  <c r="C9" l="1"/>
  <c r="C130" s="1"/>
  <c r="E9"/>
  <c r="E130" s="1"/>
  <c r="C84"/>
  <c r="F244" i="145" l="1"/>
  <c r="F243" s="1"/>
  <c r="F242" s="1"/>
  <c r="F241" s="1"/>
  <c r="G244"/>
  <c r="G243" s="1"/>
  <c r="G242" s="1"/>
  <c r="G241" s="1"/>
  <c r="E244"/>
  <c r="E243" s="1"/>
  <c r="E242" s="1"/>
  <c r="E241" s="1"/>
  <c r="G464" i="144"/>
  <c r="G463" s="1"/>
  <c r="G462" s="1"/>
  <c r="H464"/>
  <c r="H463" s="1"/>
  <c r="H462" s="1"/>
  <c r="F320" i="147" s="1"/>
  <c r="G82" i="146" s="1"/>
  <c r="F464" i="144"/>
  <c r="F463" s="1"/>
  <c r="F462" s="1"/>
  <c r="F275" i="145"/>
  <c r="F274" s="1"/>
  <c r="F273" s="1"/>
  <c r="F272" s="1"/>
  <c r="G275"/>
  <c r="G274" s="1"/>
  <c r="G273" s="1"/>
  <c r="G272" s="1"/>
  <c r="E275"/>
  <c r="E274" s="1"/>
  <c r="E273" s="1"/>
  <c r="E272" s="1"/>
  <c r="H496" i="144"/>
  <c r="H495" s="1"/>
  <c r="G497"/>
  <c r="G496" s="1"/>
  <c r="G495" s="1"/>
  <c r="E320" i="147" s="1"/>
  <c r="F82" i="146" s="1"/>
  <c r="H497" i="144"/>
  <c r="F496"/>
  <c r="F495" s="1"/>
  <c r="F497"/>
  <c r="E306" i="145"/>
  <c r="E305" s="1"/>
  <c r="E304" s="1"/>
  <c r="E303" s="1"/>
  <c r="G511" i="144"/>
  <c r="G510" s="1"/>
  <c r="G509" s="1"/>
  <c r="H511"/>
  <c r="H510" s="1"/>
  <c r="H509" s="1"/>
  <c r="F511"/>
  <c r="F510" s="1"/>
  <c r="F509" s="1"/>
  <c r="E319" i="147"/>
  <c r="F81" i="146" s="1"/>
  <c r="F319" i="147"/>
  <c r="G81" i="146" s="1"/>
  <c r="D319" i="147"/>
  <c r="E81" i="146" s="1"/>
  <c r="F306" i="145"/>
  <c r="F305" s="1"/>
  <c r="F304" s="1"/>
  <c r="F303" s="1"/>
  <c r="G306"/>
  <c r="G305" s="1"/>
  <c r="G304" s="1"/>
  <c r="G303" s="1"/>
  <c r="G382" i="144"/>
  <c r="G381" s="1"/>
  <c r="G380" s="1"/>
  <c r="E61" i="151" s="1"/>
  <c r="H382" i="144"/>
  <c r="H381" s="1"/>
  <c r="H380" s="1"/>
  <c r="F61" i="151" s="1"/>
  <c r="F382" i="144"/>
  <c r="F381" s="1"/>
  <c r="F380" s="1"/>
  <c r="D61" i="151" s="1"/>
  <c r="F373" i="145"/>
  <c r="G373"/>
  <c r="F374"/>
  <c r="G374"/>
  <c r="E373"/>
  <c r="E374"/>
  <c r="G232" i="144"/>
  <c r="G231" s="1"/>
  <c r="H232"/>
  <c r="H231" s="1"/>
  <c r="F232"/>
  <c r="F231" s="1"/>
  <c r="E58" i="151"/>
  <c r="F58"/>
  <c r="D58"/>
  <c r="E57"/>
  <c r="F57"/>
  <c r="D57"/>
  <c r="E34" i="147"/>
  <c r="E33" s="1"/>
  <c r="F34"/>
  <c r="F33" s="1"/>
  <c r="D34"/>
  <c r="D33" s="1"/>
  <c r="F280" i="145"/>
  <c r="F279" s="1"/>
  <c r="G280"/>
  <c r="G279" s="1"/>
  <c r="E280"/>
  <c r="E279" s="1"/>
  <c r="G503" i="144"/>
  <c r="H503"/>
  <c r="F503"/>
  <c r="E117" i="147"/>
  <c r="E116" s="1"/>
  <c r="F117"/>
  <c r="F116" s="1"/>
  <c r="D117"/>
  <c r="D116" s="1"/>
  <c r="F294" i="145"/>
  <c r="F293" s="1"/>
  <c r="G294"/>
  <c r="G293" s="1"/>
  <c r="E294"/>
  <c r="E293" s="1"/>
  <c r="G370" i="144"/>
  <c r="H370"/>
  <c r="F370"/>
  <c r="F343"/>
  <c r="F451"/>
  <c r="E62" i="151" l="1"/>
  <c r="D62"/>
  <c r="D320" i="147"/>
  <c r="E82" i="146" s="1"/>
  <c r="F62" i="151"/>
  <c r="D318" i="147"/>
  <c r="E80" i="146" s="1"/>
  <c r="F230" i="144"/>
  <c r="D60" i="151" s="1"/>
  <c r="D59" s="1"/>
  <c r="G230" i="144"/>
  <c r="E60" i="151" s="1"/>
  <c r="E59" s="1"/>
  <c r="E318" i="147"/>
  <c r="F80" i="146" s="1"/>
  <c r="F79" s="1"/>
  <c r="H230" i="144"/>
  <c r="F60" i="151" s="1"/>
  <c r="F318" i="147"/>
  <c r="E372" i="145"/>
  <c r="E371" s="1"/>
  <c r="E370" s="1"/>
  <c r="G372"/>
  <c r="G371" s="1"/>
  <c r="G370" s="1"/>
  <c r="F372"/>
  <c r="F371" s="1"/>
  <c r="F370" s="1"/>
  <c r="F56" i="151"/>
  <c r="D56"/>
  <c r="E56"/>
  <c r="E97" i="147"/>
  <c r="E96" s="1"/>
  <c r="F97"/>
  <c r="F96" s="1"/>
  <c r="D97"/>
  <c r="D96" s="1"/>
  <c r="F359" i="145"/>
  <c r="F358" s="1"/>
  <c r="G359"/>
  <c r="G358" s="1"/>
  <c r="E359"/>
  <c r="E358" s="1"/>
  <c r="G216" i="144"/>
  <c r="H216"/>
  <c r="F216"/>
  <c r="F59" i="151" l="1"/>
  <c r="E79" i="146"/>
  <c r="D317" i="147"/>
  <c r="D316" s="1"/>
  <c r="G80" i="146"/>
  <c r="G79" s="1"/>
  <c r="F317" i="147"/>
  <c r="F316" s="1"/>
  <c r="E317"/>
  <c r="E316" s="1"/>
  <c r="E207"/>
  <c r="E206" s="1"/>
  <c r="F207"/>
  <c r="F206" s="1"/>
  <c r="D207"/>
  <c r="D206" s="1"/>
  <c r="F154" i="145"/>
  <c r="F153" s="1"/>
  <c r="G154"/>
  <c r="G153" s="1"/>
  <c r="E154"/>
  <c r="E153" s="1"/>
  <c r="G125" i="144"/>
  <c r="H125"/>
  <c r="F125"/>
  <c r="F104"/>
  <c r="F117"/>
  <c r="F106"/>
  <c r="F99"/>
  <c r="F120"/>
  <c r="F108"/>
  <c r="F77"/>
  <c r="F176"/>
  <c r="F170"/>
  <c r="F168"/>
  <c r="F166"/>
  <c r="F483"/>
  <c r="F426"/>
  <c r="F425"/>
  <c r="C21" i="42"/>
  <c r="C18"/>
  <c r="H13" i="160"/>
  <c r="K13" s="1"/>
  <c r="K12" s="1"/>
  <c r="K11" s="1"/>
  <c r="D14"/>
  <c r="E17"/>
  <c r="G17" s="1"/>
  <c r="O17" s="1"/>
  <c r="K17" s="1"/>
  <c r="N16"/>
  <c r="L16"/>
  <c r="J16"/>
  <c r="J15" s="1"/>
  <c r="H16"/>
  <c r="H15" s="1"/>
  <c r="F16"/>
  <c r="D16"/>
  <c r="N15"/>
  <c r="L15"/>
  <c r="F15"/>
  <c r="D15"/>
  <c r="O14"/>
  <c r="K14"/>
  <c r="O13"/>
  <c r="O12" s="1"/>
  <c r="N12"/>
  <c r="N11" s="1"/>
  <c r="N22" s="1"/>
  <c r="M12"/>
  <c r="L12"/>
  <c r="L11" s="1"/>
  <c r="L22" s="1"/>
  <c r="J12"/>
  <c r="I12"/>
  <c r="I11" s="1"/>
  <c r="I22" s="1"/>
  <c r="F12"/>
  <c r="E12"/>
  <c r="E11" s="1"/>
  <c r="E22" s="1"/>
  <c r="M11"/>
  <c r="J11"/>
  <c r="J22" s="1"/>
  <c r="F11"/>
  <c r="F22" s="1"/>
  <c r="O11" l="1"/>
  <c r="K16"/>
  <c r="O22"/>
  <c r="K22"/>
  <c r="G14"/>
  <c r="E16"/>
  <c r="E15" s="1"/>
  <c r="G15" s="1"/>
  <c r="I16"/>
  <c r="I15" s="1"/>
  <c r="K15" s="1"/>
  <c r="K18" s="1"/>
  <c r="M16"/>
  <c r="M15" s="1"/>
  <c r="O15" s="1"/>
  <c r="O18" s="1"/>
  <c r="F18"/>
  <c r="J18"/>
  <c r="N18"/>
  <c r="H12"/>
  <c r="H11" s="1"/>
  <c r="M22"/>
  <c r="L18"/>
  <c r="I18" l="1"/>
  <c r="H22"/>
  <c r="H18"/>
  <c r="E18"/>
  <c r="G16"/>
  <c r="M18"/>
  <c r="O16"/>
  <c r="F25" i="144" l="1"/>
  <c r="F334"/>
  <c r="E195" i="145" s="1"/>
  <c r="E194" s="1"/>
  <c r="F111" i="144"/>
  <c r="E55" i="151"/>
  <c r="E54" s="1"/>
  <c r="F55"/>
  <c r="F54" s="1"/>
  <c r="D55"/>
  <c r="D54" s="1"/>
  <c r="E280" i="147"/>
  <c r="E279" s="1"/>
  <c r="F280"/>
  <c r="F279" s="1"/>
  <c r="D280"/>
  <c r="D279" s="1"/>
  <c r="E278"/>
  <c r="E277" s="1"/>
  <c r="F278"/>
  <c r="F277" s="1"/>
  <c r="F195" i="145"/>
  <c r="F194" s="1"/>
  <c r="F193" s="1"/>
  <c r="F192" s="1"/>
  <c r="G195"/>
  <c r="G194" s="1"/>
  <c r="G193" s="1"/>
  <c r="G192" s="1"/>
  <c r="F197"/>
  <c r="F196" s="1"/>
  <c r="G197"/>
  <c r="G196" s="1"/>
  <c r="E197"/>
  <c r="E196" s="1"/>
  <c r="D278" i="147" l="1"/>
  <c r="D277" s="1"/>
  <c r="E193" i="145"/>
  <c r="E192" s="1"/>
  <c r="G335" i="144" l="1"/>
  <c r="H335"/>
  <c r="G333"/>
  <c r="H333"/>
  <c r="F333"/>
  <c r="F332" s="1"/>
  <c r="F331" s="1"/>
  <c r="F330" s="1"/>
  <c r="F329" s="1"/>
  <c r="F335"/>
  <c r="E209" i="147"/>
  <c r="E208" s="1"/>
  <c r="F209"/>
  <c r="F208" s="1"/>
  <c r="D209"/>
  <c r="D208" s="1"/>
  <c r="F156" i="145"/>
  <c r="F155" s="1"/>
  <c r="G156"/>
  <c r="G155" s="1"/>
  <c r="E156"/>
  <c r="E155" s="1"/>
  <c r="G127" i="144"/>
  <c r="H127"/>
  <c r="F127"/>
  <c r="F191" i="145"/>
  <c r="F190" s="1"/>
  <c r="G191"/>
  <c r="G190" s="1"/>
  <c r="E191"/>
  <c r="E190" s="1"/>
  <c r="G157" i="144"/>
  <c r="E157" i="147" s="1"/>
  <c r="E156" s="1"/>
  <c r="H157" i="144"/>
  <c r="F157" i="147" s="1"/>
  <c r="F156" s="1"/>
  <c r="F157" i="144"/>
  <c r="D157" i="147" s="1"/>
  <c r="D156" s="1"/>
  <c r="F156" i="144"/>
  <c r="E36" i="147"/>
  <c r="E35" s="1"/>
  <c r="F36"/>
  <c r="F35" s="1"/>
  <c r="D36"/>
  <c r="D35" s="1"/>
  <c r="E23"/>
  <c r="E22" s="1"/>
  <c r="F23"/>
  <c r="F22" s="1"/>
  <c r="D23"/>
  <c r="D22" s="1"/>
  <c r="F253" i="145"/>
  <c r="F252" s="1"/>
  <c r="G253"/>
  <c r="G252" s="1"/>
  <c r="E253"/>
  <c r="E252" s="1"/>
  <c r="F240"/>
  <c r="F239" s="1"/>
  <c r="G240"/>
  <c r="G239" s="1"/>
  <c r="E240"/>
  <c r="E239" s="1"/>
  <c r="E53" i="151"/>
  <c r="E52" s="1"/>
  <c r="F53"/>
  <c r="F52" s="1"/>
  <c r="D53"/>
  <c r="D52" s="1"/>
  <c r="E51"/>
  <c r="E50" s="1"/>
  <c r="F51"/>
  <c r="F50" s="1"/>
  <c r="D51"/>
  <c r="D50" s="1"/>
  <c r="G474" i="144"/>
  <c r="H474"/>
  <c r="F474"/>
  <c r="G460"/>
  <c r="H460"/>
  <c r="F460"/>
  <c r="E49" i="151"/>
  <c r="E48" s="1"/>
  <c r="F49"/>
  <c r="F48" s="1"/>
  <c r="D49"/>
  <c r="D48" s="1"/>
  <c r="E115" i="147"/>
  <c r="E114" s="1"/>
  <c r="F115"/>
  <c r="F114" s="1"/>
  <c r="D115"/>
  <c r="D114" s="1"/>
  <c r="F412" i="145"/>
  <c r="F411" s="1"/>
  <c r="G412"/>
  <c r="G411" s="1"/>
  <c r="E412"/>
  <c r="E411" s="1"/>
  <c r="G430" i="144"/>
  <c r="H430"/>
  <c r="F430"/>
  <c r="F473"/>
  <c r="H332" l="1"/>
  <c r="H331" s="1"/>
  <c r="H330" s="1"/>
  <c r="H329" s="1"/>
  <c r="G332"/>
  <c r="G331" s="1"/>
  <c r="G330" s="1"/>
  <c r="G329" s="1"/>
  <c r="F353"/>
  <c r="D22" i="42"/>
  <c r="E22"/>
  <c r="E20" i="151"/>
  <c r="F20"/>
  <c r="D20"/>
  <c r="E12"/>
  <c r="F12"/>
  <c r="D12"/>
  <c r="D26"/>
  <c r="G298" i="144"/>
  <c r="G297" s="1"/>
  <c r="G296" s="1"/>
  <c r="G295" s="1"/>
  <c r="G294" s="1"/>
  <c r="G293" s="1"/>
  <c r="G274" l="1"/>
  <c r="G273" s="1"/>
  <c r="G272" s="1"/>
  <c r="G271" s="1"/>
  <c r="G270" s="1"/>
  <c r="H274"/>
  <c r="H273" s="1"/>
  <c r="H272" s="1"/>
  <c r="H271" s="1"/>
  <c r="H270" s="1"/>
  <c r="G281"/>
  <c r="G280" s="1"/>
  <c r="G279" s="1"/>
  <c r="G278" s="1"/>
  <c r="H281"/>
  <c r="H280" s="1"/>
  <c r="H279" s="1"/>
  <c r="H278" s="1"/>
  <c r="D21" i="42"/>
  <c r="H288" i="144"/>
  <c r="H287" s="1"/>
  <c r="H286" s="1"/>
  <c r="H285" s="1"/>
  <c r="G288"/>
  <c r="G287" s="1"/>
  <c r="G286" s="1"/>
  <c r="G285" s="1"/>
  <c r="H292"/>
  <c r="H291" s="1"/>
  <c r="H290" s="1"/>
  <c r="H289" s="1"/>
  <c r="G292"/>
  <c r="G291" s="1"/>
  <c r="G290" s="1"/>
  <c r="G289" s="1"/>
  <c r="E47" i="151"/>
  <c r="E46" s="1"/>
  <c r="F47"/>
  <c r="F46" s="1"/>
  <c r="D47"/>
  <c r="D46" s="1"/>
  <c r="E194" i="147"/>
  <c r="E193" s="1"/>
  <c r="F194"/>
  <c r="F193" s="1"/>
  <c r="D194"/>
  <c r="D193" s="1"/>
  <c r="F141" i="145"/>
  <c r="F140" s="1"/>
  <c r="G141"/>
  <c r="G140" s="1"/>
  <c r="E141"/>
  <c r="E140" s="1"/>
  <c r="G110" i="144"/>
  <c r="H110"/>
  <c r="F110"/>
  <c r="F133" i="145"/>
  <c r="F132" s="1"/>
  <c r="G133"/>
  <c r="G132" s="1"/>
  <c r="E133"/>
  <c r="E132" s="1"/>
  <c r="G101" i="144"/>
  <c r="E45" i="151" s="1"/>
  <c r="E44" s="1"/>
  <c r="H101" i="144"/>
  <c r="F186" i="147" s="1"/>
  <c r="F185" s="1"/>
  <c r="F101" i="144"/>
  <c r="D45" i="151" s="1"/>
  <c r="D44" s="1"/>
  <c r="E144" i="147"/>
  <c r="E143" s="1"/>
  <c r="F144"/>
  <c r="F143" s="1"/>
  <c r="D144"/>
  <c r="D143" s="1"/>
  <c r="F387" i="145"/>
  <c r="F386" s="1"/>
  <c r="G387"/>
  <c r="G386" s="1"/>
  <c r="E387"/>
  <c r="E386" s="1"/>
  <c r="G414" i="144"/>
  <c r="E43" i="151" s="1"/>
  <c r="E42" s="1"/>
  <c r="H414" i="144"/>
  <c r="F43" i="151" s="1"/>
  <c r="F42" s="1"/>
  <c r="F414" i="144"/>
  <c r="D43" i="151" s="1"/>
  <c r="D42" s="1"/>
  <c r="E41"/>
  <c r="E40" s="1"/>
  <c r="F41"/>
  <c r="F40" s="1"/>
  <c r="D41"/>
  <c r="D40" s="1"/>
  <c r="F437" i="145"/>
  <c r="F436" s="1"/>
  <c r="G437"/>
  <c r="G436" s="1"/>
  <c r="E437"/>
  <c r="E436" s="1"/>
  <c r="G260" i="144"/>
  <c r="E242" i="147" s="1"/>
  <c r="E241" s="1"/>
  <c r="H260" i="144"/>
  <c r="F242" i="147" s="1"/>
  <c r="F241" s="1"/>
  <c r="F260" i="144"/>
  <c r="D242" i="147" s="1"/>
  <c r="D241" s="1"/>
  <c r="E28"/>
  <c r="F28"/>
  <c r="D28"/>
  <c r="E30"/>
  <c r="E29" s="1"/>
  <c r="F30"/>
  <c r="F29" s="1"/>
  <c r="D30"/>
  <c r="D29" s="1"/>
  <c r="F313" i="145"/>
  <c r="F312" s="1"/>
  <c r="G313"/>
  <c r="G312" s="1"/>
  <c r="E313"/>
  <c r="E312" s="1"/>
  <c r="G388" i="144"/>
  <c r="G387" s="1"/>
  <c r="G386" s="1"/>
  <c r="H388"/>
  <c r="F27" i="147" s="1"/>
  <c r="F388" i="144"/>
  <c r="D37" i="151" s="1"/>
  <c r="E38"/>
  <c r="F38"/>
  <c r="E39"/>
  <c r="F39"/>
  <c r="D39"/>
  <c r="D38"/>
  <c r="F311" i="145"/>
  <c r="F310" s="1"/>
  <c r="G311"/>
  <c r="G310" s="1"/>
  <c r="E311"/>
  <c r="E310" s="1"/>
  <c r="G519" i="144"/>
  <c r="H519"/>
  <c r="G517"/>
  <c r="H517"/>
  <c r="F517"/>
  <c r="F519"/>
  <c r="E32" i="147"/>
  <c r="E31" s="1"/>
  <c r="F32"/>
  <c r="F31" s="1"/>
  <c r="D32"/>
  <c r="D31" s="1"/>
  <c r="F251" i="145"/>
  <c r="F250" s="1"/>
  <c r="G251"/>
  <c r="G250" s="1"/>
  <c r="E251"/>
  <c r="E250" s="1"/>
  <c r="G472" i="144"/>
  <c r="H472"/>
  <c r="F472"/>
  <c r="E35" i="151"/>
  <c r="E34" s="1"/>
  <c r="F35"/>
  <c r="F34" s="1"/>
  <c r="D35"/>
  <c r="D34" s="1"/>
  <c r="E33"/>
  <c r="E32" s="1"/>
  <c r="F33"/>
  <c r="F32" s="1"/>
  <c r="D33"/>
  <c r="D32" s="1"/>
  <c r="E266" i="147"/>
  <c r="E265" s="1"/>
  <c r="F266"/>
  <c r="F265" s="1"/>
  <c r="D266"/>
  <c r="D265" s="1"/>
  <c r="F78" i="145"/>
  <c r="F77" s="1"/>
  <c r="G78"/>
  <c r="G77" s="1"/>
  <c r="E78"/>
  <c r="E77" s="1"/>
  <c r="G63" i="144"/>
  <c r="H63"/>
  <c r="F63"/>
  <c r="E25" i="147"/>
  <c r="E24" s="1"/>
  <c r="F25"/>
  <c r="F24" s="1"/>
  <c r="D25"/>
  <c r="D24" s="1"/>
  <c r="F249" i="145"/>
  <c r="F248" s="1"/>
  <c r="G249"/>
  <c r="G248" s="1"/>
  <c r="E249"/>
  <c r="E248" s="1"/>
  <c r="G470" i="144"/>
  <c r="E31" i="151" s="1"/>
  <c r="E30" s="1"/>
  <c r="H470" i="144"/>
  <c r="F31" i="151" s="1"/>
  <c r="F30" s="1"/>
  <c r="F470" i="144"/>
  <c r="D31" i="151" s="1"/>
  <c r="D30" s="1"/>
  <c r="E111" i="147"/>
  <c r="E110" s="1"/>
  <c r="F111"/>
  <c r="F110" s="1"/>
  <c r="D111"/>
  <c r="D110" s="1"/>
  <c r="F290" i="145"/>
  <c r="F289" s="1"/>
  <c r="G290"/>
  <c r="G289" s="1"/>
  <c r="E290"/>
  <c r="E289" s="1"/>
  <c r="G284" i="144" l="1"/>
  <c r="D186" i="147"/>
  <c r="D185" s="1"/>
  <c r="H284" i="144"/>
  <c r="F45" i="151"/>
  <c r="F44" s="1"/>
  <c r="E186" i="147"/>
  <c r="E185" s="1"/>
  <c r="D27"/>
  <c r="D26" s="1"/>
  <c r="F26"/>
  <c r="E37" i="151"/>
  <c r="E36" s="1"/>
  <c r="F37"/>
  <c r="F36" s="1"/>
  <c r="E27" i="147"/>
  <c r="E26" s="1"/>
  <c r="F387" i="144"/>
  <c r="F386" s="1"/>
  <c r="H387"/>
  <c r="H386" s="1"/>
  <c r="D36" i="151"/>
  <c r="G195" i="144" l="1"/>
  <c r="H195"/>
  <c r="F195"/>
  <c r="E103" i="147"/>
  <c r="E102" s="1"/>
  <c r="F103"/>
  <c r="F102" s="1"/>
  <c r="E105"/>
  <c r="E104" s="1"/>
  <c r="F105"/>
  <c r="F104" s="1"/>
  <c r="D103"/>
  <c r="D102" s="1"/>
  <c r="D105"/>
  <c r="D104" s="1"/>
  <c r="F365" i="145"/>
  <c r="F364" s="1"/>
  <c r="G365"/>
  <c r="G364" s="1"/>
  <c r="F367"/>
  <c r="F366" s="1"/>
  <c r="G367"/>
  <c r="G366" s="1"/>
  <c r="E365"/>
  <c r="E364" s="1"/>
  <c r="E367"/>
  <c r="E366" s="1"/>
  <c r="G225" i="144"/>
  <c r="H225"/>
  <c r="F225"/>
  <c r="G223" l="1"/>
  <c r="H223"/>
  <c r="F223"/>
  <c r="E101" i="147"/>
  <c r="E100" s="1"/>
  <c r="F101"/>
  <c r="F100" s="1"/>
  <c r="D101"/>
  <c r="D100" s="1"/>
  <c r="F363" i="145"/>
  <c r="F362" s="1"/>
  <c r="G363"/>
  <c r="G362" s="1"/>
  <c r="E363"/>
  <c r="E362" s="1"/>
  <c r="G221" i="144" l="1"/>
  <c r="H221"/>
  <c r="F221"/>
  <c r="F143"/>
  <c r="F136"/>
  <c r="F485"/>
  <c r="E44" i="147"/>
  <c r="E43" s="1"/>
  <c r="F44"/>
  <c r="F43" s="1"/>
  <c r="D44"/>
  <c r="D43" s="1"/>
  <c r="F261" i="145"/>
  <c r="F260" s="1"/>
  <c r="G261"/>
  <c r="G260" s="1"/>
  <c r="E261"/>
  <c r="E260" s="1"/>
  <c r="G482" i="144"/>
  <c r="H482"/>
  <c r="F482"/>
  <c r="F457"/>
  <c r="F321"/>
  <c r="F307"/>
  <c r="E313" i="147"/>
  <c r="E312" s="1"/>
  <c r="F313"/>
  <c r="F312" s="1"/>
  <c r="D313"/>
  <c r="D312" s="1"/>
  <c r="F48" i="145"/>
  <c r="F47" s="1"/>
  <c r="F46" s="1"/>
  <c r="F45" s="1"/>
  <c r="F44" s="1"/>
  <c r="D13" i="143" s="1"/>
  <c r="G48" i="145"/>
  <c r="G47" s="1"/>
  <c r="G46" s="1"/>
  <c r="G45" s="1"/>
  <c r="G44" s="1"/>
  <c r="E13" i="143" s="1"/>
  <c r="E48" i="145"/>
  <c r="E47" s="1"/>
  <c r="E46" s="1"/>
  <c r="E45" s="1"/>
  <c r="E44" s="1"/>
  <c r="C13" i="143" s="1"/>
  <c r="G32" i="144"/>
  <c r="G31" s="1"/>
  <c r="G30" s="1"/>
  <c r="G29" s="1"/>
  <c r="H32"/>
  <c r="H31" s="1"/>
  <c r="H30" s="1"/>
  <c r="H29" s="1"/>
  <c r="F32"/>
  <c r="F31" s="1"/>
  <c r="F30" s="1"/>
  <c r="F29" s="1"/>
  <c r="E170" i="147" l="1"/>
  <c r="E169" s="1"/>
  <c r="F170"/>
  <c r="F169" s="1"/>
  <c r="D170"/>
  <c r="D169" s="1"/>
  <c r="F212" i="145"/>
  <c r="F211" s="1"/>
  <c r="G212"/>
  <c r="G211" s="1"/>
  <c r="E212"/>
  <c r="E211" s="1"/>
  <c r="G173" i="144"/>
  <c r="H173"/>
  <c r="F173"/>
  <c r="F178"/>
  <c r="F183"/>
  <c r="F152"/>
  <c r="D13" i="160" s="1"/>
  <c r="H343" i="144"/>
  <c r="F26" i="151" s="1"/>
  <c r="G343" i="144"/>
  <c r="E26" i="151" s="1"/>
  <c r="G13" i="160" l="1"/>
  <c r="D12"/>
  <c r="E202" i="147"/>
  <c r="E201" s="1"/>
  <c r="F202"/>
  <c r="F201" s="1"/>
  <c r="D202"/>
  <c r="D201" s="1"/>
  <c r="F149" i="145"/>
  <c r="F148" s="1"/>
  <c r="G149"/>
  <c r="G148" s="1"/>
  <c r="E149"/>
  <c r="E148" s="1"/>
  <c r="G119" i="144"/>
  <c r="G118" s="1"/>
  <c r="H119"/>
  <c r="H118" s="1"/>
  <c r="F119"/>
  <c r="F118" s="1"/>
  <c r="D11" i="160" l="1"/>
  <c r="G12"/>
  <c r="F57" i="144"/>
  <c r="F56"/>
  <c r="E33" i="145"/>
  <c r="F39" i="144"/>
  <c r="F41"/>
  <c r="F433"/>
  <c r="F379"/>
  <c r="F375"/>
  <c r="F22" i="145"/>
  <c r="G22"/>
  <c r="E22"/>
  <c r="G351" i="144"/>
  <c r="H351"/>
  <c r="F351"/>
  <c r="F288"/>
  <c r="F292"/>
  <c r="E67" i="147"/>
  <c r="F67"/>
  <c r="D67"/>
  <c r="F121" i="145"/>
  <c r="F120" s="1"/>
  <c r="F119" s="1"/>
  <c r="F118" s="1"/>
  <c r="F117" s="1"/>
  <c r="D20" i="143" s="1"/>
  <c r="G121" i="145"/>
  <c r="G120" s="1"/>
  <c r="G119" s="1"/>
  <c r="G118" s="1"/>
  <c r="G117" s="1"/>
  <c r="E20" i="143" s="1"/>
  <c r="E121" i="145"/>
  <c r="E120" s="1"/>
  <c r="E119" s="1"/>
  <c r="E118" s="1"/>
  <c r="E117" s="1"/>
  <c r="C20" i="143" s="1"/>
  <c r="H363" i="144"/>
  <c r="H362" s="1"/>
  <c r="H361" s="1"/>
  <c r="H360" s="1"/>
  <c r="H359" s="1"/>
  <c r="H358" s="1"/>
  <c r="G363"/>
  <c r="G362" s="1"/>
  <c r="G361" s="1"/>
  <c r="G360" s="1"/>
  <c r="G359" s="1"/>
  <c r="G358" s="1"/>
  <c r="F363"/>
  <c r="F362" s="1"/>
  <c r="F361" s="1"/>
  <c r="F360" s="1"/>
  <c r="F359" s="1"/>
  <c r="F358" s="1"/>
  <c r="E54" i="147"/>
  <c r="E53" s="1"/>
  <c r="F54"/>
  <c r="F53" s="1"/>
  <c r="D54"/>
  <c r="D53" s="1"/>
  <c r="F269" i="145"/>
  <c r="F268" s="1"/>
  <c r="G269"/>
  <c r="G268" s="1"/>
  <c r="E269"/>
  <c r="E268" s="1"/>
  <c r="G490" i="144"/>
  <c r="H490"/>
  <c r="F490"/>
  <c r="F522"/>
  <c r="E60" i="147"/>
  <c r="E59" s="1"/>
  <c r="F60"/>
  <c r="F59" s="1"/>
  <c r="D60"/>
  <c r="D59" s="1"/>
  <c r="F284" i="145"/>
  <c r="F283" s="1"/>
  <c r="G284"/>
  <c r="G283" s="1"/>
  <c r="E284"/>
  <c r="E283" s="1"/>
  <c r="G507" i="144"/>
  <c r="H507"/>
  <c r="F507"/>
  <c r="E46" i="147"/>
  <c r="E45" s="1"/>
  <c r="F46"/>
  <c r="F45" s="1"/>
  <c r="D46"/>
  <c r="D45" s="1"/>
  <c r="F263" i="145"/>
  <c r="F262" s="1"/>
  <c r="G263"/>
  <c r="G262" s="1"/>
  <c r="E263"/>
  <c r="E262" s="1"/>
  <c r="G484" i="144"/>
  <c r="H484"/>
  <c r="F484"/>
  <c r="E21" i="147"/>
  <c r="E20" s="1"/>
  <c r="F21"/>
  <c r="F20" s="1"/>
  <c r="D21"/>
  <c r="D20" s="1"/>
  <c r="F238" i="145"/>
  <c r="F237" s="1"/>
  <c r="G238"/>
  <c r="G237" s="1"/>
  <c r="E238"/>
  <c r="E237" s="1"/>
  <c r="G458" i="144"/>
  <c r="H458"/>
  <c r="F458"/>
  <c r="D18" i="160" l="1"/>
  <c r="D22"/>
  <c r="G11"/>
  <c r="F489" i="144"/>
  <c r="F487"/>
  <c r="G18" i="160" l="1"/>
  <c r="G22"/>
  <c r="E198" i="147"/>
  <c r="E197" s="1"/>
  <c r="F198"/>
  <c r="F197" s="1"/>
  <c r="D198"/>
  <c r="D197" s="1"/>
  <c r="E196"/>
  <c r="E195" s="1"/>
  <c r="F196"/>
  <c r="F195" s="1"/>
  <c r="D196"/>
  <c r="D195" s="1"/>
  <c r="F145" i="145"/>
  <c r="F144" s="1"/>
  <c r="G145"/>
  <c r="G144" s="1"/>
  <c r="E145"/>
  <c r="E144" s="1"/>
  <c r="F143"/>
  <c r="F142" s="1"/>
  <c r="G143"/>
  <c r="G142" s="1"/>
  <c r="E143"/>
  <c r="E142" s="1"/>
  <c r="E29" i="151"/>
  <c r="F29"/>
  <c r="D29"/>
  <c r="G114" i="144"/>
  <c r="H114"/>
  <c r="F114"/>
  <c r="G112"/>
  <c r="H112"/>
  <c r="F112"/>
  <c r="E28" i="151"/>
  <c r="F28"/>
  <c r="D28"/>
  <c r="E176" i="147"/>
  <c r="E175" s="1"/>
  <c r="F176"/>
  <c r="F175" s="1"/>
  <c r="D176"/>
  <c r="D175" s="1"/>
  <c r="F218" i="145"/>
  <c r="F217" s="1"/>
  <c r="G218"/>
  <c r="G217" s="1"/>
  <c r="E218"/>
  <c r="E217" s="1"/>
  <c r="F202"/>
  <c r="F201" s="1"/>
  <c r="G202"/>
  <c r="G201" s="1"/>
  <c r="E202"/>
  <c r="E201" s="1"/>
  <c r="G179" i="144"/>
  <c r="H179"/>
  <c r="F179"/>
  <c r="G163"/>
  <c r="E160" i="147" s="1"/>
  <c r="E159" s="1"/>
  <c r="H163" i="144"/>
  <c r="F160" i="147" s="1"/>
  <c r="F159" s="1"/>
  <c r="F163" i="144"/>
  <c r="D160" i="147" s="1"/>
  <c r="D159" s="1"/>
  <c r="D25" i="151"/>
  <c r="F25"/>
  <c r="E25"/>
  <c r="E19"/>
  <c r="D19"/>
  <c r="E11"/>
  <c r="D11"/>
  <c r="E27" l="1"/>
  <c r="F27"/>
  <c r="D27"/>
  <c r="E192" i="147"/>
  <c r="E191" s="1"/>
  <c r="F192"/>
  <c r="F191" s="1"/>
  <c r="F139" i="145"/>
  <c r="F138" s="1"/>
  <c r="G139"/>
  <c r="G138" s="1"/>
  <c r="G107" i="144" l="1"/>
  <c r="H107"/>
  <c r="E133" i="147"/>
  <c r="E132" s="1"/>
  <c r="F133"/>
  <c r="F132" s="1"/>
  <c r="D133"/>
  <c r="D132" s="1"/>
  <c r="F302" i="145"/>
  <c r="F301" s="1"/>
  <c r="G302"/>
  <c r="G301" s="1"/>
  <c r="E302"/>
  <c r="E301" s="1"/>
  <c r="E298"/>
  <c r="G378" i="144"/>
  <c r="H378"/>
  <c r="F378"/>
  <c r="F107" l="1"/>
  <c r="D192" i="147"/>
  <c r="D191" s="1"/>
  <c r="E139" i="145"/>
  <c r="E138" s="1"/>
  <c r="E52" i="147"/>
  <c r="E51" s="1"/>
  <c r="F52"/>
  <c r="F51" s="1"/>
  <c r="D52"/>
  <c r="D51" s="1"/>
  <c r="F259" i="145" l="1"/>
  <c r="G259"/>
  <c r="E259"/>
  <c r="F267"/>
  <c r="F266" s="1"/>
  <c r="G267"/>
  <c r="G266" s="1"/>
  <c r="E267"/>
  <c r="E266" s="1"/>
  <c r="F480" i="144"/>
  <c r="F488"/>
  <c r="G488"/>
  <c r="H488"/>
  <c r="E153" i="147"/>
  <c r="E152" s="1"/>
  <c r="F153"/>
  <c r="F152" s="1"/>
  <c r="D153"/>
  <c r="D152" s="1"/>
  <c r="F187" i="145"/>
  <c r="F186" s="1"/>
  <c r="G187"/>
  <c r="G186" s="1"/>
  <c r="E187"/>
  <c r="E186" s="1"/>
  <c r="G153" i="144"/>
  <c r="H153"/>
  <c r="F153"/>
  <c r="E311" i="147"/>
  <c r="E310" s="1"/>
  <c r="F311"/>
  <c r="F310" s="1"/>
  <c r="D311"/>
  <c r="D310" s="1"/>
  <c r="F101" i="145"/>
  <c r="F100" s="1"/>
  <c r="F99" s="1"/>
  <c r="F98" s="1"/>
  <c r="G101"/>
  <c r="G100" s="1"/>
  <c r="G99" s="1"/>
  <c r="G98" s="1"/>
  <c r="E101"/>
  <c r="E100" s="1"/>
  <c r="E99" s="1"/>
  <c r="G69" i="144"/>
  <c r="G68" s="1"/>
  <c r="G67" s="1"/>
  <c r="H69"/>
  <c r="H68" s="1"/>
  <c r="H67" s="1"/>
  <c r="F69"/>
  <c r="F68" s="1"/>
  <c r="F67" s="1"/>
  <c r="F202" l="1"/>
  <c r="E19" i="147" l="1"/>
  <c r="E18" s="1"/>
  <c r="F19"/>
  <c r="F18" s="1"/>
  <c r="D19"/>
  <c r="D18" s="1"/>
  <c r="E131"/>
  <c r="E130" s="1"/>
  <c r="F131"/>
  <c r="F130" s="1"/>
  <c r="D131"/>
  <c r="D130" s="1"/>
  <c r="E244"/>
  <c r="E243" s="1"/>
  <c r="F244"/>
  <c r="F243" s="1"/>
  <c r="D244"/>
  <c r="D243" s="1"/>
  <c r="E295"/>
  <c r="E294" s="1"/>
  <c r="E293" s="1"/>
  <c r="F67" i="146" s="1"/>
  <c r="F66" s="1"/>
  <c r="F295" i="147"/>
  <c r="F294" s="1"/>
  <c r="F293" s="1"/>
  <c r="G67" i="146" s="1"/>
  <c r="G66" s="1"/>
  <c r="D295" i="147"/>
  <c r="D294" s="1"/>
  <c r="D293" s="1"/>
  <c r="E67" i="146" s="1"/>
  <c r="E66" s="1"/>
  <c r="E323" i="147"/>
  <c r="E322" s="1"/>
  <c r="F323"/>
  <c r="F322" s="1"/>
  <c r="D323"/>
  <c r="D322" s="1"/>
  <c r="E327"/>
  <c r="E326" s="1"/>
  <c r="F327"/>
  <c r="F326" s="1"/>
  <c r="D327"/>
  <c r="D326" s="1"/>
  <c r="F449" i="145"/>
  <c r="F448" s="1"/>
  <c r="F447" s="1"/>
  <c r="F446" s="1"/>
  <c r="F445" s="1"/>
  <c r="F444" s="1"/>
  <c r="G449"/>
  <c r="G448" s="1"/>
  <c r="G447" s="1"/>
  <c r="G446" s="1"/>
  <c r="G445" s="1"/>
  <c r="G444" s="1"/>
  <c r="E449"/>
  <c r="E448" s="1"/>
  <c r="E447" s="1"/>
  <c r="E446" s="1"/>
  <c r="E445" s="1"/>
  <c r="F439"/>
  <c r="F438" s="1"/>
  <c r="G439"/>
  <c r="G438" s="1"/>
  <c r="E439"/>
  <c r="E438" s="1"/>
  <c r="F429"/>
  <c r="G429"/>
  <c r="F430"/>
  <c r="G430"/>
  <c r="F431"/>
  <c r="G431"/>
  <c r="E431"/>
  <c r="E430"/>
  <c r="E429"/>
  <c r="F414"/>
  <c r="F413" s="1"/>
  <c r="G414"/>
  <c r="G413" s="1"/>
  <c r="E414"/>
  <c r="E413" s="1"/>
  <c r="F416"/>
  <c r="G416"/>
  <c r="F417"/>
  <c r="G417"/>
  <c r="F418"/>
  <c r="G418"/>
  <c r="E417"/>
  <c r="E418"/>
  <c r="E416"/>
  <c r="F401"/>
  <c r="G401"/>
  <c r="F402"/>
  <c r="G402"/>
  <c r="E402"/>
  <c r="E401"/>
  <c r="F391"/>
  <c r="F390" s="1"/>
  <c r="F389" s="1"/>
  <c r="G391"/>
  <c r="G390" s="1"/>
  <c r="G389" s="1"/>
  <c r="E391"/>
  <c r="E390" s="1"/>
  <c r="E389" s="1"/>
  <c r="F379"/>
  <c r="F378" s="1"/>
  <c r="F377" s="1"/>
  <c r="F376" s="1"/>
  <c r="D37" i="143" s="1"/>
  <c r="G379" i="145"/>
  <c r="G378" s="1"/>
  <c r="G377" s="1"/>
  <c r="G376" s="1"/>
  <c r="E37" i="143" s="1"/>
  <c r="E380" i="145"/>
  <c r="E379" s="1"/>
  <c r="E378" s="1"/>
  <c r="E377" s="1"/>
  <c r="E376" s="1"/>
  <c r="C37" i="143" s="1"/>
  <c r="F361" i="145"/>
  <c r="F360" s="1"/>
  <c r="G361"/>
  <c r="G360" s="1"/>
  <c r="E361"/>
  <c r="E360" s="1"/>
  <c r="F355"/>
  <c r="G355"/>
  <c r="F356"/>
  <c r="G356"/>
  <c r="F357"/>
  <c r="G357"/>
  <c r="E356"/>
  <c r="E357"/>
  <c r="E355"/>
  <c r="F353"/>
  <c r="F352" s="1"/>
  <c r="G353"/>
  <c r="G352" s="1"/>
  <c r="E353"/>
  <c r="E352" s="1"/>
  <c r="F351"/>
  <c r="F350" s="1"/>
  <c r="G351"/>
  <c r="G350" s="1"/>
  <c r="E351"/>
  <c r="E350" s="1"/>
  <c r="F345"/>
  <c r="F344" s="1"/>
  <c r="G345"/>
  <c r="G344" s="1"/>
  <c r="E345"/>
  <c r="E344" s="1"/>
  <c r="F342"/>
  <c r="G342"/>
  <c r="F343"/>
  <c r="G343"/>
  <c r="E343"/>
  <c r="E342"/>
  <c r="F338"/>
  <c r="G338"/>
  <c r="F339"/>
  <c r="G339"/>
  <c r="F340"/>
  <c r="G340"/>
  <c r="E339"/>
  <c r="E340"/>
  <c r="E338"/>
  <c r="F333"/>
  <c r="F332" s="1"/>
  <c r="F331" s="1"/>
  <c r="G333"/>
  <c r="G332" s="1"/>
  <c r="G331" s="1"/>
  <c r="E333"/>
  <c r="E332" s="1"/>
  <c r="E331" s="1"/>
  <c r="F330"/>
  <c r="F329" s="1"/>
  <c r="G330"/>
  <c r="G329" s="1"/>
  <c r="E330"/>
  <c r="E329" s="1"/>
  <c r="F328"/>
  <c r="F327" s="1"/>
  <c r="G328"/>
  <c r="G327" s="1"/>
  <c r="E328"/>
  <c r="E327" s="1"/>
  <c r="F326"/>
  <c r="F325" s="1"/>
  <c r="G326"/>
  <c r="G325" s="1"/>
  <c r="E326"/>
  <c r="E325" s="1"/>
  <c r="F324"/>
  <c r="F323" s="1"/>
  <c r="G324"/>
  <c r="G323" s="1"/>
  <c r="E324"/>
  <c r="E323" s="1"/>
  <c r="F322"/>
  <c r="F321" s="1"/>
  <c r="G322"/>
  <c r="G321" s="1"/>
  <c r="E322"/>
  <c r="E321" s="1"/>
  <c r="F320"/>
  <c r="F319" s="1"/>
  <c r="G320"/>
  <c r="G319" s="1"/>
  <c r="E320"/>
  <c r="E319" s="1"/>
  <c r="F318"/>
  <c r="F317" s="1"/>
  <c r="G318"/>
  <c r="G317" s="1"/>
  <c r="E318"/>
  <c r="E317" s="1"/>
  <c r="F315"/>
  <c r="F314" s="1"/>
  <c r="F309" s="1"/>
  <c r="G315"/>
  <c r="G314" s="1"/>
  <c r="G309" s="1"/>
  <c r="E315"/>
  <c r="E314" s="1"/>
  <c r="E309" s="1"/>
  <c r="F296"/>
  <c r="F295" s="1"/>
  <c r="F292" s="1"/>
  <c r="G296"/>
  <c r="G295" s="1"/>
  <c r="G292" s="1"/>
  <c r="E296"/>
  <c r="E295" s="1"/>
  <c r="E297"/>
  <c r="F288"/>
  <c r="F287" s="1"/>
  <c r="G288"/>
  <c r="G287" s="1"/>
  <c r="E288"/>
  <c r="E287" s="1"/>
  <c r="F282"/>
  <c r="F281" s="1"/>
  <c r="F278" s="1"/>
  <c r="G282"/>
  <c r="G281" s="1"/>
  <c r="G278" s="1"/>
  <c r="E282"/>
  <c r="E281" s="1"/>
  <c r="E278" s="1"/>
  <c r="F271"/>
  <c r="F270" s="1"/>
  <c r="G271"/>
  <c r="G270" s="1"/>
  <c r="E271"/>
  <c r="E270" s="1"/>
  <c r="F255"/>
  <c r="F254" s="1"/>
  <c r="G255"/>
  <c r="G254" s="1"/>
  <c r="F257"/>
  <c r="F256" s="1"/>
  <c r="G257"/>
  <c r="G256" s="1"/>
  <c r="E257"/>
  <c r="E256" s="1"/>
  <c r="E255"/>
  <c r="E254" s="1"/>
  <c r="F265"/>
  <c r="F264" s="1"/>
  <c r="G265"/>
  <c r="G264" s="1"/>
  <c r="E265"/>
  <c r="E264" s="1"/>
  <c r="F258"/>
  <c r="G258"/>
  <c r="E258"/>
  <c r="F230"/>
  <c r="F229" s="1"/>
  <c r="G230"/>
  <c r="G229" s="1"/>
  <c r="F232"/>
  <c r="F231" s="1"/>
  <c r="G232"/>
  <c r="G231" s="1"/>
  <c r="E230"/>
  <c r="E229" s="1"/>
  <c r="E232"/>
  <c r="E231" s="1"/>
  <c r="F236"/>
  <c r="F235" s="1"/>
  <c r="G236"/>
  <c r="G235" s="1"/>
  <c r="E236"/>
  <c r="E235" s="1"/>
  <c r="F234"/>
  <c r="F233" s="1"/>
  <c r="G234"/>
  <c r="G233" s="1"/>
  <c r="E234"/>
  <c r="E233" s="1"/>
  <c r="F216"/>
  <c r="F215" s="1"/>
  <c r="G216"/>
  <c r="G215" s="1"/>
  <c r="E216"/>
  <c r="E215" s="1"/>
  <c r="F214"/>
  <c r="F213" s="1"/>
  <c r="G214"/>
  <c r="G213" s="1"/>
  <c r="E214"/>
  <c r="E213" s="1"/>
  <c r="F210"/>
  <c r="F209" s="1"/>
  <c r="G210"/>
  <c r="G209" s="1"/>
  <c r="E210"/>
  <c r="E209" s="1"/>
  <c r="F208"/>
  <c r="F207" s="1"/>
  <c r="G208"/>
  <c r="G207" s="1"/>
  <c r="E208"/>
  <c r="E207" s="1"/>
  <c r="F206"/>
  <c r="F205" s="1"/>
  <c r="G206"/>
  <c r="G205" s="1"/>
  <c r="E206"/>
  <c r="E205" s="1"/>
  <c r="F204"/>
  <c r="F203" s="1"/>
  <c r="G204"/>
  <c r="G203" s="1"/>
  <c r="E204"/>
  <c r="E203" s="1"/>
  <c r="F189"/>
  <c r="F188" s="1"/>
  <c r="G189"/>
  <c r="G188" s="1"/>
  <c r="E189"/>
  <c r="E188" s="1"/>
  <c r="F185"/>
  <c r="F184" s="1"/>
  <c r="G185"/>
  <c r="G184" s="1"/>
  <c r="E185"/>
  <c r="E184" s="1"/>
  <c r="F180"/>
  <c r="F179" s="1"/>
  <c r="F178" s="1"/>
  <c r="F177" s="1"/>
  <c r="F176" s="1"/>
  <c r="D25" i="143" s="1"/>
  <c r="G180" i="145"/>
  <c r="G179" s="1"/>
  <c r="G178" s="1"/>
  <c r="G177" s="1"/>
  <c r="G176" s="1"/>
  <c r="E25" i="143" s="1"/>
  <c r="E180" i="145"/>
  <c r="E179" s="1"/>
  <c r="E178" s="1"/>
  <c r="E177" s="1"/>
  <c r="E176" s="1"/>
  <c r="C25" i="143" s="1"/>
  <c r="F168" i="145"/>
  <c r="F167" s="1"/>
  <c r="G168"/>
  <c r="G167" s="1"/>
  <c r="E168"/>
  <c r="E167" s="1"/>
  <c r="F163"/>
  <c r="F162" s="1"/>
  <c r="G163"/>
  <c r="G162" s="1"/>
  <c r="E163"/>
  <c r="E162" s="1"/>
  <c r="F161"/>
  <c r="F160" s="1"/>
  <c r="G161"/>
  <c r="G160" s="1"/>
  <c r="E161"/>
  <c r="E160" s="1"/>
  <c r="F152"/>
  <c r="F151" s="1"/>
  <c r="F150" s="1"/>
  <c r="G152"/>
  <c r="G151" s="1"/>
  <c r="G150" s="1"/>
  <c r="E152"/>
  <c r="E151" s="1"/>
  <c r="E150" s="1"/>
  <c r="F137"/>
  <c r="F136" s="1"/>
  <c r="G137"/>
  <c r="G136" s="1"/>
  <c r="E137"/>
  <c r="E136" s="1"/>
  <c r="F135"/>
  <c r="F134" s="1"/>
  <c r="G135"/>
  <c r="G134" s="1"/>
  <c r="E135"/>
  <c r="E134" s="1"/>
  <c r="F131"/>
  <c r="F130" s="1"/>
  <c r="G131"/>
  <c r="G130" s="1"/>
  <c r="E131"/>
  <c r="E130" s="1"/>
  <c r="F115"/>
  <c r="F114" s="1"/>
  <c r="F113" s="1"/>
  <c r="F112" s="1"/>
  <c r="F111" s="1"/>
  <c r="D18" i="143" s="1"/>
  <c r="G115" i="145"/>
  <c r="G114" s="1"/>
  <c r="G113" s="1"/>
  <c r="G112" s="1"/>
  <c r="G111" s="1"/>
  <c r="E18" i="143" s="1"/>
  <c r="E115" i="145"/>
  <c r="E114" s="1"/>
  <c r="E113" s="1"/>
  <c r="E112" s="1"/>
  <c r="E111" s="1"/>
  <c r="C18" i="143" s="1"/>
  <c r="F109" i="145"/>
  <c r="G109"/>
  <c r="F110"/>
  <c r="G110"/>
  <c r="E110"/>
  <c r="E109"/>
  <c r="F107"/>
  <c r="F106" s="1"/>
  <c r="G107"/>
  <c r="G106" s="1"/>
  <c r="E107"/>
  <c r="E106" s="1"/>
  <c r="F94"/>
  <c r="F93" s="1"/>
  <c r="F92" s="1"/>
  <c r="G94"/>
  <c r="G93" s="1"/>
  <c r="G92" s="1"/>
  <c r="E94"/>
  <c r="E93" s="1"/>
  <c r="E92" s="1"/>
  <c r="F89"/>
  <c r="G89"/>
  <c r="F90"/>
  <c r="G90"/>
  <c r="E90"/>
  <c r="E89"/>
  <c r="F84"/>
  <c r="F83" s="1"/>
  <c r="G84"/>
  <c r="G83" s="1"/>
  <c r="E84"/>
  <c r="E83" s="1"/>
  <c r="F86"/>
  <c r="F85" s="1"/>
  <c r="G86"/>
  <c r="G85" s="1"/>
  <c r="E86"/>
  <c r="E85" s="1"/>
  <c r="F75"/>
  <c r="G75"/>
  <c r="F76"/>
  <c r="G76"/>
  <c r="E76"/>
  <c r="E75"/>
  <c r="F71"/>
  <c r="G71"/>
  <c r="F72"/>
  <c r="G72"/>
  <c r="E71"/>
  <c r="E72"/>
  <c r="F60"/>
  <c r="F59" s="1"/>
  <c r="G60"/>
  <c r="G59" s="1"/>
  <c r="E60"/>
  <c r="E59" s="1"/>
  <c r="F58"/>
  <c r="F57" s="1"/>
  <c r="G58"/>
  <c r="G57" s="1"/>
  <c r="E58"/>
  <c r="E57" s="1"/>
  <c r="F53"/>
  <c r="F52" s="1"/>
  <c r="F51" s="1"/>
  <c r="F50" s="1"/>
  <c r="F49" s="1"/>
  <c r="D14" i="143" s="1"/>
  <c r="G53" i="145"/>
  <c r="G52" s="1"/>
  <c r="G51" s="1"/>
  <c r="G50" s="1"/>
  <c r="G49" s="1"/>
  <c r="E14" i="143" s="1"/>
  <c r="E53" i="145"/>
  <c r="E52" s="1"/>
  <c r="E51" s="1"/>
  <c r="E50" s="1"/>
  <c r="E49" s="1"/>
  <c r="C14" i="143" s="1"/>
  <c r="F41" i="145"/>
  <c r="G41"/>
  <c r="F42"/>
  <c r="G42"/>
  <c r="F43"/>
  <c r="G43"/>
  <c r="E41"/>
  <c r="E42"/>
  <c r="E43"/>
  <c r="F36"/>
  <c r="F35" s="1"/>
  <c r="G36"/>
  <c r="G35" s="1"/>
  <c r="E36"/>
  <c r="E35" s="1"/>
  <c r="F32"/>
  <c r="G32"/>
  <c r="F33"/>
  <c r="G33"/>
  <c r="F34"/>
  <c r="G34"/>
  <c r="E34"/>
  <c r="E32"/>
  <c r="F29"/>
  <c r="G29"/>
  <c r="F30"/>
  <c r="G30"/>
  <c r="E30"/>
  <c r="E29"/>
  <c r="F20"/>
  <c r="G20"/>
  <c r="F21"/>
  <c r="G21"/>
  <c r="E21"/>
  <c r="E20"/>
  <c r="F18"/>
  <c r="F17" s="1"/>
  <c r="G18"/>
  <c r="G17" s="1"/>
  <c r="E18"/>
  <c r="E17" s="1"/>
  <c r="F13"/>
  <c r="F12" s="1"/>
  <c r="F11" s="1"/>
  <c r="F10" s="1"/>
  <c r="F9" s="1"/>
  <c r="G13"/>
  <c r="G12" s="1"/>
  <c r="G11" s="1"/>
  <c r="G10" s="1"/>
  <c r="G9" s="1"/>
  <c r="E13"/>
  <c r="E12" s="1"/>
  <c r="E11" s="1"/>
  <c r="E10" s="1"/>
  <c r="E9" s="1"/>
  <c r="C9" i="143" s="1"/>
  <c r="G541" i="144"/>
  <c r="G540" s="1"/>
  <c r="H541"/>
  <c r="F11" i="147" s="1"/>
  <c r="F10" s="1"/>
  <c r="F541" i="144"/>
  <c r="F540" s="1"/>
  <c r="G534"/>
  <c r="E87" i="147" s="1"/>
  <c r="E86" s="1"/>
  <c r="H534" i="144"/>
  <c r="F87" i="147" s="1"/>
  <c r="F86" s="1"/>
  <c r="F534" i="144"/>
  <c r="D87" i="147" s="1"/>
  <c r="D86" s="1"/>
  <c r="G531" i="144"/>
  <c r="E85" i="147" s="1"/>
  <c r="E84" s="1"/>
  <c r="H531" i="144"/>
  <c r="F85" i="147" s="1"/>
  <c r="F84" s="1"/>
  <c r="F531" i="144"/>
  <c r="D85" i="147" s="1"/>
  <c r="D84" s="1"/>
  <c r="G527" i="144"/>
  <c r="E83" i="147" s="1"/>
  <c r="E82" s="1"/>
  <c r="H527" i="144"/>
  <c r="F527"/>
  <c r="D83" i="147" s="1"/>
  <c r="D82" s="1"/>
  <c r="G521" i="144"/>
  <c r="H521"/>
  <c r="F521"/>
  <c r="G505"/>
  <c r="G502" s="1"/>
  <c r="H505"/>
  <c r="H502" s="1"/>
  <c r="F505"/>
  <c r="F502" s="1"/>
  <c r="G493"/>
  <c r="G492" s="1"/>
  <c r="H493"/>
  <c r="H492" s="1"/>
  <c r="F493"/>
  <c r="F492" s="1"/>
  <c r="G478"/>
  <c r="E40" i="147" s="1"/>
  <c r="E39" s="1"/>
  <c r="H478" i="144"/>
  <c r="F40" i="147" s="1"/>
  <c r="F39" s="1"/>
  <c r="F478" i="144"/>
  <c r="D40" i="147" s="1"/>
  <c r="D39" s="1"/>
  <c r="G476" i="144"/>
  <c r="H476"/>
  <c r="F476"/>
  <c r="G486"/>
  <c r="E48" i="147" s="1"/>
  <c r="E47" s="1"/>
  <c r="H486" i="144"/>
  <c r="F48" i="147" s="1"/>
  <c r="F47" s="1"/>
  <c r="F486" i="144"/>
  <c r="D48" i="147" s="1"/>
  <c r="D47" s="1"/>
  <c r="G480" i="144"/>
  <c r="E42" i="147" s="1"/>
  <c r="E41" s="1"/>
  <c r="H480" i="144"/>
  <c r="F42" i="147" s="1"/>
  <c r="F41" s="1"/>
  <c r="D42"/>
  <c r="D41" s="1"/>
  <c r="G450" i="144"/>
  <c r="H450"/>
  <c r="F450"/>
  <c r="G452"/>
  <c r="E15" i="147" s="1"/>
  <c r="E14" s="1"/>
  <c r="H452" i="144"/>
  <c r="F15" i="147" s="1"/>
  <c r="F14" s="1"/>
  <c r="F452" i="144"/>
  <c r="D15" i="147" s="1"/>
  <c r="D14" s="1"/>
  <c r="G456" i="144"/>
  <c r="H456"/>
  <c r="F456"/>
  <c r="G454"/>
  <c r="E17" i="147" s="1"/>
  <c r="E16" s="1"/>
  <c r="H454" i="144"/>
  <c r="F17" i="147" s="1"/>
  <c r="F16" s="1"/>
  <c r="F454" i="144"/>
  <c r="D17" i="147" s="1"/>
  <c r="D16" s="1"/>
  <c r="G440" i="144"/>
  <c r="G439" s="1"/>
  <c r="G438" s="1"/>
  <c r="G437" s="1"/>
  <c r="G436" s="1"/>
  <c r="H440"/>
  <c r="H439" s="1"/>
  <c r="H438" s="1"/>
  <c r="H437" s="1"/>
  <c r="H436" s="1"/>
  <c r="F440"/>
  <c r="F439" s="1"/>
  <c r="F438" s="1"/>
  <c r="F437" s="1"/>
  <c r="F436" s="1"/>
  <c r="G421"/>
  <c r="E119" i="147" s="1"/>
  <c r="E118" s="1"/>
  <c r="H421" i="144"/>
  <c r="F119" i="147" s="1"/>
  <c r="F118" s="1"/>
  <c r="F421" i="144"/>
  <c r="D119" i="147" s="1"/>
  <c r="D118" s="1"/>
  <c r="G434" i="144"/>
  <c r="F424" i="145" s="1"/>
  <c r="F423" s="1"/>
  <c r="H434" i="144"/>
  <c r="F135" i="147" s="1"/>
  <c r="F134" s="1"/>
  <c r="F434" i="144"/>
  <c r="E424" i="145" s="1"/>
  <c r="E423" s="1"/>
  <c r="G432" i="144"/>
  <c r="H432"/>
  <c r="F432"/>
  <c r="G427"/>
  <c r="E123" i="147" s="1"/>
  <c r="E122" s="1"/>
  <c r="H427" i="144"/>
  <c r="F123" i="147" s="1"/>
  <c r="F122" s="1"/>
  <c r="F427" i="144"/>
  <c r="D123" i="147" s="1"/>
  <c r="D122" s="1"/>
  <c r="G423" i="144"/>
  <c r="E121" i="147" s="1"/>
  <c r="E120" s="1"/>
  <c r="H423" i="144"/>
  <c r="F121" i="147" s="1"/>
  <c r="F120" s="1"/>
  <c r="F423" i="144"/>
  <c r="D121" i="147" s="1"/>
  <c r="D120" s="1"/>
  <c r="G412" i="144"/>
  <c r="H412"/>
  <c r="F412"/>
  <c r="G392"/>
  <c r="H392"/>
  <c r="F392"/>
  <c r="G394"/>
  <c r="E65" i="147" s="1"/>
  <c r="E64" s="1"/>
  <c r="H394" i="144"/>
  <c r="F65" i="147" s="1"/>
  <c r="F64" s="1"/>
  <c r="F394" i="144"/>
  <c r="D65" i="147" s="1"/>
  <c r="D64" s="1"/>
  <c r="E66"/>
  <c r="F66"/>
  <c r="D66"/>
  <c r="G396" i="144"/>
  <c r="E69" i="147" s="1"/>
  <c r="E68" s="1"/>
  <c r="H396" i="144"/>
  <c r="F69" i="147" s="1"/>
  <c r="F68" s="1"/>
  <c r="F396" i="144"/>
  <c r="D69" i="147" s="1"/>
  <c r="D68" s="1"/>
  <c r="G398" i="144"/>
  <c r="E71" i="147" s="1"/>
  <c r="E70" s="1"/>
  <c r="H398" i="144"/>
  <c r="F71" i="147" s="1"/>
  <c r="F70" s="1"/>
  <c r="F398" i="144"/>
  <c r="D71" i="147" s="1"/>
  <c r="D70" s="1"/>
  <c r="G400" i="144"/>
  <c r="E73" i="147" s="1"/>
  <c r="E72" s="1"/>
  <c r="H400" i="144"/>
  <c r="F73" i="147" s="1"/>
  <c r="F72" s="1"/>
  <c r="F400" i="144"/>
  <c r="D73" i="147" s="1"/>
  <c r="D72" s="1"/>
  <c r="G402" i="144"/>
  <c r="E75" i="147" s="1"/>
  <c r="E74" s="1"/>
  <c r="H402" i="144"/>
  <c r="F75" i="147" s="1"/>
  <c r="F74" s="1"/>
  <c r="F402" i="144"/>
  <c r="D75" i="147" s="1"/>
  <c r="D74" s="1"/>
  <c r="G405" i="144"/>
  <c r="G404" s="1"/>
  <c r="H405"/>
  <c r="H404" s="1"/>
  <c r="F405"/>
  <c r="F404" s="1"/>
  <c r="G372"/>
  <c r="H372"/>
  <c r="H369" s="1"/>
  <c r="F372"/>
  <c r="G376"/>
  <c r="E129" i="147" s="1"/>
  <c r="E128" s="1"/>
  <c r="H376" i="144"/>
  <c r="F129" i="147" s="1"/>
  <c r="F128" s="1"/>
  <c r="F376" i="144"/>
  <c r="D129" i="147" s="1"/>
  <c r="D128" s="1"/>
  <c r="G374" i="144"/>
  <c r="E127" i="147" s="1"/>
  <c r="E126" s="1"/>
  <c r="H374" i="144"/>
  <c r="F127" i="147" s="1"/>
  <c r="F126" s="1"/>
  <c r="F374" i="144"/>
  <c r="D127" i="147" s="1"/>
  <c r="D126" s="1"/>
  <c r="G349" i="144"/>
  <c r="H349"/>
  <c r="F349"/>
  <c r="E325" i="147"/>
  <c r="E324" s="1"/>
  <c r="F325"/>
  <c r="F324" s="1"/>
  <c r="D325"/>
  <c r="D324" s="1"/>
  <c r="G355" i="144"/>
  <c r="F24" i="145" s="1"/>
  <c r="F23" s="1"/>
  <c r="H355" i="144"/>
  <c r="G24" i="145" s="1"/>
  <c r="G23" s="1"/>
  <c r="F355" i="144"/>
  <c r="E24" i="145" s="1"/>
  <c r="E23" s="1"/>
  <c r="G306" i="144"/>
  <c r="E284" i="147" s="1"/>
  <c r="E283" s="1"/>
  <c r="H306" i="144"/>
  <c r="F284" i="147" s="1"/>
  <c r="F283" s="1"/>
  <c r="F306" i="144"/>
  <c r="D284" i="147" s="1"/>
  <c r="D283" s="1"/>
  <c r="G308" i="144"/>
  <c r="E286" i="147" s="1"/>
  <c r="E285" s="1"/>
  <c r="H308" i="144"/>
  <c r="F286" i="147" s="1"/>
  <c r="F285" s="1"/>
  <c r="F308" i="144"/>
  <c r="D286" i="147" s="1"/>
  <c r="D285" s="1"/>
  <c r="G312" i="144"/>
  <c r="G311" s="1"/>
  <c r="G310" s="1"/>
  <c r="H312"/>
  <c r="H311" s="1"/>
  <c r="H310" s="1"/>
  <c r="F312"/>
  <c r="F311" s="1"/>
  <c r="F310" s="1"/>
  <c r="G320"/>
  <c r="G319" s="1"/>
  <c r="G318" s="1"/>
  <c r="G317" s="1"/>
  <c r="G316" s="1"/>
  <c r="G315" s="1"/>
  <c r="H320"/>
  <c r="H319" s="1"/>
  <c r="H318" s="1"/>
  <c r="H317" s="1"/>
  <c r="H316" s="1"/>
  <c r="H315" s="1"/>
  <c r="F320"/>
  <c r="F319" s="1"/>
  <c r="F318" s="1"/>
  <c r="F317" s="1"/>
  <c r="F316" s="1"/>
  <c r="F315" s="1"/>
  <c r="G327"/>
  <c r="G326" s="1"/>
  <c r="G325" s="1"/>
  <c r="G324" s="1"/>
  <c r="G323" s="1"/>
  <c r="G322" s="1"/>
  <c r="H327"/>
  <c r="H326" s="1"/>
  <c r="H325" s="1"/>
  <c r="H324" s="1"/>
  <c r="H323" s="1"/>
  <c r="H322" s="1"/>
  <c r="F327"/>
  <c r="F326" s="1"/>
  <c r="F325" s="1"/>
  <c r="F324" s="1"/>
  <c r="F323" s="1"/>
  <c r="F322" s="1"/>
  <c r="G342"/>
  <c r="H342"/>
  <c r="F342"/>
  <c r="F274"/>
  <c r="F273" s="1"/>
  <c r="F272" s="1"/>
  <c r="F271" s="1"/>
  <c r="F270" s="1"/>
  <c r="F281"/>
  <c r="F280" s="1"/>
  <c r="F279" s="1"/>
  <c r="F278" s="1"/>
  <c r="F287"/>
  <c r="F286" s="1"/>
  <c r="F285" s="1"/>
  <c r="F97" i="145"/>
  <c r="F96" s="1"/>
  <c r="F95" s="1"/>
  <c r="G97"/>
  <c r="G96" s="1"/>
  <c r="G95" s="1"/>
  <c r="F291" i="144"/>
  <c r="F290" s="1"/>
  <c r="F289" s="1"/>
  <c r="G269"/>
  <c r="G268" s="1"/>
  <c r="H269"/>
  <c r="H298"/>
  <c r="H297" s="1"/>
  <c r="H296" s="1"/>
  <c r="H295" s="1"/>
  <c r="H294" s="1"/>
  <c r="H293" s="1"/>
  <c r="F298"/>
  <c r="F297" s="1"/>
  <c r="F296" s="1"/>
  <c r="F295" s="1"/>
  <c r="F294" s="1"/>
  <c r="F293" s="1"/>
  <c r="G262"/>
  <c r="H262"/>
  <c r="F262"/>
  <c r="G264"/>
  <c r="F441" i="145" s="1"/>
  <c r="F440" s="1"/>
  <c r="H264" i="144"/>
  <c r="G441" i="145" s="1"/>
  <c r="G440" s="1"/>
  <c r="F264" i="144"/>
  <c r="D246" i="147" s="1"/>
  <c r="D245" s="1"/>
  <c r="G266" i="144"/>
  <c r="F443" i="145" s="1"/>
  <c r="F442" s="1"/>
  <c r="H266" i="144"/>
  <c r="F248" i="147" s="1"/>
  <c r="F247" s="1"/>
  <c r="F266" i="144"/>
  <c r="D248" i="147" s="1"/>
  <c r="D247" s="1"/>
  <c r="G253" i="144"/>
  <c r="G252" s="1"/>
  <c r="F396" i="145" s="1"/>
  <c r="F395" s="1"/>
  <c r="H253" i="144"/>
  <c r="H252" s="1"/>
  <c r="G396" i="145" s="1"/>
  <c r="G395" s="1"/>
  <c r="F253" i="144"/>
  <c r="F252" s="1"/>
  <c r="E396" i="145" s="1"/>
  <c r="E395" s="1"/>
  <c r="G250" i="144"/>
  <c r="G249" s="1"/>
  <c r="H250"/>
  <c r="H249" s="1"/>
  <c r="F250"/>
  <c r="F249" s="1"/>
  <c r="G246"/>
  <c r="G245" s="1"/>
  <c r="G244" s="1"/>
  <c r="E252" i="147" s="1"/>
  <c r="E251" s="1"/>
  <c r="H246" i="144"/>
  <c r="H245" s="1"/>
  <c r="H244" s="1"/>
  <c r="F252" i="147" s="1"/>
  <c r="F251" s="1"/>
  <c r="F246" i="144"/>
  <c r="F245" s="1"/>
  <c r="F244" s="1"/>
  <c r="D252" i="147" s="1"/>
  <c r="D251" s="1"/>
  <c r="G240" i="144"/>
  <c r="G239" s="1"/>
  <c r="G238" s="1"/>
  <c r="G237" s="1"/>
  <c r="G236" s="1"/>
  <c r="H240"/>
  <c r="H239" s="1"/>
  <c r="H238" s="1"/>
  <c r="H237" s="1"/>
  <c r="H236" s="1"/>
  <c r="F240"/>
  <c r="F239" s="1"/>
  <c r="F238" s="1"/>
  <c r="F237" s="1"/>
  <c r="F236" s="1"/>
  <c r="G219"/>
  <c r="G218" s="1"/>
  <c r="H219"/>
  <c r="H218" s="1"/>
  <c r="F219"/>
  <c r="F218" s="1"/>
  <c r="G193"/>
  <c r="H193"/>
  <c r="F193"/>
  <c r="G228"/>
  <c r="G227" s="1"/>
  <c r="H228"/>
  <c r="H227" s="1"/>
  <c r="F228"/>
  <c r="F227" s="1"/>
  <c r="G212"/>
  <c r="E95" i="147" s="1"/>
  <c r="E94" s="1"/>
  <c r="H212" i="144"/>
  <c r="F95" i="147" s="1"/>
  <c r="F94" s="1"/>
  <c r="F212" i="144"/>
  <c r="D95" i="147" s="1"/>
  <c r="D94" s="1"/>
  <c r="G210" i="144"/>
  <c r="E93" i="147" s="1"/>
  <c r="E92" s="1"/>
  <c r="H210" i="144"/>
  <c r="F93" i="147" s="1"/>
  <c r="F92" s="1"/>
  <c r="F210" i="144"/>
  <c r="D93" i="147" s="1"/>
  <c r="D92" s="1"/>
  <c r="G208" i="144"/>
  <c r="H208"/>
  <c r="F208"/>
  <c r="G201"/>
  <c r="G200" s="1"/>
  <c r="G199" s="1"/>
  <c r="G198" s="1"/>
  <c r="G197" s="1"/>
  <c r="H201"/>
  <c r="H200" s="1"/>
  <c r="H199" s="1"/>
  <c r="H198" s="1"/>
  <c r="H197" s="1"/>
  <c r="F201"/>
  <c r="F200" s="1"/>
  <c r="F199" s="1"/>
  <c r="F198" s="1"/>
  <c r="F197" s="1"/>
  <c r="G182"/>
  <c r="G181" s="1"/>
  <c r="F220" i="145" s="1"/>
  <c r="F219" s="1"/>
  <c r="H182" i="144"/>
  <c r="H181" s="1"/>
  <c r="G220" i="145" s="1"/>
  <c r="G219" s="1"/>
  <c r="F182" i="144"/>
  <c r="F181" s="1"/>
  <c r="E220" i="145" s="1"/>
  <c r="E219" s="1"/>
  <c r="G177" i="144"/>
  <c r="E174" i="147" s="1"/>
  <c r="E173" s="1"/>
  <c r="H177" i="144"/>
  <c r="F174" i="147" s="1"/>
  <c r="F173" s="1"/>
  <c r="F177" i="144"/>
  <c r="D174" i="147" s="1"/>
  <c r="D173" s="1"/>
  <c r="G175" i="144"/>
  <c r="E172" i="147" s="1"/>
  <c r="E171" s="1"/>
  <c r="H175" i="144"/>
  <c r="F172" i="147" s="1"/>
  <c r="F171" s="1"/>
  <c r="F175" i="144"/>
  <c r="D172" i="147" s="1"/>
  <c r="D171" s="1"/>
  <c r="G171" i="144"/>
  <c r="E168" i="147" s="1"/>
  <c r="E167" s="1"/>
  <c r="H171" i="144"/>
  <c r="F168" i="147" s="1"/>
  <c r="F167" s="1"/>
  <c r="F171" i="144"/>
  <c r="D168" i="147" s="1"/>
  <c r="D167" s="1"/>
  <c r="G169" i="144"/>
  <c r="E166" i="147" s="1"/>
  <c r="E165" s="1"/>
  <c r="H169" i="144"/>
  <c r="F166" i="147" s="1"/>
  <c r="F165" s="1"/>
  <c r="F169" i="144"/>
  <c r="D166" i="147" s="1"/>
  <c r="D165" s="1"/>
  <c r="G167" i="144"/>
  <c r="E164" i="147" s="1"/>
  <c r="E163" s="1"/>
  <c r="H167" i="144"/>
  <c r="F164" i="147" s="1"/>
  <c r="F163" s="1"/>
  <c r="F167" i="144"/>
  <c r="D164" i="147" s="1"/>
  <c r="D163" s="1"/>
  <c r="G165" i="144"/>
  <c r="H165"/>
  <c r="F165"/>
  <c r="G155"/>
  <c r="E155" i="147" s="1"/>
  <c r="E154" s="1"/>
  <c r="H155" i="144"/>
  <c r="F155" i="147" s="1"/>
  <c r="F154" s="1"/>
  <c r="F155" i="144"/>
  <c r="D155" i="147" s="1"/>
  <c r="D154" s="1"/>
  <c r="G151" i="144"/>
  <c r="H151"/>
  <c r="F151"/>
  <c r="G144"/>
  <c r="F170" i="145" s="1"/>
  <c r="F169" s="1"/>
  <c r="H144" i="144"/>
  <c r="G170" i="145" s="1"/>
  <c r="G169" s="1"/>
  <c r="F144" i="144"/>
  <c r="E170" i="145" s="1"/>
  <c r="E169" s="1"/>
  <c r="G142" i="144"/>
  <c r="E220" i="147" s="1"/>
  <c r="E219" s="1"/>
  <c r="H142" i="144"/>
  <c r="F220" i="147" s="1"/>
  <c r="F219" s="1"/>
  <c r="F142" i="144"/>
  <c r="D220" i="147" s="1"/>
  <c r="D219" s="1"/>
  <c r="G138" i="144"/>
  <c r="G137" s="1"/>
  <c r="H138"/>
  <c r="H137" s="1"/>
  <c r="F138"/>
  <c r="F137" s="1"/>
  <c r="G135"/>
  <c r="E215" i="147" s="1"/>
  <c r="E214" s="1"/>
  <c r="H135" i="144"/>
  <c r="F215" i="147" s="1"/>
  <c r="F214" s="1"/>
  <c r="F135" i="144"/>
  <c r="D215" i="147" s="1"/>
  <c r="D214" s="1"/>
  <c r="G133" i="144"/>
  <c r="E213" i="147" s="1"/>
  <c r="E212" s="1"/>
  <c r="H133" i="144"/>
  <c r="F213" i="147" s="1"/>
  <c r="F212" s="1"/>
  <c r="F133" i="144"/>
  <c r="D213" i="147" s="1"/>
  <c r="D212" s="1"/>
  <c r="G123" i="144"/>
  <c r="G122" s="1"/>
  <c r="H123"/>
  <c r="H122" s="1"/>
  <c r="F123"/>
  <c r="F122" s="1"/>
  <c r="F121" s="1"/>
  <c r="G116"/>
  <c r="G109" s="1"/>
  <c r="H116"/>
  <c r="H109" s="1"/>
  <c r="F116"/>
  <c r="F109" s="1"/>
  <c r="G105"/>
  <c r="E190" i="147" s="1"/>
  <c r="E189" s="1"/>
  <c r="H105" i="144"/>
  <c r="F190" i="147" s="1"/>
  <c r="F189" s="1"/>
  <c r="F105" i="144"/>
  <c r="D190" i="147" s="1"/>
  <c r="D189" s="1"/>
  <c r="G103" i="144"/>
  <c r="H103"/>
  <c r="F103"/>
  <c r="G98"/>
  <c r="G97" s="1"/>
  <c r="H98"/>
  <c r="H97" s="1"/>
  <c r="F98"/>
  <c r="F97" s="1"/>
  <c r="G92"/>
  <c r="G91" s="1"/>
  <c r="G90" s="1"/>
  <c r="G89" s="1"/>
  <c r="G88" s="1"/>
  <c r="H92"/>
  <c r="H91" s="1"/>
  <c r="H90" s="1"/>
  <c r="H89" s="1"/>
  <c r="H88" s="1"/>
  <c r="F92"/>
  <c r="D178" i="147" s="1"/>
  <c r="D177" s="1"/>
  <c r="G85" i="144"/>
  <c r="G84" s="1"/>
  <c r="G83" s="1"/>
  <c r="G82" s="1"/>
  <c r="G81" s="1"/>
  <c r="H85"/>
  <c r="H84" s="1"/>
  <c r="H83" s="1"/>
  <c r="H82" s="1"/>
  <c r="H81" s="1"/>
  <c r="F85"/>
  <c r="F84" s="1"/>
  <c r="F83" s="1"/>
  <c r="F82" s="1"/>
  <c r="F81" s="1"/>
  <c r="F369" l="1"/>
  <c r="G369"/>
  <c r="F150"/>
  <c r="F149" s="1"/>
  <c r="F148" s="1"/>
  <c r="F147" s="1"/>
  <c r="D91" i="147"/>
  <c r="D90" s="1"/>
  <c r="F207" i="144"/>
  <c r="F206" s="1"/>
  <c r="F205" s="1"/>
  <c r="E91" i="147"/>
  <c r="E90" s="1"/>
  <c r="G207" i="144"/>
  <c r="G206" s="1"/>
  <c r="G205" s="1"/>
  <c r="F91" i="147"/>
  <c r="F90" s="1"/>
  <c r="H207" i="144"/>
  <c r="H206" s="1"/>
  <c r="H205" s="1"/>
  <c r="H469"/>
  <c r="H468" s="1"/>
  <c r="H467" s="1"/>
  <c r="H466" s="1"/>
  <c r="E292" i="145"/>
  <c r="E291" s="1"/>
  <c r="G469" i="144"/>
  <c r="G468" s="1"/>
  <c r="G467" s="1"/>
  <c r="G466" s="1"/>
  <c r="F469"/>
  <c r="F468" s="1"/>
  <c r="F467" s="1"/>
  <c r="F466" s="1"/>
  <c r="F247" i="145"/>
  <c r="F246" s="1"/>
  <c r="E247"/>
  <c r="E246" s="1"/>
  <c r="G247"/>
  <c r="G246" s="1"/>
  <c r="H150" i="144"/>
  <c r="H149" s="1"/>
  <c r="H148" s="1"/>
  <c r="H147" s="1"/>
  <c r="E422" i="145"/>
  <c r="E421" s="1"/>
  <c r="F429" i="144"/>
  <c r="G121"/>
  <c r="H121"/>
  <c r="F422" i="145"/>
  <c r="F421" s="1"/>
  <c r="G429" i="144"/>
  <c r="F14" i="151"/>
  <c r="F13" s="1"/>
  <c r="G150" i="144"/>
  <c r="G149" s="1"/>
  <c r="G148" s="1"/>
  <c r="G147" s="1"/>
  <c r="G422" i="145"/>
  <c r="G421" s="1"/>
  <c r="H429" i="144"/>
  <c r="D14" i="151"/>
  <c r="G449" i="144"/>
  <c r="G448" s="1"/>
  <c r="G447" s="1"/>
  <c r="G446" s="1"/>
  <c r="H449"/>
  <c r="H448" s="1"/>
  <c r="H447" s="1"/>
  <c r="H446" s="1"/>
  <c r="H100"/>
  <c r="H96" s="1"/>
  <c r="F449"/>
  <c r="F448" s="1"/>
  <c r="F447" s="1"/>
  <c r="F446" s="1"/>
  <c r="G183" i="145"/>
  <c r="G182" s="1"/>
  <c r="E183"/>
  <c r="E182" s="1"/>
  <c r="F183"/>
  <c r="F182" s="1"/>
  <c r="F100" i="144"/>
  <c r="E228" i="145"/>
  <c r="E227" s="1"/>
  <c r="F228"/>
  <c r="F227" s="1"/>
  <c r="G228"/>
  <c r="G227" s="1"/>
  <c r="G341" i="144"/>
  <c r="G340" s="1"/>
  <c r="G339" s="1"/>
  <c r="G338" s="1"/>
  <c r="G337" s="1"/>
  <c r="F341"/>
  <c r="F340" s="1"/>
  <c r="F339" s="1"/>
  <c r="F338" s="1"/>
  <c r="F337" s="1"/>
  <c r="E14" i="151"/>
  <c r="E13" s="1"/>
  <c r="G539" i="144"/>
  <c r="G538" s="1"/>
  <c r="G537" s="1"/>
  <c r="G536" s="1"/>
  <c r="E16" i="151"/>
  <c r="E15" s="1"/>
  <c r="H268" i="144"/>
  <c r="F539"/>
  <c r="F538" s="1"/>
  <c r="F537" s="1"/>
  <c r="F536" s="1"/>
  <c r="D16" i="151"/>
  <c r="D15" s="1"/>
  <c r="H341" i="144"/>
  <c r="H340" s="1"/>
  <c r="H339" s="1"/>
  <c r="H338" s="1"/>
  <c r="H337" s="1"/>
  <c r="G100"/>
  <c r="G96" s="1"/>
  <c r="H259"/>
  <c r="H258" s="1"/>
  <c r="H257" s="1"/>
  <c r="H256" s="1"/>
  <c r="H255" s="1"/>
  <c r="F411"/>
  <c r="F410" s="1"/>
  <c r="F409" s="1"/>
  <c r="F408" s="1"/>
  <c r="F407" s="1"/>
  <c r="G411"/>
  <c r="G410" s="1"/>
  <c r="G409" s="1"/>
  <c r="G408" s="1"/>
  <c r="G407" s="1"/>
  <c r="F259"/>
  <c r="F258" s="1"/>
  <c r="F257" s="1"/>
  <c r="F256" s="1"/>
  <c r="F255" s="1"/>
  <c r="H411"/>
  <c r="H410" s="1"/>
  <c r="H409" s="1"/>
  <c r="H408" s="1"/>
  <c r="H407" s="1"/>
  <c r="G259"/>
  <c r="G258" s="1"/>
  <c r="G257" s="1"/>
  <c r="G256" s="1"/>
  <c r="G255" s="1"/>
  <c r="F435" i="145"/>
  <c r="F434" s="1"/>
  <c r="F433" s="1"/>
  <c r="D44" i="143" s="1"/>
  <c r="D43" s="1"/>
  <c r="H516" i="144"/>
  <c r="H515" s="1"/>
  <c r="H514" s="1"/>
  <c r="H513" s="1"/>
  <c r="F516"/>
  <c r="F515" s="1"/>
  <c r="F514" s="1"/>
  <c r="F513" s="1"/>
  <c r="G516"/>
  <c r="G515" s="1"/>
  <c r="G514" s="1"/>
  <c r="G513" s="1"/>
  <c r="F192"/>
  <c r="F191" s="1"/>
  <c r="F190" s="1"/>
  <c r="F189" s="1"/>
  <c r="F188" s="1"/>
  <c r="G286" i="145"/>
  <c r="G285" s="1"/>
  <c r="E286"/>
  <c r="E285" s="1"/>
  <c r="H192" i="144"/>
  <c r="H191" s="1"/>
  <c r="H190" s="1"/>
  <c r="H189" s="1"/>
  <c r="H188" s="1"/>
  <c r="F286" i="145"/>
  <c r="F285" s="1"/>
  <c r="G192" i="144"/>
  <c r="G191" s="1"/>
  <c r="G190" s="1"/>
  <c r="G189" s="1"/>
  <c r="G188" s="1"/>
  <c r="D9" i="143"/>
  <c r="E9"/>
  <c r="H162" i="144"/>
  <c r="H161" s="1"/>
  <c r="H160" s="1"/>
  <c r="H159" s="1"/>
  <c r="G200" i="145"/>
  <c r="G199" s="1"/>
  <c r="F162" i="144"/>
  <c r="F161" s="1"/>
  <c r="F160" s="1"/>
  <c r="F159" s="1"/>
  <c r="G162"/>
  <c r="G161" s="1"/>
  <c r="G160" s="1"/>
  <c r="G159" s="1"/>
  <c r="E200" i="145"/>
  <c r="E199" s="1"/>
  <c r="C27" i="143" s="1"/>
  <c r="F200" i="145"/>
  <c r="F199" s="1"/>
  <c r="D27" i="143" s="1"/>
  <c r="E63" i="147"/>
  <c r="E62" s="1"/>
  <c r="G391" i="144"/>
  <c r="G390" s="1"/>
  <c r="F63" i="147"/>
  <c r="F62" s="1"/>
  <c r="H391" i="144"/>
  <c r="H390" s="1"/>
  <c r="D63" i="147"/>
  <c r="D62" s="1"/>
  <c r="F391" i="144"/>
  <c r="F390" s="1"/>
  <c r="F19" i="145"/>
  <c r="F16" s="1"/>
  <c r="F15" s="1"/>
  <c r="F14" s="1"/>
  <c r="D10" i="143" s="1"/>
  <c r="E19" i="145"/>
  <c r="E16" s="1"/>
  <c r="E15" s="1"/>
  <c r="E14" s="1"/>
  <c r="C10" i="143" s="1"/>
  <c r="G19" i="145"/>
  <c r="G16" s="1"/>
  <c r="G15" s="1"/>
  <c r="G14" s="1"/>
  <c r="E10" i="143" s="1"/>
  <c r="G316" i="145"/>
  <c r="G308" s="1"/>
  <c r="G307" s="1"/>
  <c r="E32" i="143" s="1"/>
  <c r="F316" i="145"/>
  <c r="F308" s="1"/>
  <c r="F307" s="1"/>
  <c r="D32" i="143" s="1"/>
  <c r="E316" i="145"/>
  <c r="E308" s="1"/>
  <c r="E307" s="1"/>
  <c r="C32" i="143" s="1"/>
  <c r="F501" i="144"/>
  <c r="F500" s="1"/>
  <c r="F499" s="1"/>
  <c r="E38" i="147"/>
  <c r="E37" s="1"/>
  <c r="F277" i="145"/>
  <c r="G501" i="144"/>
  <c r="G500" s="1"/>
  <c r="G499" s="1"/>
  <c r="G277" i="145"/>
  <c r="H501" i="144"/>
  <c r="H500" s="1"/>
  <c r="H499" s="1"/>
  <c r="E277" i="145"/>
  <c r="F188" i="147"/>
  <c r="F187" s="1"/>
  <c r="D162"/>
  <c r="D161" s="1"/>
  <c r="F13"/>
  <c r="F12" s="1"/>
  <c r="D188"/>
  <c r="D187" s="1"/>
  <c r="D13"/>
  <c r="D12" s="1"/>
  <c r="E162"/>
  <c r="E161" s="1"/>
  <c r="E188"/>
  <c r="E187" s="1"/>
  <c r="F162"/>
  <c r="F161" s="1"/>
  <c r="E13"/>
  <c r="E12" s="1"/>
  <c r="E125"/>
  <c r="E124" s="1"/>
  <c r="G368" i="144"/>
  <c r="G367" s="1"/>
  <c r="G366" s="1"/>
  <c r="F125" i="147"/>
  <c r="F124" s="1"/>
  <c r="F113" s="1"/>
  <c r="H368" i="144"/>
  <c r="H367" s="1"/>
  <c r="H366" s="1"/>
  <c r="D125" i="147"/>
  <c r="D124" s="1"/>
  <c r="F368" i="144"/>
  <c r="F367" s="1"/>
  <c r="F366" s="1"/>
  <c r="F291" i="145"/>
  <c r="G291"/>
  <c r="F257" i="147"/>
  <c r="F256" s="1"/>
  <c r="F58"/>
  <c r="F57" s="1"/>
  <c r="F174" i="145"/>
  <c r="F173" s="1"/>
  <c r="F172" s="1"/>
  <c r="F171" s="1"/>
  <c r="H526" i="144"/>
  <c r="H525" s="1"/>
  <c r="H524" s="1"/>
  <c r="H523" s="1"/>
  <c r="E441" i="145"/>
  <c r="E440" s="1"/>
  <c r="E288" i="147"/>
  <c r="E287" s="1"/>
  <c r="D135"/>
  <c r="D134" s="1"/>
  <c r="E50"/>
  <c r="E49" s="1"/>
  <c r="D38"/>
  <c r="D37" s="1"/>
  <c r="E248"/>
  <c r="E247" s="1"/>
  <c r="F259"/>
  <c r="F258" s="1"/>
  <c r="D58"/>
  <c r="D57" s="1"/>
  <c r="F526" i="144"/>
  <c r="F525" s="1"/>
  <c r="F524" s="1"/>
  <c r="F523" s="1"/>
  <c r="G385" i="145"/>
  <c r="G384" s="1"/>
  <c r="E298" i="147"/>
  <c r="E297" s="1"/>
  <c r="E296" s="1"/>
  <c r="F69" i="146" s="1"/>
  <c r="F68" s="1"/>
  <c r="F288" i="147"/>
  <c r="F287" s="1"/>
  <c r="E282"/>
  <c r="E281" s="1"/>
  <c r="E255"/>
  <c r="E254" s="1"/>
  <c r="D217"/>
  <c r="D216" s="1"/>
  <c r="D211" s="1"/>
  <c r="E42" i="146" s="1"/>
  <c r="E41" s="1"/>
  <c r="D180" i="147"/>
  <c r="D179" s="1"/>
  <c r="E138"/>
  <c r="E137" s="1"/>
  <c r="E136" s="1"/>
  <c r="F24" i="146" s="1"/>
  <c r="F23" s="1"/>
  <c r="D107" i="147"/>
  <c r="D106" s="1"/>
  <c r="D56"/>
  <c r="D55" s="1"/>
  <c r="F38"/>
  <c r="F37" s="1"/>
  <c r="F151"/>
  <c r="F150" s="1"/>
  <c r="F222"/>
  <c r="F221" s="1"/>
  <c r="F218" s="1"/>
  <c r="G44" i="146" s="1"/>
  <c r="G43" s="1"/>
  <c r="E385" i="145"/>
  <c r="E384" s="1"/>
  <c r="G424"/>
  <c r="G423" s="1"/>
  <c r="F282" i="147"/>
  <c r="F281" s="1"/>
  <c r="E257"/>
  <c r="E256" s="1"/>
  <c r="E222"/>
  <c r="E221" s="1"/>
  <c r="E218" s="1"/>
  <c r="F44" i="146" s="1"/>
  <c r="F43" s="1"/>
  <c r="F200" i="147"/>
  <c r="F199" s="1"/>
  <c r="E151"/>
  <c r="E150" s="1"/>
  <c r="E99"/>
  <c r="E98" s="1"/>
  <c r="E239"/>
  <c r="E238" s="1"/>
  <c r="E237" s="1"/>
  <c r="F53" i="146" s="1"/>
  <c r="F52" s="1"/>
  <c r="D151" i="147"/>
  <c r="D150" s="1"/>
  <c r="G415" i="145"/>
  <c r="F369"/>
  <c r="F368" s="1"/>
  <c r="E420"/>
  <c r="E419" s="1"/>
  <c r="G443"/>
  <c r="G442" s="1"/>
  <c r="G435" s="1"/>
  <c r="D308" i="147"/>
  <c r="D307" s="1"/>
  <c r="D306" s="1"/>
  <c r="F304"/>
  <c r="F303" s="1"/>
  <c r="F302" s="1"/>
  <c r="G73" i="146" s="1"/>
  <c r="G72" s="1"/>
  <c r="E301" i="147"/>
  <c r="E300" s="1"/>
  <c r="E299" s="1"/>
  <c r="F71" i="146" s="1"/>
  <c r="F70" s="1"/>
  <c r="F291" i="147"/>
  <c r="F290" s="1"/>
  <c r="F289" s="1"/>
  <c r="G64" i="146" s="1"/>
  <c r="G63" s="1"/>
  <c r="F178" i="147"/>
  <c r="F177" s="1"/>
  <c r="E142"/>
  <c r="E141" s="1"/>
  <c r="E140" s="1"/>
  <c r="F27" i="146" s="1"/>
  <c r="E109" i="147"/>
  <c r="E108" s="1"/>
  <c r="G369" i="145"/>
  <c r="G368" s="1"/>
  <c r="F394"/>
  <c r="F393" s="1"/>
  <c r="F392" s="1"/>
  <c r="F388" s="1"/>
  <c r="E443"/>
  <c r="E442" s="1"/>
  <c r="E246" i="147"/>
  <c r="E245" s="1"/>
  <c r="E184"/>
  <c r="E183" s="1"/>
  <c r="E77"/>
  <c r="E76" s="1"/>
  <c r="G174" i="145"/>
  <c r="G173" s="1"/>
  <c r="G172" s="1"/>
  <c r="G171" s="1"/>
  <c r="E369"/>
  <c r="E368" s="1"/>
  <c r="G394"/>
  <c r="G393" s="1"/>
  <c r="G392" s="1"/>
  <c r="G388" s="1"/>
  <c r="F406"/>
  <c r="F405" s="1"/>
  <c r="F404" s="1"/>
  <c r="F403" s="1"/>
  <c r="F420"/>
  <c r="F419" s="1"/>
  <c r="E308" i="147"/>
  <c r="E307" s="1"/>
  <c r="E306" s="1"/>
  <c r="D301"/>
  <c r="D300" s="1"/>
  <c r="D299" s="1"/>
  <c r="E71" i="146" s="1"/>
  <c r="E70" s="1"/>
  <c r="F298" i="147"/>
  <c r="F297" s="1"/>
  <c r="F296" s="1"/>
  <c r="G69" i="146" s="1"/>
  <c r="G68" s="1"/>
  <c r="D288" i="147"/>
  <c r="D287" s="1"/>
  <c r="D282"/>
  <c r="D281" s="1"/>
  <c r="D257"/>
  <c r="D256" s="1"/>
  <c r="F255"/>
  <c r="F254" s="1"/>
  <c r="F246"/>
  <c r="F245" s="1"/>
  <c r="D222"/>
  <c r="D221" s="1"/>
  <c r="D218" s="1"/>
  <c r="E44" i="146" s="1"/>
  <c r="E43" s="1"/>
  <c r="E217" i="147"/>
  <c r="E216" s="1"/>
  <c r="E211" s="1"/>
  <c r="F205"/>
  <c r="F204" s="1"/>
  <c r="F203" s="1"/>
  <c r="F184"/>
  <c r="F183" s="1"/>
  <c r="E180"/>
  <c r="E179" s="1"/>
  <c r="D142"/>
  <c r="D141" s="1"/>
  <c r="D140" s="1"/>
  <c r="E27" i="146" s="1"/>
  <c r="F138" i="147"/>
  <c r="F137" s="1"/>
  <c r="F136" s="1"/>
  <c r="G24" i="146" s="1"/>
  <c r="G23" s="1"/>
  <c r="E135" i="147"/>
  <c r="E134" s="1"/>
  <c r="D109"/>
  <c r="D108" s="1"/>
  <c r="F77"/>
  <c r="F76" s="1"/>
  <c r="F50"/>
  <c r="F49" s="1"/>
  <c r="F99"/>
  <c r="F98" s="1"/>
  <c r="E107"/>
  <c r="E106" s="1"/>
  <c r="F239"/>
  <c r="F238" s="1"/>
  <c r="F237" s="1"/>
  <c r="G53" i="146" s="1"/>
  <c r="G52" s="1"/>
  <c r="E56" i="147"/>
  <c r="E55" s="1"/>
  <c r="E80"/>
  <c r="E79" s="1"/>
  <c r="E78" s="1"/>
  <c r="F14" i="146" s="1"/>
  <c r="F13" s="1"/>
  <c r="D304" i="147"/>
  <c r="D303" s="1"/>
  <c r="D302" s="1"/>
  <c r="E73" i="146" s="1"/>
  <c r="E72" s="1"/>
  <c r="F301" i="147"/>
  <c r="F300" s="1"/>
  <c r="F299" s="1"/>
  <c r="G71" i="146" s="1"/>
  <c r="G70" s="1"/>
  <c r="D291" i="147"/>
  <c r="D290" s="1"/>
  <c r="D289" s="1"/>
  <c r="E64" i="146" s="1"/>
  <c r="E63" s="1"/>
  <c r="D259" i="147"/>
  <c r="D258" s="1"/>
  <c r="E205"/>
  <c r="E204" s="1"/>
  <c r="E203" s="1"/>
  <c r="F142"/>
  <c r="F141" s="1"/>
  <c r="F140" s="1"/>
  <c r="G27" i="146" s="1"/>
  <c r="F109" i="147"/>
  <c r="F108" s="1"/>
  <c r="F80"/>
  <c r="F79" s="1"/>
  <c r="F78" s="1"/>
  <c r="G14" i="146" s="1"/>
  <c r="G13" s="1"/>
  <c r="D11" i="147"/>
  <c r="D10" s="1"/>
  <c r="G526" i="144"/>
  <c r="G525" s="1"/>
  <c r="G524" s="1"/>
  <c r="G523" s="1"/>
  <c r="E174" i="145"/>
  <c r="E173" s="1"/>
  <c r="E172" s="1"/>
  <c r="E171" s="1"/>
  <c r="F385"/>
  <c r="F384" s="1"/>
  <c r="E394"/>
  <c r="E393" s="1"/>
  <c r="E392" s="1"/>
  <c r="E388" s="1"/>
  <c r="G406"/>
  <c r="G405" s="1"/>
  <c r="G404" s="1"/>
  <c r="G403" s="1"/>
  <c r="G420"/>
  <c r="G419" s="1"/>
  <c r="F308" i="147"/>
  <c r="F307" s="1"/>
  <c r="F306" s="1"/>
  <c r="E304"/>
  <c r="E303" s="1"/>
  <c r="E302" s="1"/>
  <c r="F73" i="146" s="1"/>
  <c r="F72" s="1"/>
  <c r="D298" i="147"/>
  <c r="D297" s="1"/>
  <c r="D296" s="1"/>
  <c r="E69" i="146" s="1"/>
  <c r="E68" s="1"/>
  <c r="E291" i="147"/>
  <c r="E290" s="1"/>
  <c r="E289" s="1"/>
  <c r="F64" i="146" s="1"/>
  <c r="F63" s="1"/>
  <c r="E259" i="147"/>
  <c r="E258" s="1"/>
  <c r="D255"/>
  <c r="D254" s="1"/>
  <c r="F217"/>
  <c r="F216" s="1"/>
  <c r="F211" s="1"/>
  <c r="G42" i="146" s="1"/>
  <c r="G41" s="1"/>
  <c r="D205" i="147"/>
  <c r="D204" s="1"/>
  <c r="D203" s="1"/>
  <c r="E200"/>
  <c r="E199" s="1"/>
  <c r="D184"/>
  <c r="D183" s="1"/>
  <c r="F180"/>
  <c r="F179" s="1"/>
  <c r="E178"/>
  <c r="E177" s="1"/>
  <c r="E147"/>
  <c r="E146" s="1"/>
  <c r="E145" s="1"/>
  <c r="D138"/>
  <c r="D137" s="1"/>
  <c r="D136" s="1"/>
  <c r="E24" i="146" s="1"/>
  <c r="E23" s="1"/>
  <c r="F83" i="147"/>
  <c r="F82" s="1"/>
  <c r="F81" s="1"/>
  <c r="G16" i="146" s="1"/>
  <c r="G15" s="1"/>
  <c r="D77" i="147"/>
  <c r="D76" s="1"/>
  <c r="D50"/>
  <c r="D49" s="1"/>
  <c r="E11"/>
  <c r="E10" s="1"/>
  <c r="D99"/>
  <c r="D98" s="1"/>
  <c r="F107"/>
  <c r="F106" s="1"/>
  <c r="D239"/>
  <c r="D238" s="1"/>
  <c r="D237" s="1"/>
  <c r="E53" i="146" s="1"/>
  <c r="E52" s="1"/>
  <c r="F56" i="147"/>
  <c r="F55" s="1"/>
  <c r="E58"/>
  <c r="E57" s="1"/>
  <c r="E415" i="145"/>
  <c r="D200" i="147"/>
  <c r="D199" s="1"/>
  <c r="D80"/>
  <c r="D79" s="1"/>
  <c r="D78" s="1"/>
  <c r="E14" i="146" s="1"/>
  <c r="E13" s="1"/>
  <c r="E56" i="145"/>
  <c r="E74"/>
  <c r="E88"/>
  <c r="E87" s="1"/>
  <c r="F415"/>
  <c r="F56"/>
  <c r="E337"/>
  <c r="E354"/>
  <c r="F147" i="147"/>
  <c r="F146" s="1"/>
  <c r="F145" s="1"/>
  <c r="E406" i="145"/>
  <c r="E405" s="1"/>
  <c r="E404" s="1"/>
  <c r="E403" s="1"/>
  <c r="D147" i="147"/>
  <c r="D146" s="1"/>
  <c r="D145" s="1"/>
  <c r="D81"/>
  <c r="E16" i="146" s="1"/>
  <c r="E15" s="1"/>
  <c r="E81" i="147"/>
  <c r="F16" i="146" s="1"/>
  <c r="F15" s="1"/>
  <c r="D321" i="147"/>
  <c r="E321"/>
  <c r="F321"/>
  <c r="C46" i="143"/>
  <c r="C45" s="1"/>
  <c r="E444" i="145"/>
  <c r="F428"/>
  <c r="F427" s="1"/>
  <c r="F426" s="1"/>
  <c r="F425" s="1"/>
  <c r="D42" i="143" s="1"/>
  <c r="E46"/>
  <c r="E45" s="1"/>
  <c r="G428" i="145"/>
  <c r="G427" s="1"/>
  <c r="G426" s="1"/>
  <c r="G425" s="1"/>
  <c r="E42" i="143" s="1"/>
  <c r="D46"/>
  <c r="D45" s="1"/>
  <c r="E428" i="145"/>
  <c r="E427" s="1"/>
  <c r="E426" s="1"/>
  <c r="E425" s="1"/>
  <c r="C42" i="143" s="1"/>
  <c r="F400" i="145"/>
  <c r="F399" s="1"/>
  <c r="F398" s="1"/>
  <c r="G400"/>
  <c r="G399" s="1"/>
  <c r="G398" s="1"/>
  <c r="E400"/>
  <c r="E399" s="1"/>
  <c r="E398" s="1"/>
  <c r="F337"/>
  <c r="F341"/>
  <c r="G354"/>
  <c r="G337"/>
  <c r="G341"/>
  <c r="F354"/>
  <c r="E341"/>
  <c r="E70"/>
  <c r="E69" s="1"/>
  <c r="G166"/>
  <c r="H540" i="144"/>
  <c r="F70" i="145"/>
  <c r="F69" s="1"/>
  <c r="G126"/>
  <c r="G125" s="1"/>
  <c r="G124" s="1"/>
  <c r="G123" s="1"/>
  <c r="G147"/>
  <c r="G146" s="1"/>
  <c r="G129" s="1"/>
  <c r="E165"/>
  <c r="E164" s="1"/>
  <c r="F165"/>
  <c r="F164" s="1"/>
  <c r="F159" s="1"/>
  <c r="E166"/>
  <c r="F166"/>
  <c r="E97"/>
  <c r="E96" s="1"/>
  <c r="E95" s="1"/>
  <c r="E91" s="1"/>
  <c r="F126"/>
  <c r="F125" s="1"/>
  <c r="F124" s="1"/>
  <c r="F123" s="1"/>
  <c r="E147"/>
  <c r="E146" s="1"/>
  <c r="E129" s="1"/>
  <c r="F147"/>
  <c r="F146" s="1"/>
  <c r="F129" s="1"/>
  <c r="E159"/>
  <c r="G165"/>
  <c r="G164" s="1"/>
  <c r="G159" s="1"/>
  <c r="G70"/>
  <c r="G69" s="1"/>
  <c r="E31"/>
  <c r="F31"/>
  <c r="G56"/>
  <c r="F82"/>
  <c r="F91"/>
  <c r="E28"/>
  <c r="E82"/>
  <c r="F88"/>
  <c r="F87" s="1"/>
  <c r="F108"/>
  <c r="F105" s="1"/>
  <c r="F104" s="1"/>
  <c r="F103" s="1"/>
  <c r="F28"/>
  <c r="F27" s="1"/>
  <c r="F26" s="1"/>
  <c r="F25" s="1"/>
  <c r="D11" i="143" s="1"/>
  <c r="G31" i="145"/>
  <c r="G82"/>
  <c r="G91"/>
  <c r="E40"/>
  <c r="E39" s="1"/>
  <c r="E38" s="1"/>
  <c r="E37" s="1"/>
  <c r="C12" i="143" s="1"/>
  <c r="F40" i="145"/>
  <c r="F39" s="1"/>
  <c r="F38" s="1"/>
  <c r="F37" s="1"/>
  <c r="D12" i="143" s="1"/>
  <c r="G28" i="145"/>
  <c r="G40"/>
  <c r="G39" s="1"/>
  <c r="G38" s="1"/>
  <c r="G37" s="1"/>
  <c r="E12" i="143" s="1"/>
  <c r="F74" i="145"/>
  <c r="G88"/>
  <c r="G87" s="1"/>
  <c r="G108"/>
  <c r="G105" s="1"/>
  <c r="G104" s="1"/>
  <c r="G103" s="1"/>
  <c r="G74"/>
  <c r="E108"/>
  <c r="E105" s="1"/>
  <c r="E104" s="1"/>
  <c r="E103" s="1"/>
  <c r="F420" i="144"/>
  <c r="G420"/>
  <c r="G305"/>
  <c r="G304" s="1"/>
  <c r="G303" s="1"/>
  <c r="G302" s="1"/>
  <c r="G301" s="1"/>
  <c r="H420"/>
  <c r="H305"/>
  <c r="H304" s="1"/>
  <c r="H303" s="1"/>
  <c r="H302" s="1"/>
  <c r="H301" s="1"/>
  <c r="F348"/>
  <c r="F347" s="1"/>
  <c r="F346" s="1"/>
  <c r="F345" s="1"/>
  <c r="F344" s="1"/>
  <c r="G348"/>
  <c r="G347" s="1"/>
  <c r="G346" s="1"/>
  <c r="G345" s="1"/>
  <c r="G344" s="1"/>
  <c r="H348"/>
  <c r="H347" s="1"/>
  <c r="H346" s="1"/>
  <c r="H345" s="1"/>
  <c r="H344" s="1"/>
  <c r="F305"/>
  <c r="F304" s="1"/>
  <c r="F303" s="1"/>
  <c r="F302" s="1"/>
  <c r="F301" s="1"/>
  <c r="F248"/>
  <c r="F243" s="1"/>
  <c r="F242" s="1"/>
  <c r="F235" s="1"/>
  <c r="F284"/>
  <c r="F269" s="1"/>
  <c r="F268" s="1"/>
  <c r="G132"/>
  <c r="G131" s="1"/>
  <c r="F91"/>
  <c r="F132"/>
  <c r="F131" s="1"/>
  <c r="G141"/>
  <c r="G140" s="1"/>
  <c r="G248"/>
  <c r="G243" s="1"/>
  <c r="G242" s="1"/>
  <c r="G235" s="1"/>
  <c r="H248"/>
  <c r="H243" s="1"/>
  <c r="H242" s="1"/>
  <c r="H235" s="1"/>
  <c r="H141"/>
  <c r="H140" s="1"/>
  <c r="H132"/>
  <c r="H131" s="1"/>
  <c r="F141"/>
  <c r="F140" s="1"/>
  <c r="C29" i="143" l="1"/>
  <c r="E226" i="145"/>
  <c r="G226"/>
  <c r="E29" i="143" s="1"/>
  <c r="F226" i="145"/>
  <c r="D29" i="143" s="1"/>
  <c r="E245" i="145"/>
  <c r="C30" i="143" s="1"/>
  <c r="G245" i="145"/>
  <c r="E30" i="143" s="1"/>
  <c r="F245" i="145"/>
  <c r="D30" i="143" s="1"/>
  <c r="E276" i="145"/>
  <c r="C31" i="143" s="1"/>
  <c r="F276" i="145"/>
  <c r="D31" i="143" s="1"/>
  <c r="G276" i="145"/>
  <c r="E31" i="143" s="1"/>
  <c r="F204" i="144"/>
  <c r="F203" s="1"/>
  <c r="H204"/>
  <c r="H203" s="1"/>
  <c r="G204"/>
  <c r="G203" s="1"/>
  <c r="F9" i="147"/>
  <c r="E113"/>
  <c r="E112" s="1"/>
  <c r="D9"/>
  <c r="E10" i="146" s="1"/>
  <c r="E9" s="1"/>
  <c r="E9" i="147"/>
  <c r="F10" i="146" s="1"/>
  <c r="F9" s="1"/>
  <c r="D113" i="147"/>
  <c r="E22" i="146" s="1"/>
  <c r="E21" s="1"/>
  <c r="E20" s="1"/>
  <c r="G349" i="145"/>
  <c r="G348" s="1"/>
  <c r="D89" i="147"/>
  <c r="E19" i="146" s="1"/>
  <c r="E18" s="1"/>
  <c r="E17" s="1"/>
  <c r="E89" i="147"/>
  <c r="F19" i="146" s="1"/>
  <c r="F18" s="1"/>
  <c r="F17" s="1"/>
  <c r="F89" i="147"/>
  <c r="F88" s="1"/>
  <c r="E349" i="145"/>
  <c r="E348" s="1"/>
  <c r="F349"/>
  <c r="F348" s="1"/>
  <c r="F300" i="144"/>
  <c r="F276" i="147"/>
  <c r="G62" i="146" s="1"/>
  <c r="G61" s="1"/>
  <c r="G60" s="1"/>
  <c r="D276" i="147"/>
  <c r="D275" s="1"/>
  <c r="E276"/>
  <c r="E275" s="1"/>
  <c r="E181" i="145"/>
  <c r="E175" s="1"/>
  <c r="F181"/>
  <c r="D26" i="143" s="1"/>
  <c r="D24" s="1"/>
  <c r="G181" i="145"/>
  <c r="E26" i="143" s="1"/>
  <c r="E410" i="145"/>
  <c r="E409" s="1"/>
  <c r="E408" s="1"/>
  <c r="C41" i="143" s="1"/>
  <c r="C40" s="1"/>
  <c r="D13" i="151"/>
  <c r="E39" i="146"/>
  <c r="E38" s="1"/>
  <c r="F39"/>
  <c r="F38" s="1"/>
  <c r="G39"/>
  <c r="G38" s="1"/>
  <c r="E149" i="147"/>
  <c r="F32" i="146" s="1"/>
  <c r="F31" s="1"/>
  <c r="D149" i="147"/>
  <c r="E32" i="146" s="1"/>
  <c r="E31" s="1"/>
  <c r="F149" i="147"/>
  <c r="G32" i="146" s="1"/>
  <c r="G31" s="1"/>
  <c r="F410" i="145"/>
  <c r="F409" s="1"/>
  <c r="F408" s="1"/>
  <c r="D41" i="143" s="1"/>
  <c r="D40" s="1"/>
  <c r="G410" i="145"/>
  <c r="G409" s="1"/>
  <c r="G408" s="1"/>
  <c r="E41" i="143" s="1"/>
  <c r="E40" s="1"/>
  <c r="G22" i="146"/>
  <c r="G21" s="1"/>
  <c r="G20" s="1"/>
  <c r="H539" i="144"/>
  <c r="H538" s="1"/>
  <c r="H537" s="1"/>
  <c r="H536" s="1"/>
  <c r="F16" i="151"/>
  <c r="F11"/>
  <c r="E182" i="147"/>
  <c r="F37" i="146" s="1"/>
  <c r="F36" s="1"/>
  <c r="D182" i="147"/>
  <c r="E37" i="146" s="1"/>
  <c r="E36" s="1"/>
  <c r="G300" i="144"/>
  <c r="H300"/>
  <c r="F182" i="147"/>
  <c r="G37" i="146" s="1"/>
  <c r="G36" s="1"/>
  <c r="F383" i="145"/>
  <c r="F382" s="1"/>
  <c r="F381" s="1"/>
  <c r="D38" i="143" s="1"/>
  <c r="E383" i="145"/>
  <c r="E382" s="1"/>
  <c r="E381" s="1"/>
  <c r="C38" i="143" s="1"/>
  <c r="G383" i="145"/>
  <c r="G382" s="1"/>
  <c r="G381" s="1"/>
  <c r="E38" i="143" s="1"/>
  <c r="E435" i="145"/>
  <c r="E434" s="1"/>
  <c r="E433" s="1"/>
  <c r="C44" i="143" s="1"/>
  <c r="C43" s="1"/>
  <c r="G434" i="145"/>
  <c r="G433" s="1"/>
  <c r="G432" s="1"/>
  <c r="H385" i="144"/>
  <c r="H384" s="1"/>
  <c r="H365" s="1"/>
  <c r="F385"/>
  <c r="F384" s="1"/>
  <c r="F365" s="1"/>
  <c r="G385"/>
  <c r="G384" s="1"/>
  <c r="G365" s="1"/>
  <c r="D314" i="147"/>
  <c r="D309" s="1"/>
  <c r="D305" s="1"/>
  <c r="E314"/>
  <c r="F314"/>
  <c r="F309" s="1"/>
  <c r="E61"/>
  <c r="F12" i="146" s="1"/>
  <c r="F11" s="1"/>
  <c r="G95" i="144"/>
  <c r="G94" s="1"/>
  <c r="H95"/>
  <c r="H94" s="1"/>
  <c r="F96"/>
  <c r="F95" s="1"/>
  <c r="F94" s="1"/>
  <c r="F158" i="147"/>
  <c r="G34" i="146" s="1"/>
  <c r="G33" s="1"/>
  <c r="E158" i="147"/>
  <c r="F34" i="146" s="1"/>
  <c r="F33" s="1"/>
  <c r="D158" i="147"/>
  <c r="F61"/>
  <c r="G12" i="146" s="1"/>
  <c r="G11" s="1"/>
  <c r="E27" i="145"/>
  <c r="E26" s="1"/>
  <c r="E25" s="1"/>
  <c r="C11" i="143" s="1"/>
  <c r="G27" i="145"/>
  <c r="G26" s="1"/>
  <c r="G25" s="1"/>
  <c r="E11" i="143" s="1"/>
  <c r="D61" i="147"/>
  <c r="E12" i="146" s="1"/>
  <c r="E11" s="1"/>
  <c r="H419" i="144"/>
  <c r="H418" s="1"/>
  <c r="H417" s="1"/>
  <c r="H416" s="1"/>
  <c r="E128" i="145"/>
  <c r="E127" s="1"/>
  <c r="C22" i="143" s="1"/>
  <c r="F128" i="145"/>
  <c r="F127" s="1"/>
  <c r="D22" i="143" s="1"/>
  <c r="G128" i="145"/>
  <c r="G127" s="1"/>
  <c r="E22" i="143" s="1"/>
  <c r="E76" i="146"/>
  <c r="E75" s="1"/>
  <c r="G419" i="144"/>
  <c r="G418" s="1"/>
  <c r="G417" s="1"/>
  <c r="G416" s="1"/>
  <c r="E253" i="147"/>
  <c r="F57" i="146" s="1"/>
  <c r="F56" s="1"/>
  <c r="F253" i="147"/>
  <c r="G57" i="146" s="1"/>
  <c r="G56" s="1"/>
  <c r="F65"/>
  <c r="F139" i="147"/>
  <c r="E292"/>
  <c r="F29" i="146"/>
  <c r="F28" s="1"/>
  <c r="G397" i="145"/>
  <c r="E39" i="143" s="1"/>
  <c r="G146" i="144"/>
  <c r="E98" i="145"/>
  <c r="D253" i="147"/>
  <c r="E57" i="146" s="1"/>
  <c r="E56" s="1"/>
  <c r="D139" i="147"/>
  <c r="F432" i="145"/>
  <c r="F210" i="147"/>
  <c r="F76" i="146"/>
  <c r="F75" s="1"/>
  <c r="G65"/>
  <c r="E139" i="147"/>
  <c r="E65" i="146"/>
  <c r="E81" i="145"/>
  <c r="F42" i="146"/>
  <c r="F41" s="1"/>
  <c r="F40" s="1"/>
  <c r="E210" i="147"/>
  <c r="E397" i="145"/>
  <c r="C39" i="143" s="1"/>
  <c r="G76" i="146"/>
  <c r="G75" s="1"/>
  <c r="E26"/>
  <c r="G26"/>
  <c r="F445" i="144"/>
  <c r="F444" s="1"/>
  <c r="F397" i="145"/>
  <c r="D292" i="147"/>
  <c r="F292"/>
  <c r="F26" i="146"/>
  <c r="E29"/>
  <c r="E28" s="1"/>
  <c r="E158" i="145"/>
  <c r="E157" s="1"/>
  <c r="C23" i="143" s="1"/>
  <c r="E336" i="145"/>
  <c r="E335" s="1"/>
  <c r="E334" s="1"/>
  <c r="C33" i="143" s="1"/>
  <c r="G40" i="146"/>
  <c r="G158" i="145"/>
  <c r="G157" s="1"/>
  <c r="E23" i="143" s="1"/>
  <c r="D210" i="147"/>
  <c r="F112"/>
  <c r="E40" i="146"/>
  <c r="G29"/>
  <c r="G28" s="1"/>
  <c r="F84"/>
  <c r="F83" s="1"/>
  <c r="G84"/>
  <c r="G83" s="1"/>
  <c r="E84"/>
  <c r="E83" s="1"/>
  <c r="E27" i="143"/>
  <c r="E102" i="145"/>
  <c r="C17" i="143"/>
  <c r="C16" s="1"/>
  <c r="G102" i="145"/>
  <c r="E17" i="143"/>
  <c r="E16" s="1"/>
  <c r="F102" i="145"/>
  <c r="D17" i="143"/>
  <c r="D16" s="1"/>
  <c r="F122" i="145"/>
  <c r="D21" i="143"/>
  <c r="G122" i="145"/>
  <c r="E21" i="143"/>
  <c r="G336" i="145"/>
  <c r="G335" s="1"/>
  <c r="G334" s="1"/>
  <c r="F336"/>
  <c r="F335" s="1"/>
  <c r="F334" s="1"/>
  <c r="F90" i="144"/>
  <c r="F89" s="1"/>
  <c r="F88" s="1"/>
  <c r="E126" i="145"/>
  <c r="E125" s="1"/>
  <c r="E124" s="1"/>
  <c r="E123" s="1"/>
  <c r="H445" i="144"/>
  <c r="G445"/>
  <c r="G444" s="1"/>
  <c r="F158" i="145"/>
  <c r="F157" s="1"/>
  <c r="G81"/>
  <c r="F81"/>
  <c r="F419" i="144"/>
  <c r="F418" s="1"/>
  <c r="F417" s="1"/>
  <c r="F416" s="1"/>
  <c r="F146"/>
  <c r="G130"/>
  <c r="G129" s="1"/>
  <c r="H130"/>
  <c r="H129" s="1"/>
  <c r="F130"/>
  <c r="F129" s="1"/>
  <c r="H146"/>
  <c r="C35" i="143" l="1"/>
  <c r="C34" s="1"/>
  <c r="E347" i="145"/>
  <c r="E346" s="1"/>
  <c r="G347"/>
  <c r="G346" s="1"/>
  <c r="F347"/>
  <c r="F346" s="1"/>
  <c r="F305" i="147"/>
  <c r="E74" i="146"/>
  <c r="D148" i="147"/>
  <c r="F175" i="145"/>
  <c r="G175"/>
  <c r="C26" i="143"/>
  <c r="C24" s="1"/>
  <c r="E24"/>
  <c r="F35" i="146"/>
  <c r="E35"/>
  <c r="G35"/>
  <c r="F30"/>
  <c r="G30"/>
  <c r="H444" i="144"/>
  <c r="E44" i="143"/>
  <c r="E43" s="1"/>
  <c r="G87" i="144"/>
  <c r="F62" i="146"/>
  <c r="F61" s="1"/>
  <c r="F60" s="1"/>
  <c r="H87" i="144"/>
  <c r="F8" i="147"/>
  <c r="F8" i="146"/>
  <c r="E8"/>
  <c r="G74"/>
  <c r="E309" i="147"/>
  <c r="E305" s="1"/>
  <c r="F22" i="146"/>
  <c r="F21" s="1"/>
  <c r="F20" s="1"/>
  <c r="F116" i="145"/>
  <c r="E34" i="146"/>
  <c r="E33" s="1"/>
  <c r="E30" s="1"/>
  <c r="G357" i="144"/>
  <c r="E19" i="143"/>
  <c r="G116" i="145"/>
  <c r="F357" i="144"/>
  <c r="H357"/>
  <c r="C28" i="143"/>
  <c r="E432" i="145"/>
  <c r="C36" i="143"/>
  <c r="D112" i="147"/>
  <c r="G19" i="146"/>
  <c r="G18" s="1"/>
  <c r="G17" s="1"/>
  <c r="E36" i="143"/>
  <c r="G407" i="145"/>
  <c r="F275" i="147"/>
  <c r="F87" i="144"/>
  <c r="E62" i="146"/>
  <c r="E61" s="1"/>
  <c r="E60" s="1"/>
  <c r="G10"/>
  <c r="G9" s="1"/>
  <c r="G8" s="1"/>
  <c r="F181" i="147"/>
  <c r="D88"/>
  <c r="G375" i="145"/>
  <c r="E181" i="147"/>
  <c r="E25" i="146"/>
  <c r="E8" i="147"/>
  <c r="E88"/>
  <c r="F25" i="146"/>
  <c r="D8" i="147"/>
  <c r="F148"/>
  <c r="F375" i="145"/>
  <c r="D39" i="143"/>
  <c r="D36" s="1"/>
  <c r="E148" i="147"/>
  <c r="G25" i="146"/>
  <c r="F407" i="145"/>
  <c r="E225"/>
  <c r="E407"/>
  <c r="D181" i="147"/>
  <c r="E375" i="145"/>
  <c r="E122"/>
  <c r="E116" s="1"/>
  <c r="C21" i="143"/>
  <c r="C19" s="1"/>
  <c r="G225" i="145"/>
  <c r="E33" i="143"/>
  <c r="E28" s="1"/>
  <c r="D23"/>
  <c r="D19" s="1"/>
  <c r="F225" i="145"/>
  <c r="D33" i="143"/>
  <c r="D28" s="1"/>
  <c r="G78" i="144"/>
  <c r="H78"/>
  <c r="F78"/>
  <c r="G76"/>
  <c r="H76"/>
  <c r="F76"/>
  <c r="G65"/>
  <c r="F80" i="145" s="1"/>
  <c r="F79" s="1"/>
  <c r="F73" s="1"/>
  <c r="H65" i="144"/>
  <c r="G80" i="145" s="1"/>
  <c r="G79" s="1"/>
  <c r="G73" s="1"/>
  <c r="F65" i="144"/>
  <c r="E80" i="145" s="1"/>
  <c r="E79" s="1"/>
  <c r="E73" s="1"/>
  <c r="G60" i="144"/>
  <c r="E24" i="151" s="1"/>
  <c r="E23" s="1"/>
  <c r="H60" i="144"/>
  <c r="F60"/>
  <c r="G55"/>
  <c r="H55"/>
  <c r="F55"/>
  <c r="G51"/>
  <c r="E236" i="147" s="1"/>
  <c r="E235" s="1"/>
  <c r="E234" s="1"/>
  <c r="F51" i="146" s="1"/>
  <c r="F50" s="1"/>
  <c r="H51" i="144"/>
  <c r="F236" i="147" s="1"/>
  <c r="F235" s="1"/>
  <c r="F234" s="1"/>
  <c r="G51" i="146" s="1"/>
  <c r="G50" s="1"/>
  <c r="F51" i="144"/>
  <c r="D236" i="147" s="1"/>
  <c r="D235" s="1"/>
  <c r="D234" s="1"/>
  <c r="E51" i="146" s="1"/>
  <c r="E50" s="1"/>
  <c r="G47" i="144"/>
  <c r="E233" i="147" s="1"/>
  <c r="E232" s="1"/>
  <c r="H47" i="144"/>
  <c r="F233" i="147" s="1"/>
  <c r="F232" s="1"/>
  <c r="F47" i="144"/>
  <c r="D233" i="147" s="1"/>
  <c r="D232" s="1"/>
  <c r="G44" i="144"/>
  <c r="E231" i="147" s="1"/>
  <c r="E230" s="1"/>
  <c r="H44" i="144"/>
  <c r="F231" i="147" s="1"/>
  <c r="F230" s="1"/>
  <c r="F44" i="144"/>
  <c r="D231" i="147" s="1"/>
  <c r="D230" s="1"/>
  <c r="G40" i="144"/>
  <c r="E228" i="147" s="1"/>
  <c r="E227" s="1"/>
  <c r="H40" i="144"/>
  <c r="F228" i="147" s="1"/>
  <c r="F227" s="1"/>
  <c r="F40" i="144"/>
  <c r="D228" i="147" s="1"/>
  <c r="D227" s="1"/>
  <c r="G38" i="144"/>
  <c r="E226" i="147" s="1"/>
  <c r="E225" s="1"/>
  <c r="H38" i="144"/>
  <c r="F226" i="147" s="1"/>
  <c r="F225" s="1"/>
  <c r="F38" i="144"/>
  <c r="D226" i="147" s="1"/>
  <c r="D225" s="1"/>
  <c r="G27" i="144"/>
  <c r="H27"/>
  <c r="F27"/>
  <c r="G23"/>
  <c r="E270" i="147" s="1"/>
  <c r="E269" s="1"/>
  <c r="H23" i="144"/>
  <c r="F270" i="147" s="1"/>
  <c r="F269" s="1"/>
  <c r="F23" i="144"/>
  <c r="D270" i="147" s="1"/>
  <c r="D269" s="1"/>
  <c r="G20" i="144"/>
  <c r="H20"/>
  <c r="F20"/>
  <c r="G14"/>
  <c r="H14"/>
  <c r="F14"/>
  <c r="E35" i="143" l="1"/>
  <c r="E34" s="1"/>
  <c r="D35"/>
  <c r="D34" s="1"/>
  <c r="D262" i="147"/>
  <c r="D261" s="1"/>
  <c r="D18" i="151"/>
  <c r="D17" s="1"/>
  <c r="H59" i="144"/>
  <c r="H58" s="1"/>
  <c r="F24" i="151"/>
  <c r="F23" s="1"/>
  <c r="D274" i="147"/>
  <c r="D273" s="1"/>
  <c r="D22" i="151"/>
  <c r="E262" i="147"/>
  <c r="E261" s="1"/>
  <c r="E18" i="151"/>
  <c r="E17" s="1"/>
  <c r="E274" i="147"/>
  <c r="E273" s="1"/>
  <c r="E22" i="151"/>
  <c r="E21" s="1"/>
  <c r="F19" s="1"/>
  <c r="F262" i="147"/>
  <c r="F261" s="1"/>
  <c r="F18" i="151"/>
  <c r="F17" s="1"/>
  <c r="F274" i="147"/>
  <c r="F273" s="1"/>
  <c r="F22" i="151"/>
  <c r="F21" s="1"/>
  <c r="F59" i="144"/>
  <c r="F58" s="1"/>
  <c r="D24" i="151"/>
  <c r="D23" s="1"/>
  <c r="E264" i="147"/>
  <c r="E263" s="1"/>
  <c r="G59" i="144"/>
  <c r="G58" s="1"/>
  <c r="F74" i="146"/>
  <c r="F224" i="147"/>
  <c r="G47" i="146" s="1"/>
  <c r="G46" s="1"/>
  <c r="F229" i="147"/>
  <c r="G49" i="146" s="1"/>
  <c r="G48" s="1"/>
  <c r="E224" i="147"/>
  <c r="F47" i="146" s="1"/>
  <c r="F46" s="1"/>
  <c r="D229" i="147"/>
  <c r="E49" i="146" s="1"/>
  <c r="E48" s="1"/>
  <c r="F54" i="144"/>
  <c r="F53" s="1"/>
  <c r="D250" i="147"/>
  <c r="D249" s="1"/>
  <c r="F264"/>
  <c r="F263" s="1"/>
  <c r="G13" i="144"/>
  <c r="G12" s="1"/>
  <c r="G11" s="1"/>
  <c r="G10" s="1"/>
  <c r="E268" i="147"/>
  <c r="E267" s="1"/>
  <c r="D264"/>
  <c r="D263" s="1"/>
  <c r="H13" i="144"/>
  <c r="H12" s="1"/>
  <c r="H11" s="1"/>
  <c r="H10" s="1"/>
  <c r="F268" i="147"/>
  <c r="F267" s="1"/>
  <c r="G54" i="144"/>
  <c r="G53" s="1"/>
  <c r="E250" i="147"/>
  <c r="E249" s="1"/>
  <c r="F13" i="144"/>
  <c r="F12" s="1"/>
  <c r="F11" s="1"/>
  <c r="F10" s="1"/>
  <c r="D268" i="147"/>
  <c r="D267" s="1"/>
  <c r="H54" i="144"/>
  <c r="H53" s="1"/>
  <c r="F250" i="147"/>
  <c r="F249" s="1"/>
  <c r="E272"/>
  <c r="E271" s="1"/>
  <c r="F272"/>
  <c r="F271" s="1"/>
  <c r="D224"/>
  <c r="E229"/>
  <c r="F49" i="146" s="1"/>
  <c r="F48" s="1"/>
  <c r="D272" i="147"/>
  <c r="D271" s="1"/>
  <c r="H43" i="144"/>
  <c r="G63" i="145"/>
  <c r="G62" s="1"/>
  <c r="F46" i="144"/>
  <c r="E65" i="145"/>
  <c r="E64" s="1"/>
  <c r="G46" i="144"/>
  <c r="F65" i="145"/>
  <c r="F64" s="1"/>
  <c r="H50" i="144"/>
  <c r="H49" s="1"/>
  <c r="G68" i="145"/>
  <c r="G67" s="1"/>
  <c r="G66" s="1"/>
  <c r="F43" i="144"/>
  <c r="E63" i="145"/>
  <c r="E62" s="1"/>
  <c r="G43" i="144"/>
  <c r="F63" i="145"/>
  <c r="F62" s="1"/>
  <c r="H46" i="144"/>
  <c r="G65" i="145"/>
  <c r="G64" s="1"/>
  <c r="F50" i="144"/>
  <c r="F49" s="1"/>
  <c r="E68" i="145"/>
  <c r="E67" s="1"/>
  <c r="E66" s="1"/>
  <c r="G50" i="144"/>
  <c r="G49" s="1"/>
  <c r="F68" i="145"/>
  <c r="F67" s="1"/>
  <c r="F66" s="1"/>
  <c r="H37" i="144"/>
  <c r="H36" s="1"/>
  <c r="G75"/>
  <c r="G74" s="1"/>
  <c r="G73" s="1"/>
  <c r="G72" s="1"/>
  <c r="G71" s="1"/>
  <c r="F75"/>
  <c r="F74" s="1"/>
  <c r="F73" s="1"/>
  <c r="F72" s="1"/>
  <c r="F71" s="1"/>
  <c r="F37"/>
  <c r="F36" s="1"/>
  <c r="H75"/>
  <c r="H74" s="1"/>
  <c r="H73" s="1"/>
  <c r="H72" s="1"/>
  <c r="H71" s="1"/>
  <c r="F19"/>
  <c r="F18" s="1"/>
  <c r="F17" s="1"/>
  <c r="F16" s="1"/>
  <c r="G37"/>
  <c r="G36" s="1"/>
  <c r="G19"/>
  <c r="G18" s="1"/>
  <c r="G17" s="1"/>
  <c r="G16" s="1"/>
  <c r="H19"/>
  <c r="H18" s="1"/>
  <c r="H17" s="1"/>
  <c r="H16" s="1"/>
  <c r="D10" i="151" l="1"/>
  <c r="E10"/>
  <c r="F15"/>
  <c r="F10" s="1"/>
  <c r="D21"/>
  <c r="D240" i="147"/>
  <c r="E55" i="146" s="1"/>
  <c r="E54" s="1"/>
  <c r="F240" i="147"/>
  <c r="G55" i="146" s="1"/>
  <c r="G54" s="1"/>
  <c r="E240" i="147"/>
  <c r="F55" i="146" s="1"/>
  <c r="F54" s="1"/>
  <c r="D260" i="147"/>
  <c r="E59" i="146" s="1"/>
  <c r="E58" s="1"/>
  <c r="E260" i="147"/>
  <c r="F59" i="146" s="1"/>
  <c r="F58" s="1"/>
  <c r="F260" i="147"/>
  <c r="G59" i="146" s="1"/>
  <c r="G58" s="1"/>
  <c r="H42" i="144"/>
  <c r="H35" s="1"/>
  <c r="H34" s="1"/>
  <c r="H9" s="1"/>
  <c r="G42"/>
  <c r="G35" s="1"/>
  <c r="F42"/>
  <c r="F35" s="1"/>
  <c r="E47" i="146"/>
  <c r="E46" s="1"/>
  <c r="F61" i="145"/>
  <c r="F55" s="1"/>
  <c r="F54" s="1"/>
  <c r="F8" s="1"/>
  <c r="E61"/>
  <c r="E55" s="1"/>
  <c r="E54" s="1"/>
  <c r="E8" s="1"/>
  <c r="G61"/>
  <c r="D13" i="42"/>
  <c r="D12" s="1"/>
  <c r="E13"/>
  <c r="E12" s="1"/>
  <c r="C13"/>
  <c r="C12" s="1"/>
  <c r="D20"/>
  <c r="D19" s="1"/>
  <c r="E20"/>
  <c r="E19" s="1"/>
  <c r="D17"/>
  <c r="D16" s="1"/>
  <c r="E17"/>
  <c r="E16" s="1"/>
  <c r="G45" i="146" l="1"/>
  <c r="G7" s="1"/>
  <c r="F45"/>
  <c r="F7" s="1"/>
  <c r="H8" i="144"/>
  <c r="H7" s="1"/>
  <c r="F34"/>
  <c r="G34"/>
  <c r="D223" i="147"/>
  <c r="D7" s="1"/>
  <c r="F223"/>
  <c r="F7" s="1"/>
  <c r="E45" i="146"/>
  <c r="E7" s="1"/>
  <c r="E223" i="147"/>
  <c r="E7" s="1"/>
  <c r="F7" i="145"/>
  <c r="D15" i="143"/>
  <c r="D8" s="1"/>
  <c r="D7" s="1"/>
  <c r="E7" i="145"/>
  <c r="C15" i="143"/>
  <c r="G55" i="145"/>
  <c r="G54" s="1"/>
  <c r="G8" s="1"/>
  <c r="D15" i="42"/>
  <c r="E15"/>
  <c r="C7" i="143" l="1"/>
  <c r="C8"/>
  <c r="G9" i="144"/>
  <c r="G8" s="1"/>
  <c r="G7" s="1"/>
  <c r="F9"/>
  <c r="F8" s="1"/>
  <c r="F7" s="1"/>
  <c r="G7" i="145"/>
  <c r="E15" i="143"/>
  <c r="E8" s="1"/>
  <c r="E7" s="1"/>
  <c r="C17" i="42" l="1"/>
  <c r="C16" s="1"/>
  <c r="C20"/>
  <c r="C19" s="1"/>
  <c r="C15" l="1"/>
  <c r="C22" s="1"/>
</calcChain>
</file>

<file path=xl/sharedStrings.xml><?xml version="1.0" encoding="utf-8"?>
<sst xmlns="http://schemas.openxmlformats.org/spreadsheetml/2006/main" count="6175" uniqueCount="913">
  <si>
    <t>Другие вопросы в области физической культуры и спорта</t>
  </si>
  <si>
    <t>Всего:</t>
  </si>
  <si>
    <t>Обеспечивающая подпрограмма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</si>
  <si>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</si>
  <si>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Торжокская городская Дума</t>
  </si>
  <si>
    <t>Расходы на обеспечение деятельности и иные расходы представительного органа муниципального образования город Торжок</t>
  </si>
  <si>
    <t>1</t>
  </si>
  <si>
    <t>008</t>
  </si>
  <si>
    <t>0501</t>
  </si>
  <si>
    <t>Жилищное хозяйство</t>
  </si>
  <si>
    <t>0409</t>
  </si>
  <si>
    <t>Комитет по физкультуре, спорту и молодежной политике администрации муниципального образования город Торжок</t>
  </si>
  <si>
    <t>Обеспечение деятельности финансовых, налоговых и таможенных органов и органов финансового (финансово-бюджетного) надзора</t>
  </si>
  <si>
    <t>Резервные фонды</t>
  </si>
  <si>
    <t>011</t>
  </si>
  <si>
    <t>Дошкольное образование</t>
  </si>
  <si>
    <t>Общее образование</t>
  </si>
  <si>
    <t>Другие вопросы в области образования</t>
  </si>
  <si>
    <t>Культура</t>
  </si>
  <si>
    <t>006</t>
  </si>
  <si>
    <t>Защита населения и территории от  чрезвычайных ситуаций природного и техногенного характера, гражданская оборона</t>
  </si>
  <si>
    <t>ППП</t>
  </si>
  <si>
    <t>КЦСР</t>
  </si>
  <si>
    <t>КВР</t>
  </si>
  <si>
    <t>Наименование</t>
  </si>
  <si>
    <t>001</t>
  </si>
  <si>
    <t>Общегосударственные вопросы</t>
  </si>
  <si>
    <t>Приложение  1</t>
  </si>
  <si>
    <t>Источники  финансирования  дефицита  бюджета</t>
  </si>
  <si>
    <t>000 01 05 00 00 00 0000 000</t>
  </si>
  <si>
    <t>000 01 05 00 00 00 0000 500</t>
  </si>
  <si>
    <t>Увеличение остатков средств бюджетов</t>
  </si>
  <si>
    <t>000 01 05 02 00 00 0000 500</t>
  </si>
  <si>
    <t>Увеличение прочих остатков  средств  бюджетов</t>
  </si>
  <si>
    <t>000 01 05 02 01 04 0000 510</t>
  </si>
  <si>
    <t>Увеличение прочих остатков  денежных средств  бюджетов городских округов</t>
  </si>
  <si>
    <t>000 01 05 00 00 00 0000 600</t>
  </si>
  <si>
    <t>Уменьшение остатков средств бюджетов</t>
  </si>
  <si>
    <t>000 01 05 02 00 00 0000 600</t>
  </si>
  <si>
    <t>Уменьшение прочих остатков  средств  бюджетов</t>
  </si>
  <si>
    <t>000 01 05 02 01 04 0000 610</t>
  </si>
  <si>
    <t>Уменьшение прочих остатков  денежных средств  бюджетов городских округов</t>
  </si>
  <si>
    <t>Итого источники финансирования дефицита бюджета</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</si>
  <si>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</si>
  <si>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</si>
  <si>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</si>
  <si>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</si>
  <si>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безопасность и правоохранительная деятельность</t>
  </si>
  <si>
    <t>Национальная экономика</t>
  </si>
  <si>
    <t>Другие вопросы в области национальной экономики</t>
  </si>
  <si>
    <t>Жилищно-коммунальное хозяйство</t>
  </si>
  <si>
    <t>Коммунальное хозяйство</t>
  </si>
  <si>
    <t>Благоустройство</t>
  </si>
  <si>
    <t>Образование</t>
  </si>
  <si>
    <t>Молодежная политика и оздоровление детей</t>
  </si>
  <si>
    <t>Физическая культура и спорт</t>
  </si>
  <si>
    <t>Социальная политика</t>
  </si>
  <si>
    <t>Пенсионное обеспечение</t>
  </si>
  <si>
    <t>005</t>
  </si>
  <si>
    <t>Социальное обеспечение населения</t>
  </si>
  <si>
    <t>002</t>
  </si>
  <si>
    <t>РП</t>
  </si>
  <si>
    <t>0700</t>
  </si>
  <si>
    <t>0707</t>
  </si>
  <si>
    <t>1000</t>
  </si>
  <si>
    <t>1003</t>
  </si>
  <si>
    <t>0800</t>
  </si>
  <si>
    <t>0801</t>
  </si>
  <si>
    <t>0102</t>
  </si>
  <si>
    <t>0103</t>
  </si>
  <si>
    <t>0104</t>
  </si>
  <si>
    <t>0106</t>
  </si>
  <si>
    <t>0111</t>
  </si>
  <si>
    <t>0309</t>
  </si>
  <si>
    <t>0412</t>
  </si>
  <si>
    <t>0502</t>
  </si>
  <si>
    <t>0503</t>
  </si>
  <si>
    <t>0701</t>
  </si>
  <si>
    <t>0702</t>
  </si>
  <si>
    <t>0709</t>
  </si>
  <si>
    <t>1001</t>
  </si>
  <si>
    <t>0100</t>
  </si>
  <si>
    <t>0300</t>
  </si>
  <si>
    <t>0400</t>
  </si>
  <si>
    <t>0500</t>
  </si>
  <si>
    <t>ВСЕГО</t>
  </si>
  <si>
    <t>Функционирование высшего должностного лица субъекта Российской Федерации и муниципального образования</t>
  </si>
  <si>
    <t>0113</t>
  </si>
  <si>
    <t>1100</t>
  </si>
  <si>
    <t>Массовый спорт</t>
  </si>
  <si>
    <t>Средства массовой информации</t>
  </si>
  <si>
    <t>1204</t>
  </si>
  <si>
    <t>Другие вопросы в области средств массовой информации</t>
  </si>
  <si>
    <t/>
  </si>
  <si>
    <t>Пенсии за выслугу лет к трудовой пенсии по старости (инвалидности) лицам, замещавшим должности муниципальной службы муниципального образования город Торжок</t>
  </si>
  <si>
    <t>100</t>
  </si>
  <si>
    <t>200</t>
  </si>
  <si>
    <t>800</t>
  </si>
  <si>
    <t>Иные бюджетные ассигнования</t>
  </si>
  <si>
    <t>400</t>
  </si>
  <si>
    <t>300</t>
  </si>
  <si>
    <t>Социальное обеспечение и иные выплаты населению</t>
  </si>
  <si>
    <t>0304</t>
  </si>
  <si>
    <t>Органы юстиции</t>
  </si>
  <si>
    <t>2</t>
  </si>
  <si>
    <t>3</t>
  </si>
  <si>
    <t>4</t>
  </si>
  <si>
    <t>5</t>
  </si>
  <si>
    <t>6</t>
  </si>
  <si>
    <t>9</t>
  </si>
  <si>
    <t>10</t>
  </si>
  <si>
    <t xml:space="preserve">Культура,  кинематография </t>
  </si>
  <si>
    <t>администрация муниципального образования город Торжок</t>
  </si>
  <si>
    <t>Изменение остатков средств на счетах  по учету средств бюджета</t>
  </si>
  <si>
    <t>Подпрограмма "Модернизация дошкольного и общего образования, как института социального развития"</t>
  </si>
  <si>
    <t>Предоставление общедоступного и бесплатного  дошкольного образования  в муниципальных бюджетных дошкольных  образовательных учреждениях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</si>
  <si>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</si>
  <si>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Предоставление субсидий бюджетным, автономным учреждениям и иным некоммерческим организациям</t>
  </si>
  <si>
    <t>Предоставление общедоступного и бесплатного  начального общего, основного общего, среднего (полного) общего образования   в муниципальных бюджетных общеобразовательных учреждениях</t>
  </si>
  <si>
    <t>Предоставление дополнительного образования   детям в муниципальных бюджетных образовательных учреждениях</t>
  </si>
  <si>
    <t>Предоставление дополнительного образования  спортивной направленности  детям в муниципальных бюджетных образовательных учреждениях</t>
  </si>
  <si>
    <t>Обеспечение комплексной безопасности зданий и помещений муниципальных бюджетных дошкольных образовательных учреждений</t>
  </si>
  <si>
    <t>Обеспечение комплексной безопасности зданий и помещений муниципальных бюджетных общеобразовательных учреждений</t>
  </si>
  <si>
    <t>Организация обеспечения учащихся начальных классов муниципальных общеобразовательных учреждений города Торжка горячим питанием</t>
  </si>
  <si>
    <t>Расходы на финансовое обеспечение деятельности отделов Управление образования администрации города Торжка Тверской области</t>
  </si>
  <si>
    <t>Расходы на финансовое обеспечение деятельности муниципального казенного учреждения города Торжка "Централизованная бухгалтерия"</t>
  </si>
  <si>
    <t>1004</t>
  </si>
  <si>
    <t>Охрана семьи и детства</t>
  </si>
  <si>
    <t>Компенсация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</si>
  <si>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</si>
  <si>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Подпрограмма "Организация бюджетного процесса"</t>
  </si>
  <si>
    <t>Мероприятия, связанные с организацией и использованием канала связи в целях осуществления электронного документооборота</t>
  </si>
  <si>
    <t>Резервный фонд администрации муниципального образования город Торжок</t>
  </si>
  <si>
    <t>08</t>
  </si>
  <si>
    <t>Поддержка способной инициативной и талантливой молодежи</t>
  </si>
  <si>
    <t>Проведение смотра-конкурса на лучшее студенческое общежитие города Торжка</t>
  </si>
  <si>
    <t>Предоставление услуг в сфере социальной помощи молодежи</t>
  </si>
  <si>
    <t>Проведение городского молодежного туристического слета</t>
  </si>
  <si>
    <t>Развитие и повышение эффективности функционирования муниципальной системы профилактики безнадзорности и правонарушений несовершеннолетних</t>
  </si>
  <si>
    <t>Подпрограмма "Массовая физкультурно-оздоровительная и спортивная работа"</t>
  </si>
  <si>
    <t>Предоставление дополнительного образования спортивной направленности детям  в специализированной детско-юношеской спортивной школе олимпийского резерва</t>
  </si>
  <si>
    <t>1102</t>
  </si>
  <si>
    <t>Организация проведения спортивно-массовых мероприятий и соревнований</t>
  </si>
  <si>
    <t xml:space="preserve">Создание условий для занятий физической культурой и спортом населения в муниципальном  физкультурно-оздоровительном комплексе </t>
  </si>
  <si>
    <t>Субсидии на иные цели муниципальному физкультурно-оздоровительному комплексу на поддержку в организации занятий льготных категорий граждан</t>
  </si>
  <si>
    <t>1105</t>
  </si>
  <si>
    <t>05</t>
  </si>
  <si>
    <t>Подпрограмма "Управление муниципальным имуществом и земельными ресурсами муниципального образования город Торжок"</t>
  </si>
  <si>
    <t>Содержание имущества казны муниципального образования город Торжок</t>
  </si>
  <si>
    <t>Формирование земельных участков, находящихся в ведении муниципального образования город Торжок</t>
  </si>
  <si>
    <t>Муниципальная программа муниципального образования город Торжок «Развитие культуры города Торжка» на  2014  - 2019 годы</t>
  </si>
  <si>
    <t>Подпрограмма "Сохранение и развитие культурного потенциала муниципального образования город Торжок"</t>
  </si>
  <si>
    <t>Комплектование библиотечного фонда муниципального казенного учреждения культуры города Торжка "ЦБС"</t>
  </si>
  <si>
    <t>Организации досуга и обеспечение жителей города услугами организаций культуры</t>
  </si>
  <si>
    <t>Подпрограмма "Социальная поддержка населения города Торжка"</t>
  </si>
  <si>
    <t>Подпрограмма "Поддержка общественного сектора и обеспечение информационной открытости органов местного самоуправления муниципального образования город Торжок"</t>
  </si>
  <si>
    <t>Проведение конкурсов по итогам года "Лучший по профессии" и "Новотор года"</t>
  </si>
  <si>
    <t>Организационное обеспечение проведения мероприятий с участием Главы города</t>
  </si>
  <si>
    <t>Подпрограмма "Обеспечение развития инвестиционного потенциала муниципального образования город Торжок и совершенствование системы программно-целевого планирования и прогнозирования социально-экономического развития муниципального образования город Торжок"</t>
  </si>
  <si>
    <t>Представление муниципального образования город Торжок в работе Ассоциации "Совет муниципальных образований Тверской области"</t>
  </si>
  <si>
    <t>Расходы на предоставление статистической информации территориальным органом Федеральной службы государственной статистики по Тверской области</t>
  </si>
  <si>
    <t>Подпрограмма "Повышение правопорядка и общественной безопасности в городе Торжке"</t>
  </si>
  <si>
    <t>Подпрограмма "Снижение рисков и смягчение последствий чрезвычайных ситуаций на территории города Торжка"</t>
  </si>
  <si>
    <t xml:space="preserve">Предоставление муниципальных услуг  в сфере защиты населения и территорий от чрезвычайных ситуаций </t>
  </si>
  <si>
    <t>Подпрограмма "Содействие развитию субъектов малого и среднего предпринимательства в городе Торжке"</t>
  </si>
  <si>
    <t>Организация и проведение ежегодного смотра-конкурса "Лучшее новогоднее оформление предприятий потребительского рынка"</t>
  </si>
  <si>
    <t>Подпрограмма "Развитие туристской привлекательности города Торжка"</t>
  </si>
  <si>
    <t>Проведение мероприятий, направленных на привлечение туристского потока в город Торжок</t>
  </si>
  <si>
    <t>Участие муниципального образования в российских выставочно-конгрессных мероприятиях в сфере туризма</t>
  </si>
  <si>
    <t>Подпрограмма "Содействие в обеспечении жильем молодых семей"</t>
  </si>
  <si>
    <t>Предоставление социальных выплат молодым семьям на улучшение жилищных условий</t>
  </si>
  <si>
    <t>Подпрограмма "Организация благоустройства территории муниципального образования город Торжок"</t>
  </si>
  <si>
    <t>Уличное освещение</t>
  </si>
  <si>
    <t>Развитие и содержание сетей уличного освещения в границах города</t>
  </si>
  <si>
    <t>Проведение мероприятий по озеленению улиц города</t>
  </si>
  <si>
    <t>Ликвидация несанкционированных свалок на территории муниципального образования город Торжок</t>
  </si>
  <si>
    <t>0405</t>
  </si>
  <si>
    <t>Сельское хозяйство и рыболовство</t>
  </si>
  <si>
    <t>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</si>
  <si>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Предоставление дополнительного образования детей в области культуры</t>
  </si>
  <si>
    <t>ПП</t>
  </si>
  <si>
    <t>МП</t>
  </si>
  <si>
    <t>01</t>
  </si>
  <si>
    <t>02</t>
  </si>
  <si>
    <t>03</t>
  </si>
  <si>
    <t>04</t>
  </si>
  <si>
    <t>06</t>
  </si>
  <si>
    <t>07</t>
  </si>
  <si>
    <t>09</t>
  </si>
  <si>
    <t>99</t>
  </si>
  <si>
    <t>Реализация отдельных мероприятий по автоматизации бюджетного процесса, включая управление закупками и информационно-правовое обеспечение бюджетного процесса</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</si>
  <si>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</si>
  <si>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Муниципальная программа муниципального образования город Торжок  «Муниципальное управление и гражданское общество» на  2014  - 2019 годы</t>
  </si>
  <si>
    <t>Субсидии юридическим лицам на возмещение части затрат, связанных с производством, выпуском и распространением периодических печатных изданий (газет), в отношении которых муниципальное образование город Торжок не является учредителем (соучредителем)</t>
  </si>
  <si>
    <t>Капитальный ремонт общего имущества многоквартирных жилых домов в части доли имущества, находящегося в муниципальной собственности</t>
  </si>
  <si>
    <t>Организация и обеспечение отдыха и оздоровление детей города Торжка</t>
  </si>
  <si>
    <t>Оказание адресной материальной помощи отдельным категориям граждан</t>
  </si>
  <si>
    <t>Выполнение работ по восстановлению изношенных покрытий автомобильных дорог общего пользования местного значения города Торжка (ямочный ремонт)</t>
  </si>
  <si>
    <t>Содействие в материально-техническом оснащении и ремонте специализированной детско-юношеской спортивной школы олимпийского резерва</t>
  </si>
  <si>
    <t>Содействие в организации добровольческой деятельности молодежи</t>
  </si>
  <si>
    <t>0800000000</t>
  </si>
  <si>
    <t>0890000000</t>
  </si>
  <si>
    <t>089012011О</t>
  </si>
  <si>
    <t>089012012О</t>
  </si>
  <si>
    <t>089012013О</t>
  </si>
  <si>
    <t>089011051О</t>
  </si>
  <si>
    <t>0810000000</t>
  </si>
  <si>
    <t>081022001Б</t>
  </si>
  <si>
    <t>0820000000</t>
  </si>
  <si>
    <t>082012001Б</t>
  </si>
  <si>
    <t>082022002Б</t>
  </si>
  <si>
    <t>0830000000</t>
  </si>
  <si>
    <t>083012001Б</t>
  </si>
  <si>
    <t>0850000000</t>
  </si>
  <si>
    <t>085022002Б</t>
  </si>
  <si>
    <t>089011054О</t>
  </si>
  <si>
    <t>089015930О</t>
  </si>
  <si>
    <t>0840000000</t>
  </si>
  <si>
    <t>084012001М</t>
  </si>
  <si>
    <t>0500000000</t>
  </si>
  <si>
    <t>0540000000</t>
  </si>
  <si>
    <t>054021055Б</t>
  </si>
  <si>
    <t>0600000000</t>
  </si>
  <si>
    <t>0610000000</t>
  </si>
  <si>
    <t>061012001Б</t>
  </si>
  <si>
    <t>061022002Б</t>
  </si>
  <si>
    <t>061022005В</t>
  </si>
  <si>
    <t>0620000000</t>
  </si>
  <si>
    <t>062012005Б</t>
  </si>
  <si>
    <t>0700000000</t>
  </si>
  <si>
    <t>0710000000</t>
  </si>
  <si>
    <t>071022002Б</t>
  </si>
  <si>
    <t>071042003Б</t>
  </si>
  <si>
    <t>0720000000</t>
  </si>
  <si>
    <t>072012001Б</t>
  </si>
  <si>
    <t>072012002Б</t>
  </si>
  <si>
    <t>0400000000</t>
  </si>
  <si>
    <t>054012001Б</t>
  </si>
  <si>
    <t>054012002Б</t>
  </si>
  <si>
    <t>054012003Б</t>
  </si>
  <si>
    <t>054012004Б</t>
  </si>
  <si>
    <t>054022006Б</t>
  </si>
  <si>
    <t>0200000000</t>
  </si>
  <si>
    <t>0210000000</t>
  </si>
  <si>
    <t>021032002М</t>
  </si>
  <si>
    <t>021022001М</t>
  </si>
  <si>
    <t>021032003И</t>
  </si>
  <si>
    <t>021012001К</t>
  </si>
  <si>
    <t>021012010К</t>
  </si>
  <si>
    <t>0860000000</t>
  </si>
  <si>
    <t>086012001П</t>
  </si>
  <si>
    <t>085022002С</t>
  </si>
  <si>
    <t>086022003П</t>
  </si>
  <si>
    <t>086012002П</t>
  </si>
  <si>
    <t>085012003С</t>
  </si>
  <si>
    <t>085012004С</t>
  </si>
  <si>
    <t>1000000000</t>
  </si>
  <si>
    <t>1090000000</t>
  </si>
  <si>
    <t>109012012О</t>
  </si>
  <si>
    <t>992002000А</t>
  </si>
  <si>
    <t>1010000000</t>
  </si>
  <si>
    <t>101012001Б</t>
  </si>
  <si>
    <t>1030000000</t>
  </si>
  <si>
    <t>103032001Б</t>
  </si>
  <si>
    <t>0900000000</t>
  </si>
  <si>
    <t>0910000000</t>
  </si>
  <si>
    <t>099012012О</t>
  </si>
  <si>
    <t>091012010Б</t>
  </si>
  <si>
    <t>091012020Б</t>
  </si>
  <si>
    <t>0990000000</t>
  </si>
  <si>
    <t>091032040Б</t>
  </si>
  <si>
    <t>091012002В</t>
  </si>
  <si>
    <t>0430000000</t>
  </si>
  <si>
    <t>999002041Д</t>
  </si>
  <si>
    <t>999002042Д</t>
  </si>
  <si>
    <t>999002043Д</t>
  </si>
  <si>
    <t>0300000000</t>
  </si>
  <si>
    <t>0310000000</t>
  </si>
  <si>
    <t>031022002М</t>
  </si>
  <si>
    <t>031022003И</t>
  </si>
  <si>
    <t>0100000000</t>
  </si>
  <si>
    <t>0110000000</t>
  </si>
  <si>
    <t>0120000000</t>
  </si>
  <si>
    <t>012012001Б</t>
  </si>
  <si>
    <t>012012002Б</t>
  </si>
  <si>
    <t>012012001М</t>
  </si>
  <si>
    <t>012012001И</t>
  </si>
  <si>
    <t>012012002И</t>
  </si>
  <si>
    <t>0420000000</t>
  </si>
  <si>
    <t>031012001Б</t>
  </si>
  <si>
    <t>031012001М</t>
  </si>
  <si>
    <t>031012002И</t>
  </si>
  <si>
    <t>0390000000</t>
  </si>
  <si>
    <t>039012012О</t>
  </si>
  <si>
    <t>011012001М</t>
  </si>
  <si>
    <t>011012001И</t>
  </si>
  <si>
    <t>011012003И</t>
  </si>
  <si>
    <t>011011074М</t>
  </si>
  <si>
    <t>011022002М</t>
  </si>
  <si>
    <t>011032003М</t>
  </si>
  <si>
    <t>011032004М</t>
  </si>
  <si>
    <t>011022004И</t>
  </si>
  <si>
    <t>01102S023И</t>
  </si>
  <si>
    <t>011021075М</t>
  </si>
  <si>
    <t>0190000000</t>
  </si>
  <si>
    <t>019012012О</t>
  </si>
  <si>
    <t>019012001К</t>
  </si>
  <si>
    <t>019012002К</t>
  </si>
  <si>
    <t>011011050Б</t>
  </si>
  <si>
    <t>05401S028Б</t>
  </si>
  <si>
    <t>021012004К</t>
  </si>
  <si>
    <t>Сумма, тыс. руб.</t>
  </si>
  <si>
    <t>061032004В</t>
  </si>
  <si>
    <t>9900000000</t>
  </si>
  <si>
    <t>012012004Б</t>
  </si>
  <si>
    <t>Код БК РФ</t>
  </si>
  <si>
    <t>Финансовое обеспечение реализации государственных полномочий по созданию и организации деятельности комиссий по делам несовершеннолетних и защите их прав</t>
  </si>
  <si>
    <t>04301R082Г</t>
  </si>
  <si>
    <t>муниципального образования город Торжок на 2017 год и на плановый период 2018 и 2019 годов</t>
  </si>
  <si>
    <t>2017 год</t>
  </si>
  <si>
    <t>2018 год</t>
  </si>
  <si>
    <t>2019 год</t>
  </si>
  <si>
    <t>000 01 03 00 00 00 0000 000</t>
  </si>
  <si>
    <t>Бюджетные кредиты от других бюджетов бюджетной системы Российской Федерации</t>
  </si>
  <si>
    <t>000 01 03 01 00 00 0000 800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</si>
  <si>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</si>
  <si>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000 01 03 01 00 04 0000 810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</si>
  <si>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</si>
  <si>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Распределение бюджетных ассигнований  бюджета 		
муниципального образования город Торжок  по разделам и подразделам классификации		
расходов бюджетов на 2017 год и на плановый период 2018 и 2019 годов</t>
  </si>
  <si>
    <t>плановый период</t>
  </si>
  <si>
    <t>Дорожное хозяйство (дорожные фонды)</t>
  </si>
  <si>
    <t>0703</t>
  </si>
  <si>
    <t>Дополнительное образование детей</t>
  </si>
  <si>
    <t>1200</t>
  </si>
  <si>
    <t>1300</t>
  </si>
  <si>
    <t>1301</t>
  </si>
  <si>
    <t>Обслуживание государственного внутреннего и муниципального долга</t>
  </si>
  <si>
    <t>Ведомственная структура расходов бюджета муниципального образования  город Торжок  
на 2017 год и на плановый период 2018 и 2019 годов</t>
  </si>
  <si>
    <t>7</t>
  </si>
  <si>
    <t>8</t>
  </si>
  <si>
    <t>Муниципальная программа муниципального образования город Торжок "Муниципальное управление и гражданское общество" на 2014-2019годы</t>
  </si>
  <si>
    <t>0890100000</t>
  </si>
  <si>
    <t>Обеспечение деятельности ответственного исполнителя и исполнителей программы</t>
  </si>
  <si>
    <t>Закупка товаров, работ и услуг для обеспечения  государственных (муниципальных ) нужд</t>
  </si>
  <si>
    <t>Расходы по центральному аппарату на выполнение полномочий муниципального образования, за исключением переданных государственных полномочий Российской Федерации и Тверской области</t>
  </si>
  <si>
    <t>Расходы по центральному аппарату на выполнение переданных муниципальному образованию государственных полномочий Российской Федерации и Тверской  области</t>
  </si>
  <si>
    <t>Подпрограмма "Создание условий для эффективного функционирования исполнения исполнительных органов местного самоуправления муниципального образования город  Торжок</t>
  </si>
  <si>
    <t>0810200000</t>
  </si>
  <si>
    <t>Задача "Организационное обеспечение эффективного выполнения органами местного самоуправления возложенных на них функций"</t>
  </si>
  <si>
    <t>081022003Б</t>
  </si>
  <si>
    <t>Разработка местных нормативов градостроительного проектирования муниципального образования город Торжок</t>
  </si>
  <si>
    <t>0820100000</t>
  </si>
  <si>
    <t>Задача "Формирование и поддержание позитивного имиджа муниципального образования город Торжок как города, благоприятного для инвестиционной и предпринимательской деятельности"</t>
  </si>
  <si>
    <t>0820200000</t>
  </si>
  <si>
    <t>Задача "Мониторинг социально-экономического развития муниципального образования город Торжок"</t>
  </si>
  <si>
    <t>0830100000</t>
  </si>
  <si>
    <t>Задача "Развитие системы профилактики правонарушений и преступлений в городе Торжке"</t>
  </si>
  <si>
    <t>Поощрение народных дружин за активное участие в охране общественного порядка</t>
  </si>
  <si>
    <t>0850200000</t>
  </si>
  <si>
    <t>Задача "Поддержка развития общественного сектора и обеспечение эффективного взаимодействия органов местного самоуправления с общественными институтами"</t>
  </si>
  <si>
    <t>Осуществление государственных полномочий на государственную регистрацию актов гражданского состояния</t>
  </si>
  <si>
    <t>Муниципальная программа муниципального образования город Торжок "Жилищно-коммунальное хозяйство города Торжка на 2014-2019годы"</t>
  </si>
  <si>
    <t>0540200000</t>
  </si>
  <si>
    <t>Задача "Улучшение состояния окружающей среды, повышение экологической культуры населения, снижение риска заболеваемости бешенством на территории города Торжка"</t>
  </si>
  <si>
    <t>Муниципальная программа муниципального образования город Торжок "Дорожное  хозяйство и общественный транспорт города Торжка на 2014-2019 годы"</t>
  </si>
  <si>
    <t>0610100000</t>
  </si>
  <si>
    <t>Задача "Содержание автомобильных дорог общего пользования местного значения города Торжка и сооружений на них"</t>
  </si>
  <si>
    <t>Содержание автомобильных дорог общего пользования местного значения города Торжка и сооружений на них, нацеленное на обеспечение их проезжаемости и безопасности</t>
  </si>
  <si>
    <t>0610200000</t>
  </si>
  <si>
    <t>Задача "Капитальный ремонт (ремонт) автомобильных дорог общего пользования местного значения города Торжка и сооружений на них, в том числе разработка проектной документации"</t>
  </si>
  <si>
    <t>Капитальный ремонт и ремонт автомобильных дорог общего пользования местного значения города Торжка</t>
  </si>
  <si>
    <t>Задача "Капитальный ремонт и ремонт дворовых территорий многоквартирных домов, проездов к дворовым территориям многоквартирных домов города Торжка"</t>
  </si>
  <si>
    <t>"Обеспечение безопасных условий дорожного движения на территории муниципального образования город Торжок"</t>
  </si>
  <si>
    <t>0620100000</t>
  </si>
  <si>
    <t>Задача "Создание условий по обеспечению охраны жизни, здоровья граждан, их законных прав на безопасные условия движения на улично-дорожной сети города Торжка"</t>
  </si>
  <si>
    <t>Нанесение горизонтальной дорожной разметки на улично-дорожной сети города Торжка</t>
  </si>
  <si>
    <t>Муниципальная программа муниципального образования город Торжок «Развитие малого и среднего предпринимательства в городе Торжке» на 2014-2019 годы</t>
  </si>
  <si>
    <t>0710200000</t>
  </si>
  <si>
    <t>Задача "Создание положительного имиджа предпринимателей"</t>
  </si>
  <si>
    <t>071022004Б</t>
  </si>
  <si>
    <t>0710400000</t>
  </si>
  <si>
    <t>Задача "Развитие молодежного предпринимательства"</t>
  </si>
  <si>
    <t>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информационно-пропагандистической деятельности, направленной на решение проблемных вопросов предпринимательства на базе Делового информационно-образовательного центра города</t>
  </si>
  <si>
    <t>0720100000</t>
  </si>
  <si>
    <t>Задача "Развитие туристской инфраструктуры города Торжка"</t>
  </si>
  <si>
    <t>0520000000</t>
  </si>
  <si>
    <t>Подпрограмма "Повышение надежности и эффективности функционирования объектов коммунального хозяйства города Торжка"</t>
  </si>
  <si>
    <t>0520200000</t>
  </si>
  <si>
    <t>Задача "Развитие коммунальной инфраструктуры города Торжка"</t>
  </si>
  <si>
    <t>052022002Г</t>
  </si>
  <si>
    <t>Обеспечение инженерной инфраструктурой земельных участков под жилищную застройку в микрорайоне "Южный"</t>
  </si>
  <si>
    <t>Капитальные  вложения в объекты недвижимого имущества государственной (муниципальной) собственности</t>
  </si>
  <si>
    <t>052022004Б</t>
  </si>
  <si>
    <t>Перевод объектов на автономное теплоснабжение</t>
  </si>
  <si>
    <t>0540100000</t>
  </si>
  <si>
    <t>Задача "Повышение благоустройства территории муниципального образования город Торжок"</t>
  </si>
  <si>
    <t>Проведение мероприятий по содержанию мест захоронений</t>
  </si>
  <si>
    <t>054012008Б</t>
  </si>
  <si>
    <t>Разработка проектно-сметной документации и выполнение работ по благоустройству территории муниципального образования город Торжок</t>
  </si>
  <si>
    <t>Проведение мероприятий по восстановлению воинских захоронений</t>
  </si>
  <si>
    <t>Муниципальная программа муниципального образования город Торжок "Развитие образования города Торжка" на 2014-2019годы</t>
  </si>
  <si>
    <t>0130000000</t>
  </si>
  <si>
    <t>Подпрограмма "Социальная реабилитация детей, находящихся в конфликте с законом (совершивших правонарушения и преступления), профилактика безнадзорности и беспризорности детей, преступности несовершеннолетних, в том числе повторной</t>
  </si>
  <si>
    <t>Задача "Создание непрерывного комплексного социального сопровождения, социализации и реабилитации несовершеннолетних, склонных к совершению или совершивших правонарушения и преступления, а также безнадзорных несовершеннолетних"</t>
  </si>
  <si>
    <t>013012001Б</t>
  </si>
  <si>
    <t>Реализация инновационного социального проекта муниципального образования город Торжок по комплексной социальной реабилитации и адаптации детей, находящихся в конфликте с законом, безнадзорных и беспризорных детей "Вам захочется жить по-другому"</t>
  </si>
  <si>
    <t>Муниципальная программа муниципального образования город Торжок «Развитие культуры города Торжка» на  2014-2019 годы</t>
  </si>
  <si>
    <t>0210100000</t>
  </si>
  <si>
    <t>Задача "Сохранение и развитие библиотечного дела в городе Торжке"</t>
  </si>
  <si>
    <t>Проведение ремонта помещения МКУК города Торжка "Централизованная библиотечная система"</t>
  </si>
  <si>
    <t>Организация библиотечного обслуживания населения</t>
  </si>
  <si>
    <t>0210300000</t>
  </si>
  <si>
    <t>Задача "Развитие художественного образования детей города Торжка"</t>
  </si>
  <si>
    <t>Проведение городских культурно-массовых мероприятий бюджетным учреждением в сфере предоставления услуг дополнительного образования в области культуры</t>
  </si>
  <si>
    <t>600</t>
  </si>
  <si>
    <t>Предоставление субсидий  бюджетным, автономным учреждениям и иным некоммерческим организациям</t>
  </si>
  <si>
    <t>0860100000</t>
  </si>
  <si>
    <t>Задача "Повышение статуса граждан, получивших признание за достижения в трудовой, общественной и иной деятельности"</t>
  </si>
  <si>
    <t>Содействие социально ориентированным некоммерческим организациям в реализации ими целевых социальных проектов</t>
  </si>
  <si>
    <t>Обеспечение мер социальной поддержки для лиц, удостоенных звания "Почетный гражданин города Торжка"</t>
  </si>
  <si>
    <t>0860200000</t>
  </si>
  <si>
    <t>Задача "Социальная поддержка и улучшение качества жизни социально-уязвимых категорий граждан и граждан, оказавшихся в трудной жизненной и экстремальной ситуации, за счет развития адресных форм социальной помощи"</t>
  </si>
  <si>
    <t>0850100000</t>
  </si>
  <si>
    <t>Задача "Обеспечение информационной открытости органов местного самоуправления муниципального образования город Торжок"</t>
  </si>
  <si>
    <t>Субсидии юридическим лицам (за исключением субсидий государственным (муниципальным) учреждениям), оказывающим услуги в сфере электронных средств массовой информации, учредителем (соучредителем) которых является муниципальное образование город Торжок</t>
  </si>
  <si>
    <t>08501S032C</t>
  </si>
  <si>
    <t>Субсидии юридическим лицам на возмещение части затрат, связанных с производством, выпуском и распространением периодического печатного издания (газеты), учредителем (соучредителем) которого является администрация города Торжка</t>
  </si>
  <si>
    <t>Муниципальная программа муниципального образования город Торжок «Управление муниципальными финансами» на 2014-2019 годы</t>
  </si>
  <si>
    <t>1090100000</t>
  </si>
  <si>
    <t>Обеспечение деятельности исполнителя программы</t>
  </si>
  <si>
    <t>Расходы, не включенные в муниципальные программы</t>
  </si>
  <si>
    <t>9920000000</t>
  </si>
  <si>
    <t>Подпрограмма "Обеспечение прозрачности и открытости бюджетного процесса"</t>
  </si>
  <si>
    <t>1010100000</t>
  </si>
  <si>
    <t>Задача "Комплексная автоматизация бюджетного процесса муниципального образования город Торжок, включая управление закупками и информационно-правовое обеспечение бюджетного процесса"</t>
  </si>
  <si>
    <t>1030300000</t>
  </si>
  <si>
    <t>Задача "Совершенствование кассового обслуживания исполнения бюджета муниципального образования"</t>
  </si>
  <si>
    <t>9940000000</t>
  </si>
  <si>
    <t>Мероприятия, не включенные в муниципальные программы муниципального образования город Торжок</t>
  </si>
  <si>
    <t>994002000Я</t>
  </si>
  <si>
    <t>Средства на реализацию мероприятий по обращениям, поступающим к депутатам Торжокской городской Думы</t>
  </si>
  <si>
    <t>1020000000</t>
  </si>
  <si>
    <t>Подпрограмма "Обеспечение сбалансированности и финансовой устойчивости бюджета муниципального образования город Торжок"</t>
  </si>
  <si>
    <t>1020100000</t>
  </si>
  <si>
    <t>Задача "Достижение приемлемых и экономически обоснованных объема и структуры муниципального долга"</t>
  </si>
  <si>
    <t>102012001Б</t>
  </si>
  <si>
    <t>Обслуживание муниципального долга</t>
  </si>
  <si>
    <t>700</t>
  </si>
  <si>
    <t>Обслуживание государственного (муниципального ) долга</t>
  </si>
  <si>
    <t>Учреждение Комитет по управлению имуществом города Торжка</t>
  </si>
  <si>
    <t>Муниципальная программа муниципального образования город Торжок «Управление имуществом и земельными ресурсами муниципального образования» на  2014-2019 годы</t>
  </si>
  <si>
    <t>0910100000</t>
  </si>
  <si>
    <t>Задача "Повышение эффективности использования муниципального имущества, не закрепленного за юридическими лицами, за исключением земельных участков"</t>
  </si>
  <si>
    <t>Оценка недвижимости, признание прав и регулирование отношений по муниципальной собственности</t>
  </si>
  <si>
    <t>0990100000</t>
  </si>
  <si>
    <t>0910300000</t>
  </si>
  <si>
    <t>Задача "Повышение эффективности использования муниципального имущества в части земельных участков"</t>
  </si>
  <si>
    <t>Муниципальная программа муниципального образования город Торжок "Обеспечение доступным жильем населения города Торжка и развитие жилищного строительства " на 2014-2019 годы</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</si>
  <si>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</si>
  <si>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0430100000</t>
  </si>
  <si>
    <t>Задача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найма специализированных жилых помещений"</t>
  </si>
  <si>
    <t>9990000000</t>
  </si>
  <si>
    <t>Председатель Торжокской Думы</t>
  </si>
  <si>
    <t>Центральный аппарат органов, не включенных в муниципальные программы муниципального образования город Торжок</t>
  </si>
  <si>
    <t>Депутаты Торжокский городской Думы</t>
  </si>
  <si>
    <t>Муниципальная программа муниципального образования город Торжок "Развитие физической  культуры и спорта города Торжка" на 2014 -2019годы</t>
  </si>
  <si>
    <t>0310200000</t>
  </si>
  <si>
    <t>Задача "Развитие детско-юношеского спорта в системе муниципальных бюджетных учреждений дополнительного образования детей спортивной направленности"</t>
  </si>
  <si>
    <t>031022004И</t>
  </si>
  <si>
    <t>Содействие в проведении областных, межрегиональных и всероссийских турниров по видам спорта</t>
  </si>
  <si>
    <t>Подпрограмма "Создание условий для вовлечения молодежи города Торжка в общественно-политическую, социально-экономическую и культурную жизнь общества"</t>
  </si>
  <si>
    <t>0120100000</t>
  </si>
  <si>
    <t>Задача "Создание условий для гражданского становления, эффективной социализации и самореализации молодых граждан"</t>
  </si>
  <si>
    <t>Организация трудовых отрядов несовершеннолетних в возрасте от 14 до 18 лет в свободное от учебы время</t>
  </si>
  <si>
    <t>012012005П</t>
  </si>
  <si>
    <t>Выплата именной стипендии Главы города Торжка студентам средних специальных учебных заведений</t>
  </si>
  <si>
    <t>0120200000</t>
  </si>
  <si>
    <t>Задача "Профилактика безнадзорности и правонарушений несовершеннолетних"</t>
  </si>
  <si>
    <t>012022004И</t>
  </si>
  <si>
    <t>0420100000</t>
  </si>
  <si>
    <t>Задача "Содействие в решении жилищных проблем молодых семей"</t>
  </si>
  <si>
    <t>04201L020Б</t>
  </si>
  <si>
    <t>0310100000</t>
  </si>
  <si>
    <t>Задача "Развитие массового спорта и физкультурно-оздоровительного движения среди всех возрастных групп и категорий населения муниципального образования город Торжок"</t>
  </si>
  <si>
    <t>0310300000</t>
  </si>
  <si>
    <t>Задача "Развитие инфраструктуры массового спорта, укрепление материально-технической базы учреждений физкультурно-спортивной направленности на территории муниципального образования город Торжок за счет реализации муниципальных и областных проектов"</t>
  </si>
  <si>
    <t>03103L027И</t>
  </si>
  <si>
    <t>Разработка проектно-сметной документации и реализация мероприятий, направленных на комплексную адаптацию муниципальных учреждений спортивной направленности для занятий различными видами спорта лиц с ограниченными возможностями</t>
  </si>
  <si>
    <t>0390100000</t>
  </si>
  <si>
    <t>0110100000</t>
  </si>
  <si>
    <t>Задача "Содействие развитию системы дошкольного образования в городе Торжке"</t>
  </si>
  <si>
    <t>Проведение ремонта зданий и помещений муниципальных бюджетных дошкольных образовательных учреждений</t>
  </si>
  <si>
    <t>0110200000</t>
  </si>
  <si>
    <t>Задача "Удовлетворение потребностей населения города Торжка в получении услуг общего образования"</t>
  </si>
  <si>
    <t>Проведение ремонта зданий и помещений муниципальных бюджетных общеобразовательных учреждений</t>
  </si>
  <si>
    <t>01102S024Б</t>
  </si>
  <si>
    <t>0190100000</t>
  </si>
  <si>
    <t>Обеспечение деятельности ответственного исполнителя программы</t>
  </si>
  <si>
    <t>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на 2017 год и на плановый период 2018 и 2019 годов</t>
  </si>
  <si>
    <t>Распределение бюджетных ассигнований по целевым статьям (муниципальным программам и непрограммным направлениям деятельности)  и главным распорядителям средств бюджета муниципального образования город Торжок  на 2017 год и на плановый период 2018 и 2019 годов</t>
  </si>
  <si>
    <t>0840100000</t>
  </si>
  <si>
    <t>Задача "Повышение готовности органов местного самоуправления к защите населения и территорий от чрезвычайных ситуаций"</t>
  </si>
  <si>
    <t>Организация и проведение городских профессиональных конкурсов, фестивалей среди субъектов малого и среднего предпринимательства</t>
  </si>
  <si>
    <t>0210200000</t>
  </si>
  <si>
    <t>Задача "Поддержка профессионального искусства и народного творчества в городе Торжке"</t>
  </si>
  <si>
    <t>0110300000</t>
  </si>
  <si>
    <t>Задача "Обеспечение создания условий для воспитания гармонично развитой творческой личности в условиях современного социума"</t>
  </si>
  <si>
    <t>Обслуживание государственного и муниципального долга</t>
  </si>
  <si>
    <t xml:space="preserve">Молодежная политика </t>
  </si>
  <si>
    <t xml:space="preserve">Расходы, не включенные в муниципальные программы </t>
  </si>
  <si>
    <t>994002003Б</t>
  </si>
  <si>
    <t>Исполнение судебных актов</t>
  </si>
  <si>
    <t>052022004Г</t>
  </si>
  <si>
    <t>Развитие системы теплоснабжения в границах города</t>
  </si>
  <si>
    <t>Подпрограмма "Сохранение и улучшение транспортно-эксплуатационного состояния улично-дорожной сети города Торжка"</t>
  </si>
  <si>
    <t>Проведение ремонта зданий и помещений муниципальных бюджетных общеобразовательных учреждений на условиях софинансирования за счет средств местного бюджета</t>
  </si>
  <si>
    <t>01102S044И</t>
  </si>
  <si>
    <t>03103S040Б</t>
  </si>
  <si>
    <t>Содействие в укреплении материально-технической базы специализированной детско-юношеской спортивной школы олимпийского резерва на условиях софинансирования за счет средств местного бюджета</t>
  </si>
  <si>
    <t>03102S048И</t>
  </si>
  <si>
    <t>Капитальный ремонт и ремонт автомобильных дорог общего пользования местного значения города Торжка на условиях софинансирования за счет средств местного бюджета</t>
  </si>
  <si>
    <t>06102S020В</t>
  </si>
  <si>
    <t>06103S021В</t>
  </si>
  <si>
    <t>0610300000</t>
  </si>
  <si>
    <t>Капитальный ремонт и ремонт дворовых территорий многоквартирных домов, проездов к дворовым территориям многоквартирных домов города Торжка Торжка на условиях софинансирования за счет средств местного бюджета</t>
  </si>
  <si>
    <t xml:space="preserve">Распределение межбюджетных субсидий,субвенций и иных межбюджетных трансфертов, имеющих целевое назначение,  по целевым статьям (муниципальным программам и непрограммным направлениям деятельности)  и главным распорядителям средств бюджета муниципального образования город Торжок  на 2017 год и на плановый период 2018 и 2019 годов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</si>
  <si>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</si>
  <si>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Управление образования администрации города Торжка Тверской области</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</si>
  <si>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t>
  </si>
  <si>
    <t>Субвенции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</si>
  <si>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</si>
  <si>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</si>
  <si>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Субвенции на осуществление государственных полномочий по государственной регистрации актов гражданского состояния</t>
  </si>
  <si>
    <t>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</si>
  <si>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 xml:space="preserve">Субвенции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t>
  </si>
  <si>
    <t>Приложение 8</t>
  </si>
  <si>
    <t>054011043Б</t>
  </si>
  <si>
    <t>Реализация программы по поддержке местных инициатив за счет средств областного бюджета</t>
  </si>
  <si>
    <t>Реализация программы по поддержке местных инициатив за счет средств местного бюджета</t>
  </si>
  <si>
    <t>05401S043Б</t>
  </si>
  <si>
    <t>Субсидии на реализацию программ по поддержке местных инициатив в Тверской области на территории городских округов Тверской области</t>
  </si>
  <si>
    <t>06103S043Б</t>
  </si>
  <si>
    <t>061031043Б</t>
  </si>
  <si>
    <t>Субсидии на организацию отдыха детей в каникулярное время</t>
  </si>
  <si>
    <t>Субсидии на организацию обеспечения учащихся начальных классов муниципальных общеобразовательных организаций горячим питанием</t>
  </si>
  <si>
    <t>Комитет по управлению имуществом муниципального образования город Торжок Тверской области</t>
  </si>
  <si>
    <t>01101L027И</t>
  </si>
  <si>
    <t>Реализация мероприятий, направленных на создание условий для получения детьми-инвалидами качественного образования в муниципальных бюджетных дошкольных образовательных учреждениях города Торжка</t>
  </si>
  <si>
    <t>011022009И</t>
  </si>
  <si>
    <t xml:space="preserve">Оснащение муниципальных бюджетных общеобразовательных учреждений </t>
  </si>
  <si>
    <t>01103S048И</t>
  </si>
  <si>
    <t xml:space="preserve">Содействие в укреплении материально-технической базы детско-юношеской спортивной школы на условиях софинансирования за счет средств местного бюджета </t>
  </si>
  <si>
    <t>01102S066И</t>
  </si>
  <si>
    <t>Организация посещения обучающимися муниципальных образовательных организаций города Торжка Тверского императорского дворца</t>
  </si>
  <si>
    <t>0401</t>
  </si>
  <si>
    <t xml:space="preserve">Общеэкономические вопросы
</t>
  </si>
  <si>
    <t>0610400000</t>
  </si>
  <si>
    <t>Задача "Обеспечение развития транспортной инфраструктуры муниципального образования город Торжок"</t>
  </si>
  <si>
    <t>061042008Б</t>
  </si>
  <si>
    <t xml:space="preserve">Разработка программы комплексного развития транспортной инфраструктуры муниципального образования город Торжок </t>
  </si>
  <si>
    <t>Закупка товаров, работ и услуг для обеспечения государственных (муниципальных) нужд</t>
  </si>
  <si>
    <t>054012005Б</t>
  </si>
  <si>
    <t>Проведение мероприятий по восстановлению воинских захоронений за счет средств местного бюджета</t>
  </si>
  <si>
    <t>0107</t>
  </si>
  <si>
    <t>Обеспечение проведения выборов и референдумов</t>
  </si>
  <si>
    <t>994002000Б</t>
  </si>
  <si>
    <t>Расходы на проведение выборов в представительный орган муниципального образования</t>
  </si>
  <si>
    <t>011022006И</t>
  </si>
  <si>
    <t>Обеспечение комплексной безопасности зданий и помещений муниципальных бюджетных общеобразовательных учреждений-----</t>
  </si>
  <si>
    <t>021022007И</t>
  </si>
  <si>
    <t>Проведение противопожарных мероприятий и ремонтных работ бюджетным учреждением города Торжка в сфере осуществления культурно-досуговых мероприятий</t>
  </si>
  <si>
    <t>02102L558И</t>
  </si>
  <si>
    <t xml:space="preserve">Обеспечение развития и укрепления материально-технической базы МБУ «Городской Дом культуры» </t>
  </si>
  <si>
    <t>02102S034И</t>
  </si>
  <si>
    <t>Материально-техническое обеспечение МБУ «Городской Дом культуры»</t>
  </si>
  <si>
    <t>02103S035И</t>
  </si>
  <si>
    <t>Укрепление материально-технической базы МБУ ДО «Детская школа искусств»</t>
  </si>
  <si>
    <t xml:space="preserve">Обеспечение комплексной безопасности зданий и помещений муниципальных бюджетных общеобразовательных учреждений </t>
  </si>
  <si>
    <t>011021023И</t>
  </si>
  <si>
    <t>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t>
  </si>
  <si>
    <t>089011057О</t>
  </si>
  <si>
    <t xml:space="preserve">Осуществление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</si>
  <si>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 xml:space="preserve">Субвенции на осуществление органами местного самоуправления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</si>
  <si>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011021044И</t>
  </si>
  <si>
    <t>Субсидии на укрепление материально-технической базы муниципальных общеобразовательных организаций</t>
  </si>
  <si>
    <t>Проведение капитального ремонта зданий и помещений муниципальных бюджетных общеобразовательных учреждений на условиях софинансирования за счет средств областного бюджета</t>
  </si>
  <si>
    <t>011021024И</t>
  </si>
  <si>
    <t>011021024Б</t>
  </si>
  <si>
    <t>Организация отдыха детей в каникулярное время за счет средств областного бюджета (частичное возмещение стоимости путевок)</t>
  </si>
  <si>
    <t>Организация отдыха детей в каникулярное время за счет средств областного бюджета</t>
  </si>
  <si>
    <t>085011032С</t>
  </si>
  <si>
    <t xml:space="preserve">Субсидии юридическим лицам на возмещение части затрат, связанных с производством, выпуском и распространением периодического печатного издания (газеты), учредителем (соучредителем) которого является администрация  города Торжка за счет средств областного бюджета  </t>
  </si>
  <si>
    <t>Субсидии на реализацию расходных обязательств муниципальных образований Тверской области по поддержке редакций районных и городских газет</t>
  </si>
  <si>
    <t>04201R020Б</t>
  </si>
  <si>
    <t>Предоставление социальных выплат молодым семьям на улучшение жилищных условий за счет средств областного и федерального бюджетов</t>
  </si>
  <si>
    <t>Субсидии на капитальный ремонт и ремонт автомобильных дорог общего пользования местного значения</t>
  </si>
  <si>
    <t>061031021В</t>
  </si>
  <si>
    <t>061021020В</t>
  </si>
  <si>
    <t>Капитальный ремонт и ремонт дворовых территорий многоквартирных домов, проездов к дворовым территориям многоквартирных домов города Торжка Торжка  за счет средств областного бюджета</t>
  </si>
  <si>
    <t>Капитальный ремонт и ремонт автомобильных дорог общего пользования местного значения города Торжка за счет средств областного бюджета</t>
  </si>
  <si>
    <t>Управление финансов администрации муниципального образования город Торжок</t>
  </si>
  <si>
    <t>Капитальный ремонт и ремонт дворовых территорий многоквартирных домов, проездов к дворовым территориям многоквартирных домов города  Торжка  за счет средств областного бюджета</t>
  </si>
  <si>
    <t>Капитальный ремонт и ремонт дворовых территорий многоквартирных домов, проездов к дворовым территориям многоквартирных домов города Торжка на условиях софинансирования за счет средств местного бюджета</t>
  </si>
  <si>
    <t>Приобретение и установка плоскостных спортивных сооружений и оборудования на плоскостные спортивные сооружения на территории города на условиях софинансирования за счет средств местного бюджета</t>
  </si>
  <si>
    <t xml:space="preserve">Субсидии на обеспечение жильем молодых семей </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</si>
  <si>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</si>
  <si>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Субсидии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</si>
  <si>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031031040Б</t>
  </si>
  <si>
    <t>Приобретение и установка плоскостных спортивных сооружений и оборудования на плоскостные спортивные сооружения на территории города на условиях софинансирования за счет средств областного бюджета</t>
  </si>
  <si>
    <t>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t>
  </si>
  <si>
    <t>011021066И</t>
  </si>
  <si>
    <t>01101R027И</t>
  </si>
  <si>
    <t>Субсидии на реализацию мероприятий государственной программы Российской Федерации "Доступная среда" на 2011-2020 годы</t>
  </si>
  <si>
    <t>Организация посещения обучающимися муниципальных общеобразовательных организаций города Торжка Тверского императорского дворца в части обеспечения подвоза обучающихся за счет средств областного бюджета</t>
  </si>
  <si>
    <t>Реализация мероприятий, направленных на создание условий для получения детьми-инвалидами качественного образования в муниципальных бюджетных дошкольных образовательных учреждениях города Торжка за счет средств областного и федерального бюджетов</t>
  </si>
  <si>
    <t>052022005Б</t>
  </si>
  <si>
    <t>Разработка проектно-сметной документации на выполнение работ по капитальному ремонту тепловых сетей</t>
  </si>
  <si>
    <t>062012007Б</t>
  </si>
  <si>
    <t>Обеспечение транспортной безопасности объектов транспортной инфраструктуры</t>
  </si>
  <si>
    <t>09101S070В</t>
  </si>
  <si>
    <t>Капитальный ремонт тепловых сетей</t>
  </si>
  <si>
    <t>091011070В</t>
  </si>
  <si>
    <t>Субсидии на капитальный ремонт тепловых сетей муниципальных образований Тверской области</t>
  </si>
  <si>
    <t>0130100000</t>
  </si>
  <si>
    <t>Капитальный ремонт тепловых сетей за счет средств областного бюджета</t>
  </si>
  <si>
    <t xml:space="preserve">Обеспечение благоустроенными жилыми помещениями специализированного жилищного фонда детей-сирот и детей, оставшимся без попечения родителей, лиц из их числа по договорам найма специализированных жилых помещений </t>
  </si>
  <si>
    <t>Распределение бюджетных ассигнований бюджета муниципального образования город Торжок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2017 год и на плановый период 2018 и 2019 годов</t>
  </si>
  <si>
    <t>Приложение 9</t>
  </si>
  <si>
    <t xml:space="preserve"> Адресная инвестиционная программа</t>
  </si>
  <si>
    <t>№ п/п</t>
  </si>
  <si>
    <t xml:space="preserve">Наименование </t>
  </si>
  <si>
    <t xml:space="preserve">Бюджетополучатель    </t>
  </si>
  <si>
    <t>Лимит местного бюджета (тыс. руб.)</t>
  </si>
  <si>
    <t xml:space="preserve">Раздел и подраздел бюджетной классификации расходов </t>
  </si>
  <si>
    <t xml:space="preserve">средства местного бюджета </t>
  </si>
  <si>
    <t xml:space="preserve">средства областного бюджета Тверской области </t>
  </si>
  <si>
    <t>средства федерального бюджета</t>
  </si>
  <si>
    <t>всего</t>
  </si>
  <si>
    <t>х</t>
  </si>
  <si>
    <t>1.1.</t>
  </si>
  <si>
    <t>1.1.1.</t>
  </si>
  <si>
    <t xml:space="preserve">Инженерная подготовка площадки под жилую застройку в микрорайоне "Южный" г.Торжок Тверской области </t>
  </si>
  <si>
    <t xml:space="preserve">администрация муниципального образования город Торжок </t>
  </si>
  <si>
    <t>1.1.2.</t>
  </si>
  <si>
    <t>Реконструкция тепловых сетей по ул. Луначарского и  ул. Зеленый городок в городе Торжке</t>
  </si>
  <si>
    <t xml:space="preserve">2. </t>
  </si>
  <si>
    <t>2.1.</t>
  </si>
  <si>
    <t>2.1.1.</t>
  </si>
  <si>
    <t>Приобретение в муниципальную собственность жилых помещений</t>
  </si>
  <si>
    <t>Всего</t>
  </si>
  <si>
    <t>062012006Б</t>
  </si>
  <si>
    <t xml:space="preserve">Установка дорожных знаков на улично-дорожной сети города Торжка </t>
  </si>
  <si>
    <t>Муниципальная программа муниципального образования город Торжок "Жилищно-коммунальное хозяйство города Торжка на 2014-2019 годы"</t>
  </si>
  <si>
    <t>02101L5192</t>
  </si>
  <si>
    <t>Подключение МКУК  г. Торжка "Централизованная библиотечная система" к информационной телекоммуникационной сети Интернет и развитие  библиотечного дела с учетом задачи расширения информационных технологий и оцифровки</t>
  </si>
  <si>
    <t>031021048И</t>
  </si>
  <si>
    <t>Содействие в укреплении материально-технической базы специализированной детско-юношеской спортивной школы олимпийского резерва на условиях софинансирования за счет средств областного бюджета</t>
  </si>
  <si>
    <t>011031048И</t>
  </si>
  <si>
    <t xml:space="preserve">Содействие в укреплении материально-технической базы детско-юношеской спортивной школы на условиях софинансирования за счет средств областного бюджета </t>
  </si>
  <si>
    <t>Субсидии на укрепление материально-технической базы муниципальных спортивных школ</t>
  </si>
  <si>
    <t>Межбюджетные трансферты на реализацию мероприятий по обращениям, поступающим к депутатам Законодательного Собрания Тверской области</t>
  </si>
  <si>
    <t>Реализация мероприятий по обращениям, поступающим к депутатам Законодательного Собрания Тверской области</t>
  </si>
  <si>
    <t>995001092Я</t>
  </si>
  <si>
    <t>Средства на реализацию мероприятий по обращениям, поступающим к депутатам Законодательного Собрания Тверской области</t>
  </si>
  <si>
    <t>9950000000</t>
  </si>
  <si>
    <t>Прогнозируемые доходы бюджета муниципального образования город Торжок по группам, подгруппам, 
статьям, подстатьям и элементам доходов классификации доходов 
бюджетов  Российской Федерации на 2017 год и на плановый период 2018 и 2019 годов</t>
  </si>
  <si>
    <t>Код классификации Российской Федерации</t>
  </si>
  <si>
    <t>Наименование дохода</t>
  </si>
  <si>
    <t>Сумма, тыс.руб.</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</si>
  <si>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</si>
  <si>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</si>
  <si>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</si>
  <si>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</si>
  <si>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</si>
  <si>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</si>
  <si>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</si>
  <si>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</si>
  <si>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</si>
  <si>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</si>
  <si>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</si>
  <si>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</si>
  <si>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</si>
  <si>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</si>
  <si>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</si>
  <si>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</si>
  <si>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</si>
  <si>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</si>
  <si>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</si>
  <si>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</si>
  <si>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</si>
  <si>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</si>
  <si>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</si>
  <si>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</si>
  <si>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000 1 05 02000 02 0000 110</t>
  </si>
  <si>
    <t>Единый налог на вмененный доход для отдельных видов деятельности</t>
  </si>
  <si>
    <t>000 1 05 02010 02 0000 110</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</si>
  <si>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</si>
  <si>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</si>
  <si>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</si>
  <si>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</si>
  <si>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</si>
  <si>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</si>
  <si>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</si>
  <si>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</si>
  <si>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</si>
  <si>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</si>
  <si>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</si>
  <si>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Земельный налог</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</si>
  <si>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</si>
  <si>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</si>
  <si>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</si>
  <si>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</si>
  <si>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</si>
  <si>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</si>
  <si>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</si>
  <si>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</si>
  <si>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</si>
  <si>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</si>
  <si>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</si>
  <si>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</si>
  <si>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</si>
  <si>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</si>
  <si>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</si>
  <si>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</si>
  <si>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</si>
  <si>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Государственная пошлина за выдачу разрешения на установку рекламной конструкции</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</si>
  <si>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</si>
  <si>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</si>
  <si>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</si>
  <si>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</si>
  <si>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</si>
  <si>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</si>
  <si>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</si>
  <si>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</si>
  <si>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</si>
  <si>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</si>
  <si>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</si>
  <si>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</si>
  <si>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</si>
  <si>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</si>
  <si>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000 1 11 05074 04 0000 120</t>
  </si>
  <si>
    <t>Доходы от сдачи в аренду имущества, составляющего  казну городских округов (за исключением земельных участков)</t>
  </si>
  <si>
    <t>000 1 11 07000 00 0000 120</t>
  </si>
  <si>
    <t>Платежи от государственных и муниципальных унитарных предприятий</t>
  </si>
  <si>
    <t>000 1 11 07010 00 0000 120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</si>
  <si>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</si>
  <si>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</si>
  <si>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</si>
  <si>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</si>
  <si>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</si>
  <si>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</si>
  <si>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</si>
  <si>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</si>
  <si>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</si>
  <si>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</si>
  <si>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</si>
  <si>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</si>
  <si>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</si>
  <si>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</si>
  <si>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</si>
  <si>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</si>
  <si>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</si>
  <si>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</si>
  <si>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</si>
  <si>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000 1 13 00000 00 0000 000</t>
  </si>
  <si>
    <t>ДОХОДЫ ОТ ОКАЗАНИЯ ПЛАТНЫХ УСЛУГ (РАБОТ) И КОМПЕНСАЦИИ ЗАТРАТ ГОСУДАРСТВА</t>
  </si>
  <si>
    <t>000 1 13 01000 00 0000 130</t>
  </si>
  <si>
    <t>Доходы от оказания платных услуг (работ)</t>
  </si>
  <si>
    <t>000 1 13 01990 00 0000 130</t>
  </si>
  <si>
    <t>Прочие доходы от оказания платных услуг (работ)</t>
  </si>
  <si>
    <t>000 1 13 01994 04 0000 130</t>
  </si>
  <si>
    <t>Прочие доходы от оказания платных услуг (работ) получателями средств бюджетов городских округов</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</si>
  <si>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</si>
  <si>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</si>
  <si>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</si>
  <si>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</si>
  <si>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</si>
  <si>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</si>
  <si>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</si>
  <si>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</si>
  <si>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000 1 14 06000 00 0000 430</t>
  </si>
  <si>
    <t xml:space="preserve">Доходы от продажи земельных участков, находящихся в государственной и муниципальной собственности </t>
  </si>
  <si>
    <t>000 1 14 06010 00 0000 430</t>
  </si>
  <si>
    <t>Доходы от продажи земельных участков, государственная собственность на которые не разграничена</t>
  </si>
  <si>
    <t>000 1 14  06012 04 0000 430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</si>
  <si>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</si>
  <si>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</si>
  <si>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</si>
  <si>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</si>
  <si>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</si>
  <si>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000 1 16 00000 00 0000 000</t>
  </si>
  <si>
    <t>ШТРАФЫ,  САНКЦИИ,  ВОЗМЕЩЕНИЕ УЩЕРБА</t>
  </si>
  <si>
    <t>000 1 16 03000 00 0000 140</t>
  </si>
  <si>
    <t>Денежные взыскания (штрафы) за нарушение законодательства о налогах и сборах</t>
  </si>
  <si>
    <t>000 1 16 03010 01 0000 140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</si>
  <si>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</si>
  <si>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000 1 16 03030 01 0000 140</t>
  </si>
  <si>
    <t>Денежные взыскания (штрафы) за административные правонарушения в области налогов и сборов, предусмотренные Кодеском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</si>
  <si>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</si>
  <si>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</si>
  <si>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</si>
  <si>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</si>
  <si>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000 1 16 25060 01 0000 140</t>
  </si>
  <si>
    <t>Денежные взыскания (штрафы) за нарушение земельного законодательства</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</si>
  <si>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</si>
  <si>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</si>
  <si>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</si>
  <si>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</si>
  <si>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000 11 6 37030 04 0000 140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</si>
  <si>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</si>
  <si>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000 116 51000 02 0000 140</t>
  </si>
  <si>
    <t>Денежные взыскания (штрафы), установленные законами субъектов Российской Федерации за несоблюдение муниципальных правовых актов</t>
  </si>
  <si>
    <t>000 116 51020 02 0000 140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</si>
  <si>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</si>
  <si>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000 1 16 90000 00 0000 140</t>
  </si>
  <si>
    <t>Прочие поступления от денежных взысканий (штрафов) и иных сумм в возмещение ущерба</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</si>
  <si>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</si>
  <si>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</si>
  <si>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</si>
  <si>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</si>
  <si>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</si>
  <si>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</si>
  <si>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000 2 02 10000 00 0000 151</t>
  </si>
  <si>
    <t>Дотации бюджетам бюджетной системы Российской Федерации</t>
  </si>
  <si>
    <t>000 2 02 15002 00 0000 151</t>
  </si>
  <si>
    <t>Дотации бюджетам на поддержку мер по обеспечению сбалансированности бюджетов</t>
  </si>
  <si>
    <t>000 2 02 15002 04 0000 151</t>
  </si>
  <si>
    <t>Дотации бюджетам городских округов на поддержку мер по обеспечению сбалансированности бюджетов</t>
  </si>
  <si>
    <t>000 2 02 20000 00 0000 151</t>
  </si>
  <si>
    <t>Субсидии бюджетам бюджетной системы Российской Федерации (межбюджетные субсидии)</t>
  </si>
  <si>
    <t>000 2 02 20051 00 0000 151</t>
  </si>
  <si>
    <t>Субсидии бюджетам на реализацию федеральных целевых программ</t>
  </si>
  <si>
    <t>000 2 02 20051 04 0000 151</t>
  </si>
  <si>
    <t>Субсидии бюджетам городских округов на реализацию федеральных целевых программ</t>
  </si>
  <si>
    <t>000 2 02 20216 00 0000 151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</si>
  <si>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</si>
  <si>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</si>
  <si>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</si>
  <si>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000 2 02 25027 00 0000 151</t>
  </si>
  <si>
    <t>Субсидии бюджетам на реализацию мероприятий государственной программы Российской Федерации "Доступная среда" на 2011 - 2020 годы</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</si>
  <si>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</si>
  <si>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</si>
  <si>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000 2 02 29999 00 0000 151</t>
  </si>
  <si>
    <t>Прочие субсидии</t>
  </si>
  <si>
    <t>000 2 02 29999 04 0000 151</t>
  </si>
  <si>
    <t>Субсидии на поддержку редакций районных и городских газет</t>
  </si>
  <si>
    <t>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</si>
  <si>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Субсидии на проведение капитального ремонта объектов теплоэнергетических комплексов муниципальных образований Тверской области</t>
  </si>
  <si>
    <t>000 2 02 30000 00 0000 151</t>
  </si>
  <si>
    <t>Субвенции бюджетам бюджетной системы Российской Федерации</t>
  </si>
  <si>
    <t>000 2 02 35930 00 0000 151</t>
  </si>
  <si>
    <t xml:space="preserve">Субвенции  бюджетам на  государственную регистрацию актов гражданского состояния </t>
  </si>
  <si>
    <t>000 2 02 35930 04 0000 151</t>
  </si>
  <si>
    <t xml:space="preserve">Субвенции  бюджетам городских округов на  государственную регистрацию актов гражданского состояния </t>
  </si>
  <si>
    <t>000 2 02 30029 00 0000 151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</si>
  <si>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</si>
  <si>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</si>
  <si>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</si>
  <si>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000 2 02 35082 00 0000 151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</si>
  <si>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</si>
  <si>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</si>
  <si>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</si>
  <si>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000 2 02 39999 00 0000 151</t>
  </si>
  <si>
    <t>Прочие субвенции</t>
  </si>
  <si>
    <t>000 2 02 39999 04 0000 151</t>
  </si>
  <si>
    <t>Субвенции бюджетам на обеспечение государственных гарантий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</si>
  <si>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t>
  </si>
  <si>
    <t>Субвенции на осуществление  государственных полномочий по созданию, исполнению полномочий и обеспечению деятельности комиссий по делам несовершеннолетних</t>
  </si>
  <si>
    <t>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</si>
  <si>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</si>
  <si>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Субвенции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</si>
  <si>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000 2 02 40000 00 0000 151</t>
  </si>
  <si>
    <t>Иные межбюджетные трансферты</t>
  </si>
  <si>
    <t>000 2 02 49999 00 0000 151</t>
  </si>
  <si>
    <t>Прочие межбюджетные трансферты, передаваемые бюджетам</t>
  </si>
  <si>
    <t>000 2 02 49999 04 0000 151</t>
  </si>
  <si>
    <t>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</si>
  <si>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000 2 04 00000 00 0000 000</t>
  </si>
  <si>
    <t>БЕЗВОЗМЕЗДНЫЕ ПОСТУПЛЕНИЯ ОТ НЕГОСУДАРСТВЕННЫХ ОРГАНИЗАЦИЙ</t>
  </si>
  <si>
    <t>000 2 04 04000 04 0000 180</t>
  </si>
  <si>
    <t>Безвозмездные поступления от негосударственных организаций в бюджеты городских округов</t>
  </si>
  <si>
    <t>000 2 04 04010 04 0000 180</t>
  </si>
  <si>
    <t>Предоставление негосударственными организациями грантов для получателей средств бюджетов городских округов</t>
  </si>
  <si>
    <t>000 2 04 04099 04 0000 180</t>
  </si>
  <si>
    <t>Прочие безвозмездные поступления от негосударственных организаций в бюджеты городских округов при реализации программ по поддержке местных инициатив</t>
  </si>
  <si>
    <t>000 2 07 00000 00 0000 000</t>
  </si>
  <si>
    <t>ПРОЧИЕ БЕЗВОЗМЕЗДНЫЕ ПОСТУПЛЕНИЯ</t>
  </si>
  <si>
    <t>000 2 07 04000 04 0000 180</t>
  </si>
  <si>
    <t>Прочие безвозмездные поступления в бюджеты городских округов</t>
  </si>
  <si>
    <t>000 2 07 04050 04 0000 180</t>
  </si>
  <si>
    <t>Прочие безвозмездные поступления в бюджеты городских округов при реализации программ по поддержке местных инициатив</t>
  </si>
  <si>
    <t>ИТОГО ДОХОДОВ</t>
  </si>
  <si>
    <t>Приложение 2</t>
  </si>
  <si>
    <t>Перечень мероприятий</t>
  </si>
  <si>
    <t>Наименование мероприятия</t>
  </si>
  <si>
    <t>Распорядитель (получатель) бюджетных средств</t>
  </si>
  <si>
    <t>Р/П</t>
  </si>
  <si>
    <t>Объем финансирования, тыс. руб.</t>
  </si>
  <si>
    <t>ИТОГО:</t>
  </si>
  <si>
    <t>Приложение 10</t>
  </si>
  <si>
    <t xml:space="preserve"> по обращениям, поступающим к депутатам Торжокской городской Думы, на 2017 год</t>
  </si>
  <si>
    <t>Ремонт контейнерных площадок для сбора и вывоза твердых бытовых отходов</t>
  </si>
  <si>
    <t>к решению Торжокской городской Думы</t>
  </si>
  <si>
    <t>к   решению Торжокской городской Думы</t>
  </si>
  <si>
    <t xml:space="preserve">к решению Торжокской городской Думы </t>
  </si>
  <si>
    <t>к решению Торжокской  городской  Думы</t>
  </si>
  <si>
    <t>от 15.08.2017  № 113</t>
  </si>
  <si>
    <t>от 15.08.2017 № 113</t>
  </si>
  <si>
    <t>Приложение 3
к решению Торжокской городской Думы
от 15.08.2017  № 113</t>
  </si>
  <si>
    <t>Приложение 4
к решению Торжокской городской Думы
от 15.08.2017  № 113</t>
  </si>
  <si>
    <t>Приложение 5
к решению Торжокской городской Думы
от 15.08.2017  № 113</t>
  </si>
  <si>
    <t>Приложение 6
к решению Торжокской городской Думы
от 15.08.2017  № 113</t>
  </si>
  <si>
    <t>Приложение 7
к решению Торжокской городской Думы
от 15.08.2017  № 113</t>
  </si>
</sst>
</file>

<file path=xl/styles.xml><?xml version="1.0" encoding="utf-8"?>
<styleSheet xmlns="http://schemas.openxmlformats.org/spreadsheetml/2006/main">
  <numFmts count="4">
    <numFmt numFmtId="44" formatCode="_-* #,##0.00&quot;р.&quot;_-;\-* #,##0.00&quot;р.&quot;_-;_-* &quot;-&quot;??&quot;р.&quot;_-;_-@_-"/>
    <numFmt numFmtId="43" formatCode="_-* #,##0.00_р_._-;\-* #,##0.00_р_._-;_-* &quot;-&quot;??_р_._-;_-@_-"/>
    <numFmt numFmtId="164" formatCode="0.0"/>
    <numFmt numFmtId="165" formatCode="#,##0.0"/>
  </numFmts>
  <fonts count="38">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8"/>
      <name val="Arial Cyr"/>
      <charset val="204"/>
    </font>
    <font>
      <sz val="13"/>
      <name val="Times New Roman"/>
      <family val="1"/>
      <charset val="204"/>
    </font>
    <font>
      <b/>
      <sz val="13"/>
      <name val="Times New Roman"/>
      <family val="1"/>
      <charset val="204"/>
    </font>
    <font>
      <sz val="10"/>
      <name val="Arial Cyr"/>
      <charset val="204"/>
    </font>
    <font>
      <sz val="12"/>
      <name val="Times New Roman"/>
      <family val="1"/>
      <charset val="204"/>
    </font>
    <font>
      <sz val="11"/>
      <color theme="1"/>
      <name val="Calibri"/>
      <family val="2"/>
      <charset val="204"/>
      <scheme val="minor"/>
    </font>
    <font>
      <sz val="10"/>
      <color rgb="FF000000"/>
      <name val="Times New Roman"/>
      <family val="1"/>
      <charset val="204"/>
    </font>
    <font>
      <sz val="13"/>
      <color rgb="FF000000"/>
      <name val="Times New Roman"/>
      <family val="1"/>
      <charset val="204"/>
    </font>
    <font>
      <b/>
      <sz val="13"/>
      <color rgb="FF000000"/>
      <name val="Times New Roman"/>
      <family val="1"/>
      <charset val="204"/>
    </font>
    <font>
      <sz val="12"/>
      <color rgb="FF000000"/>
      <name val="Times New Roman"/>
      <family val="1"/>
      <charset val="204"/>
    </font>
    <font>
      <sz val="10"/>
      <color rgb="FF000000"/>
      <name val="Times New Roman"/>
      <family val="1"/>
      <charset val="204"/>
    </font>
    <font>
      <sz val="11"/>
      <name val="Times New Roman"/>
      <family val="1"/>
      <charset val="204"/>
    </font>
    <font>
      <b/>
      <sz val="13"/>
      <name val="Times New Roman Cyr"/>
      <charset val="204"/>
    </font>
    <font>
      <sz val="13"/>
      <name val="Times New Roman Cyr"/>
      <family val="1"/>
      <charset val="204"/>
    </font>
    <font>
      <sz val="12"/>
      <name val="Calibri"/>
      <family val="2"/>
      <charset val="204"/>
      <scheme val="minor"/>
    </font>
    <font>
      <sz val="10"/>
      <name val="Times New Roman"/>
      <family val="1"/>
      <charset val="204"/>
    </font>
    <font>
      <b/>
      <sz val="12"/>
      <name val="Calibri"/>
      <family val="2"/>
      <charset val="204"/>
      <scheme val="minor"/>
    </font>
    <font>
      <b/>
      <sz val="14"/>
      <name val="Times New Roman"/>
      <family val="1"/>
      <charset val="204"/>
    </font>
    <font>
      <sz val="9"/>
      <name val="Arial"/>
      <family val="2"/>
      <charset val="204"/>
    </font>
    <font>
      <b/>
      <sz val="11"/>
      <name val="Times New Roman"/>
      <family val="1"/>
      <charset val="204"/>
    </font>
    <font>
      <sz val="13"/>
      <color indexed="8"/>
      <name val="Times New Roman"/>
      <family val="1"/>
      <charset val="204"/>
    </font>
    <font>
      <b/>
      <sz val="13"/>
      <color indexed="8"/>
      <name val="Times New Roman"/>
      <family val="1"/>
      <charset val="204"/>
    </font>
    <font>
      <sz val="12"/>
      <color indexed="8"/>
      <name val="Times New Roman"/>
      <family val="1"/>
      <charset val="204"/>
    </font>
    <font>
      <sz val="13"/>
      <name val="Calibri"/>
      <family val="2"/>
      <charset val="204"/>
      <scheme val="minor"/>
    </font>
    <font>
      <sz val="13"/>
      <color theme="1"/>
      <name val="Calibri"/>
      <family val="2"/>
      <charset val="204"/>
      <scheme val="minor"/>
    </font>
    <font>
      <sz val="13"/>
      <color rgb="FF000000"/>
      <name val="Calibri"/>
      <family val="2"/>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s>
  <cellStyleXfs count="32">
    <xf numFmtId="0" fontId="0" fillId="0" borderId="0">
      <alignment wrapText="1"/>
    </xf>
    <xf numFmtId="0" fontId="15" fillId="0" borderId="0"/>
    <xf numFmtId="0" fontId="15" fillId="0" borderId="0"/>
    <xf numFmtId="0" fontId="17" fillId="0" borderId="0"/>
    <xf numFmtId="43" fontId="15"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0" fontId="11" fillId="0" borderId="0"/>
    <xf numFmtId="0" fontId="9" fillId="0" borderId="0"/>
    <xf numFmtId="44" fontId="18" fillId="0" borderId="0">
      <alignment vertical="top" wrapText="1"/>
    </xf>
    <xf numFmtId="44" fontId="22" fillId="0" borderId="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11" fillId="0" borderId="0"/>
    <xf numFmtId="0" fontId="6" fillId="0" borderId="0"/>
    <xf numFmtId="0" fontId="11" fillId="0" borderId="0"/>
    <xf numFmtId="0" fontId="5" fillId="0" borderId="0"/>
    <xf numFmtId="0" fontId="4" fillId="0" borderId="0"/>
    <xf numFmtId="0" fontId="4" fillId="0" borderId="0"/>
    <xf numFmtId="0" fontId="3" fillId="0" borderId="0"/>
    <xf numFmtId="0" fontId="2" fillId="0" borderId="0"/>
    <xf numFmtId="0" fontId="2" fillId="0" borderId="0"/>
    <xf numFmtId="0" fontId="1" fillId="0" borderId="0"/>
  </cellStyleXfs>
  <cellXfs count="278">
    <xf numFmtId="0" fontId="0" fillId="0" borderId="0" xfId="0">
      <alignment wrapText="1"/>
    </xf>
    <xf numFmtId="0" fontId="13" fillId="0" borderId="0" xfId="0" applyFont="1" applyAlignment="1">
      <alignment horizontal="right"/>
    </xf>
    <xf numFmtId="0" fontId="13" fillId="0" borderId="0" xfId="0" applyFont="1">
      <alignment wrapText="1"/>
    </xf>
    <xf numFmtId="0" fontId="14" fillId="0" borderId="1" xfId="0" applyFont="1" applyFill="1" applyBorder="1" applyAlignment="1">
      <alignment horizontal="left" vertical="center" wrapText="1"/>
    </xf>
    <xf numFmtId="49" fontId="13" fillId="0"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49" fontId="14" fillId="0" borderId="1" xfId="0" applyNumberFormat="1" applyFont="1" applyBorder="1" applyAlignment="1">
      <alignment horizontal="center" vertical="center"/>
    </xf>
    <xf numFmtId="0" fontId="14" fillId="0" borderId="1" xfId="0" applyFont="1" applyBorder="1" applyAlignment="1">
      <alignment horizontal="left" vertical="center" wrapText="1"/>
    </xf>
    <xf numFmtId="49" fontId="13" fillId="0" borderId="1" xfId="0" applyNumberFormat="1" applyFont="1" applyBorder="1" applyAlignment="1">
      <alignment horizontal="center" vertical="center"/>
    </xf>
    <xf numFmtId="0" fontId="13" fillId="0" borderId="1" xfId="0" applyFont="1" applyBorder="1" applyAlignment="1">
      <alignment horizontal="left" vertical="center" wrapText="1"/>
    </xf>
    <xf numFmtId="49" fontId="13" fillId="0" borderId="0" xfId="0" applyNumberFormat="1" applyFont="1" applyFill="1" applyBorder="1" applyAlignment="1">
      <alignment horizontal="center"/>
    </xf>
    <xf numFmtId="49" fontId="13" fillId="0" borderId="0" xfId="0" applyNumberFormat="1" applyFont="1" applyFill="1" applyBorder="1" applyAlignment="1">
      <alignment horizontal="right"/>
    </xf>
    <xf numFmtId="0" fontId="13" fillId="0" borderId="0" xfId="0" applyFont="1" applyAlignment="1">
      <alignment horizontal="center"/>
    </xf>
    <xf numFmtId="0" fontId="13" fillId="0" borderId="1" xfId="0" applyFont="1" applyFill="1" applyBorder="1" applyAlignment="1" applyProtection="1">
      <alignment horizontal="left" vertical="center" wrapText="1"/>
      <protection locked="0"/>
    </xf>
    <xf numFmtId="49" fontId="13" fillId="0" borderId="1" xfId="0" applyNumberFormat="1" applyFont="1" applyFill="1" applyBorder="1" applyAlignment="1" applyProtection="1">
      <alignment horizontal="center" vertical="center"/>
      <protection locked="0"/>
    </xf>
    <xf numFmtId="0" fontId="13" fillId="0" borderId="1" xfId="0" applyFont="1" applyBorder="1" applyAlignment="1">
      <alignment horizontal="center" wrapText="1"/>
    </xf>
    <xf numFmtId="49"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164" fontId="14" fillId="0" borderId="1" xfId="0" applyNumberFormat="1" applyFont="1" applyBorder="1" applyAlignment="1">
      <alignment horizontal="center" vertical="center"/>
    </xf>
    <xf numFmtId="164" fontId="13" fillId="0" borderId="1" xfId="0" applyNumberFormat="1" applyFont="1" applyBorder="1" applyAlignment="1">
      <alignment horizontal="center" vertical="center"/>
    </xf>
    <xf numFmtId="0" fontId="13" fillId="0" borderId="1" xfId="0" applyFont="1" applyFill="1" applyBorder="1" applyAlignment="1">
      <alignment vertical="center" wrapText="1"/>
    </xf>
    <xf numFmtId="164" fontId="13" fillId="0" borderId="3" xfId="0" applyNumberFormat="1" applyFont="1" applyBorder="1" applyAlignment="1">
      <alignment horizontal="center" vertical="center" wrapText="1"/>
    </xf>
    <xf numFmtId="0" fontId="13" fillId="0" borderId="1" xfId="0" applyFont="1" applyBorder="1" applyAlignment="1">
      <alignment horizontal="center" vertical="center" wrapText="1"/>
    </xf>
    <xf numFmtId="44" fontId="19" fillId="0" borderId="0" xfId="12" applyNumberFormat="1" applyFont="1" applyFill="1" applyAlignment="1">
      <alignment vertical="top" wrapText="1"/>
    </xf>
    <xf numFmtId="0" fontId="20" fillId="0" borderId="7" xfId="12" applyNumberFormat="1" applyFont="1" applyFill="1" applyBorder="1" applyAlignment="1">
      <alignment horizontal="center" vertical="center" wrapText="1"/>
    </xf>
    <xf numFmtId="0" fontId="20" fillId="0" borderId="7" xfId="12" applyNumberFormat="1" applyFont="1" applyFill="1" applyBorder="1" applyAlignment="1">
      <alignment horizontal="left" vertical="center" wrapText="1"/>
    </xf>
    <xf numFmtId="165" fontId="20" fillId="0" borderId="7" xfId="12" applyNumberFormat="1" applyFont="1" applyFill="1" applyBorder="1" applyAlignment="1">
      <alignment horizontal="center" vertical="center" wrapText="1"/>
    </xf>
    <xf numFmtId="165" fontId="19" fillId="0" borderId="7" xfId="12" applyNumberFormat="1" applyFont="1" applyFill="1" applyBorder="1" applyAlignment="1">
      <alignment horizontal="center" vertical="center" wrapText="1"/>
    </xf>
    <xf numFmtId="0" fontId="19" fillId="0" borderId="7" xfId="12" applyNumberFormat="1" applyFont="1" applyFill="1" applyBorder="1" applyAlignment="1">
      <alignment horizontal="center" vertical="center" wrapText="1"/>
    </xf>
    <xf numFmtId="0" fontId="19" fillId="0" borderId="7" xfId="12"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xf>
    <xf numFmtId="44" fontId="19" fillId="0" borderId="0" xfId="12" applyNumberFormat="1" applyFont="1" applyFill="1" applyAlignment="1">
      <alignment vertical="center" wrapText="1"/>
    </xf>
    <xf numFmtId="0" fontId="19" fillId="0" borderId="7" xfId="12" applyNumberFormat="1" applyFont="1" applyFill="1" applyBorder="1" applyAlignment="1">
      <alignment horizontal="left" vertical="center" wrapText="1"/>
    </xf>
    <xf numFmtId="0" fontId="13" fillId="0" borderId="1" xfId="0" applyFont="1" applyFill="1" applyBorder="1" applyAlignment="1">
      <alignment horizontal="center" vertical="center"/>
    </xf>
    <xf numFmtId="49" fontId="13" fillId="0" borderId="1" xfId="0" applyNumberFormat="1" applyFont="1" applyFill="1" applyBorder="1" applyAlignment="1" applyProtection="1">
      <alignment horizontal="left" vertical="center" wrapText="1"/>
      <protection locked="0"/>
    </xf>
    <xf numFmtId="164" fontId="13" fillId="0" borderId="1" xfId="0" applyNumberFormat="1" applyFont="1" applyFill="1" applyBorder="1" applyAlignment="1">
      <alignment horizontal="center" vertical="center" wrapText="1"/>
    </xf>
    <xf numFmtId="49" fontId="19" fillId="0" borderId="7" xfId="12" applyNumberFormat="1" applyFont="1" applyFill="1" applyBorder="1" applyAlignment="1">
      <alignment horizontal="center" vertical="center" wrapText="1"/>
    </xf>
    <xf numFmtId="0" fontId="19" fillId="0" borderId="11" xfId="12" applyNumberFormat="1"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lignment wrapText="1"/>
    </xf>
    <xf numFmtId="0" fontId="16" fillId="0" borderId="1" xfId="0"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wrapText="1"/>
    </xf>
    <xf numFmtId="0" fontId="14" fillId="0" borderId="1" xfId="0" applyFont="1" applyFill="1" applyBorder="1" applyAlignment="1" applyProtection="1">
      <alignment horizontal="left"/>
      <protection locked="0"/>
    </xf>
    <xf numFmtId="164" fontId="14" fillId="0" borderId="1" xfId="0" applyNumberFormat="1" applyFont="1" applyFill="1" applyBorder="1" applyAlignment="1">
      <alignment horizontal="center" vertical="center" wrapText="1"/>
    </xf>
    <xf numFmtId="0" fontId="23" fillId="0" borderId="0" xfId="0" applyFont="1" applyFill="1">
      <alignment wrapText="1"/>
    </xf>
    <xf numFmtId="0" fontId="14" fillId="0" borderId="1" xfId="0" applyFont="1" applyFill="1" applyBorder="1" applyAlignment="1">
      <alignment vertical="center" wrapText="1"/>
    </xf>
    <xf numFmtId="164" fontId="24" fillId="0" borderId="1" xfId="22" applyNumberFormat="1" applyFont="1" applyFill="1" applyBorder="1" applyAlignment="1">
      <alignment horizontal="center" vertical="center" wrapText="1"/>
    </xf>
    <xf numFmtId="164" fontId="25" fillId="0" borderId="1" xfId="22"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0" xfId="0" applyFont="1" applyFill="1">
      <alignment wrapText="1"/>
    </xf>
    <xf numFmtId="49" fontId="13" fillId="0" borderId="1" xfId="0" applyNumberFormat="1" applyFont="1" applyBorder="1" applyAlignment="1">
      <alignment horizontal="center" vertical="center" wrapText="1"/>
    </xf>
    <xf numFmtId="49" fontId="13" fillId="0" borderId="2" xfId="0" applyNumberFormat="1"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2" xfId="0" applyFont="1" applyFill="1" applyBorder="1" applyAlignment="1">
      <alignment horizontal="center" vertical="center"/>
    </xf>
    <xf numFmtId="164" fontId="13" fillId="0" borderId="1" xfId="0" applyNumberFormat="1" applyFont="1" applyFill="1" applyBorder="1" applyAlignment="1">
      <alignment horizontal="center" vertical="center"/>
    </xf>
    <xf numFmtId="0" fontId="19" fillId="0" borderId="1" xfId="12" applyNumberFormat="1" applyFont="1" applyFill="1" applyBorder="1" applyAlignment="1">
      <alignment horizontal="center" vertical="center" wrapText="1"/>
    </xf>
    <xf numFmtId="0" fontId="19" fillId="0" borderId="7" xfId="12" applyNumberFormat="1" applyFont="1" applyFill="1" applyBorder="1" applyAlignment="1">
      <alignment horizontal="left" vertical="center" wrapText="1"/>
    </xf>
    <xf numFmtId="0" fontId="19" fillId="0" borderId="7" xfId="12"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49" fontId="13" fillId="0" borderId="2" xfId="0" applyNumberFormat="1" applyFont="1" applyFill="1" applyBorder="1" applyAlignment="1" applyProtection="1">
      <alignment horizontal="center" vertical="center"/>
      <protection locked="0"/>
    </xf>
    <xf numFmtId="0" fontId="13" fillId="0" borderId="2" xfId="0" applyFont="1" applyFill="1" applyBorder="1" applyAlignment="1">
      <alignment horizontal="center" vertical="center" wrapText="1"/>
    </xf>
    <xf numFmtId="49" fontId="13" fillId="0" borderId="17" xfId="0" applyNumberFormat="1" applyFont="1" applyFill="1" applyBorder="1" applyAlignment="1" applyProtection="1">
      <alignment horizontal="center" vertical="center"/>
      <protection locked="0"/>
    </xf>
    <xf numFmtId="49" fontId="13" fillId="0" borderId="4" xfId="0" applyNumberFormat="1" applyFont="1" applyFill="1" applyBorder="1" applyAlignment="1" applyProtection="1">
      <alignment horizontal="center" vertical="center"/>
      <protection locked="0"/>
    </xf>
    <xf numFmtId="0" fontId="13" fillId="0" borderId="5" xfId="0" applyFont="1" applyFill="1" applyBorder="1" applyAlignment="1">
      <alignment horizontal="center" vertical="center" wrapText="1"/>
    </xf>
    <xf numFmtId="0" fontId="13" fillId="0" borderId="7" xfId="12" applyNumberFormat="1" applyFont="1" applyFill="1" applyBorder="1" applyAlignment="1">
      <alignment horizontal="left" vertical="center" wrapText="1"/>
    </xf>
    <xf numFmtId="164" fontId="14" fillId="0" borderId="1" xfId="0" applyNumberFormat="1" applyFont="1" applyFill="1" applyBorder="1" applyAlignment="1">
      <alignment horizontal="center" vertical="center"/>
    </xf>
    <xf numFmtId="164" fontId="13" fillId="0" borderId="2" xfId="0" applyNumberFormat="1" applyFont="1" applyFill="1" applyBorder="1" applyAlignment="1">
      <alignment horizontal="center" vertical="center"/>
    </xf>
    <xf numFmtId="0" fontId="19" fillId="0" borderId="7" xfId="12"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12" applyNumberFormat="1" applyFont="1" applyFill="1" applyAlignment="1">
      <alignment horizontal="right" vertical="top" wrapText="1"/>
    </xf>
    <xf numFmtId="44" fontId="13" fillId="0" borderId="0" xfId="12" applyNumberFormat="1" applyFont="1" applyFill="1" applyAlignment="1">
      <alignment vertical="top" wrapText="1"/>
    </xf>
    <xf numFmtId="0" fontId="13" fillId="0" borderId="7" xfId="12" applyNumberFormat="1" applyFont="1" applyFill="1" applyBorder="1" applyAlignment="1">
      <alignment horizontal="center" vertical="center" wrapText="1"/>
    </xf>
    <xf numFmtId="0" fontId="14" fillId="0" borderId="7" xfId="12" applyNumberFormat="1" applyFont="1" applyFill="1" applyBorder="1" applyAlignment="1">
      <alignment horizontal="center" vertical="center" wrapText="1"/>
    </xf>
    <xf numFmtId="0" fontId="14" fillId="0" borderId="7" xfId="12" applyNumberFormat="1" applyFont="1" applyFill="1" applyBorder="1" applyAlignment="1">
      <alignment horizontal="left" vertical="center" wrapText="1"/>
    </xf>
    <xf numFmtId="165" fontId="14" fillId="0" borderId="7" xfId="12" applyNumberFormat="1" applyFont="1" applyFill="1" applyBorder="1" applyAlignment="1">
      <alignment horizontal="center" vertical="center" wrapText="1"/>
    </xf>
    <xf numFmtId="0" fontId="13" fillId="0" borderId="7" xfId="12" applyNumberFormat="1" applyFont="1" applyFill="1" applyBorder="1" applyAlignment="1">
      <alignment vertical="center" wrapText="1"/>
    </xf>
    <xf numFmtId="165" fontId="13" fillId="0" borderId="7" xfId="12" applyNumberFormat="1" applyFont="1" applyFill="1" applyBorder="1" applyAlignment="1">
      <alignment horizontal="center" vertical="center" wrapText="1"/>
    </xf>
    <xf numFmtId="0" fontId="14" fillId="0" borderId="1" xfId="0" applyFont="1" applyFill="1" applyBorder="1" applyAlignment="1">
      <alignment vertical="top" wrapText="1"/>
    </xf>
    <xf numFmtId="49" fontId="13" fillId="0" borderId="7" xfId="12" applyNumberFormat="1" applyFont="1" applyFill="1" applyBorder="1" applyAlignment="1">
      <alignment horizontal="center" vertical="center" wrapText="1"/>
    </xf>
    <xf numFmtId="0" fontId="13" fillId="0" borderId="1" xfId="12" applyNumberFormat="1" applyFont="1" applyFill="1" applyBorder="1" applyAlignment="1">
      <alignment horizontal="center" vertical="center" wrapText="1"/>
    </xf>
    <xf numFmtId="0" fontId="13" fillId="0" borderId="1" xfId="12" applyNumberFormat="1" applyFont="1" applyFill="1" applyBorder="1" applyAlignment="1">
      <alignment horizontal="left" vertical="center" wrapText="1"/>
    </xf>
    <xf numFmtId="165" fontId="13" fillId="0" borderId="9" xfId="12" applyNumberFormat="1" applyFont="1" applyFill="1" applyBorder="1" applyAlignment="1">
      <alignment horizontal="center" vertical="center" wrapText="1"/>
    </xf>
    <xf numFmtId="165" fontId="13" fillId="0" borderId="11" xfId="12" applyNumberFormat="1" applyFont="1" applyFill="1" applyBorder="1" applyAlignment="1">
      <alignment horizontal="center" vertical="center" wrapText="1"/>
    </xf>
    <xf numFmtId="165" fontId="13" fillId="0" borderId="1" xfId="12" applyNumberFormat="1" applyFont="1" applyFill="1" applyBorder="1" applyAlignment="1">
      <alignment horizontal="center" vertical="center" wrapText="1"/>
    </xf>
    <xf numFmtId="165" fontId="13" fillId="0" borderId="5" xfId="12" applyNumberFormat="1" applyFont="1" applyFill="1" applyBorder="1" applyAlignment="1">
      <alignment horizontal="center" vertical="center" wrapText="1"/>
    </xf>
    <xf numFmtId="0" fontId="13" fillId="0" borderId="5" xfId="12" applyNumberFormat="1" applyFont="1" applyFill="1" applyBorder="1" applyAlignment="1">
      <alignment vertical="center" wrapText="1"/>
    </xf>
    <xf numFmtId="165" fontId="13" fillId="0" borderId="19" xfId="12" applyNumberFormat="1" applyFont="1" applyFill="1" applyBorder="1" applyAlignment="1">
      <alignment horizontal="center" vertical="center" wrapText="1"/>
    </xf>
    <xf numFmtId="0" fontId="13" fillId="0" borderId="2" xfId="12" applyNumberFormat="1" applyFont="1" applyFill="1" applyBorder="1" applyAlignment="1">
      <alignment horizontal="center" vertical="center" wrapText="1"/>
    </xf>
    <xf numFmtId="0" fontId="13" fillId="0" borderId="20" xfId="12" applyNumberFormat="1" applyFont="1" applyFill="1" applyBorder="1" applyAlignment="1">
      <alignment horizontal="center" vertical="center" wrapText="1"/>
    </xf>
    <xf numFmtId="0" fontId="13" fillId="0" borderId="12" xfId="12" applyNumberFormat="1" applyFont="1" applyFill="1" applyBorder="1" applyAlignment="1">
      <alignment horizontal="left" vertical="center" wrapText="1"/>
    </xf>
    <xf numFmtId="0" fontId="13" fillId="0" borderId="13" xfId="12" applyNumberFormat="1" applyFont="1" applyFill="1" applyBorder="1" applyAlignment="1">
      <alignment horizontal="center" vertical="center" wrapText="1"/>
    </xf>
    <xf numFmtId="0" fontId="13" fillId="0" borderId="18" xfId="12" applyNumberFormat="1" applyFont="1" applyFill="1" applyBorder="1" applyAlignment="1">
      <alignment horizontal="center" vertical="center" wrapText="1"/>
    </xf>
    <xf numFmtId="44" fontId="13" fillId="0" borderId="0" xfId="12" applyNumberFormat="1" applyFont="1" applyFill="1" applyAlignment="1">
      <alignment horizontal="left" vertical="center" wrapText="1"/>
    </xf>
    <xf numFmtId="44" fontId="27" fillId="0" borderId="0" xfId="12" applyNumberFormat="1" applyFont="1" applyFill="1" applyAlignment="1">
      <alignment vertical="top" wrapText="1"/>
    </xf>
    <xf numFmtId="44" fontId="13" fillId="0" borderId="0" xfId="12" applyNumberFormat="1" applyFont="1" applyFill="1" applyAlignment="1">
      <alignment vertical="center" wrapText="1"/>
    </xf>
    <xf numFmtId="44" fontId="13" fillId="0" borderId="0" xfId="12" applyNumberFormat="1" applyFont="1" applyFill="1" applyAlignment="1">
      <alignment horizontal="center" vertical="center" wrapText="1"/>
    </xf>
    <xf numFmtId="44" fontId="13" fillId="0" borderId="0" xfId="13" applyNumberFormat="1" applyFont="1" applyFill="1" applyAlignment="1">
      <alignment vertical="center" wrapText="1"/>
    </xf>
    <xf numFmtId="0" fontId="13" fillId="0" borderId="7" xfId="13" applyNumberFormat="1" applyFont="1" applyFill="1" applyBorder="1" applyAlignment="1">
      <alignment horizontal="center" vertical="center" wrapText="1"/>
    </xf>
    <xf numFmtId="0" fontId="14" fillId="0" borderId="7" xfId="13" applyNumberFormat="1" applyFont="1" applyFill="1" applyBorder="1" applyAlignment="1">
      <alignment horizontal="left" vertical="center" wrapText="1"/>
    </xf>
    <xf numFmtId="165" fontId="14" fillId="0" borderId="7" xfId="13" applyNumberFormat="1" applyFont="1" applyFill="1" applyBorder="1" applyAlignment="1">
      <alignment horizontal="center" vertical="center" wrapText="1"/>
    </xf>
    <xf numFmtId="0" fontId="14" fillId="0" borderId="7" xfId="13" applyNumberFormat="1" applyFont="1" applyFill="1" applyBorder="1" applyAlignment="1">
      <alignment horizontal="center" vertical="center" wrapText="1"/>
    </xf>
    <xf numFmtId="0" fontId="14" fillId="0" borderId="7" xfId="13" applyNumberFormat="1" applyFont="1" applyFill="1" applyBorder="1" applyAlignment="1">
      <alignment vertical="center" wrapText="1"/>
    </xf>
    <xf numFmtId="0" fontId="13" fillId="0" borderId="7" xfId="13" applyNumberFormat="1" applyFont="1" applyFill="1" applyBorder="1" applyAlignment="1">
      <alignment vertical="center" wrapText="1"/>
    </xf>
    <xf numFmtId="0" fontId="13" fillId="0" borderId="7" xfId="13" applyNumberFormat="1" applyFont="1" applyFill="1" applyBorder="1" applyAlignment="1">
      <alignment horizontal="left" vertical="center" wrapText="1"/>
    </xf>
    <xf numFmtId="165" fontId="13" fillId="0" borderId="7" xfId="13" applyNumberFormat="1" applyFont="1" applyFill="1" applyBorder="1" applyAlignment="1">
      <alignment horizontal="center" vertical="center" wrapText="1"/>
    </xf>
    <xf numFmtId="0" fontId="13" fillId="0" borderId="7" xfId="12" applyNumberFormat="1" applyFont="1" applyFill="1" applyBorder="1" applyAlignment="1">
      <alignment horizontal="center" vertical="center" wrapText="1"/>
    </xf>
    <xf numFmtId="0" fontId="19" fillId="0" borderId="11" xfId="12" applyNumberFormat="1" applyFont="1" applyFill="1" applyBorder="1" applyAlignment="1">
      <alignment horizontal="center" vertical="center" wrapText="1"/>
    </xf>
    <xf numFmtId="0" fontId="13" fillId="0" borderId="7" xfId="12" applyNumberFormat="1" applyFont="1" applyFill="1" applyBorder="1" applyAlignment="1">
      <alignment horizontal="center" vertical="center" wrapText="1"/>
    </xf>
    <xf numFmtId="0" fontId="13" fillId="0" borderId="7" xfId="12" applyNumberFormat="1" applyFont="1" applyFill="1" applyBorder="1" applyAlignment="1">
      <alignment horizontal="left" vertical="center" wrapText="1"/>
    </xf>
    <xf numFmtId="0" fontId="13" fillId="0" borderId="7" xfId="13" applyNumberFormat="1" applyFont="1" applyFill="1" applyBorder="1" applyAlignment="1">
      <alignment horizontal="center" vertical="center" wrapText="1"/>
    </xf>
    <xf numFmtId="0" fontId="13" fillId="0" borderId="7" xfId="12" applyNumberFormat="1" applyFont="1" applyFill="1" applyBorder="1" applyAlignment="1">
      <alignment horizontal="center" vertical="center" wrapText="1"/>
    </xf>
    <xf numFmtId="0" fontId="13" fillId="0" borderId="7" xfId="12" applyNumberFormat="1" applyFont="1" applyFill="1" applyBorder="1" applyAlignment="1">
      <alignment horizontal="left" vertical="center" wrapText="1"/>
    </xf>
    <xf numFmtId="0" fontId="13" fillId="0" borderId="7" xfId="12" applyNumberFormat="1" applyFont="1" applyFill="1" applyBorder="1" applyAlignment="1">
      <alignment horizontal="center" vertical="center" wrapText="1"/>
    </xf>
    <xf numFmtId="0" fontId="13" fillId="0" borderId="7" xfId="12" applyNumberFormat="1" applyFont="1" applyFill="1" applyBorder="1" applyAlignment="1">
      <alignment horizontal="left" vertical="center" wrapText="1"/>
    </xf>
    <xf numFmtId="0" fontId="13" fillId="0" borderId="7" xfId="13" applyNumberFormat="1" applyFont="1" applyFill="1" applyBorder="1" applyAlignment="1">
      <alignment horizontal="center" vertical="center" wrapText="1"/>
    </xf>
    <xf numFmtId="0" fontId="13" fillId="0" borderId="7" xfId="12" applyNumberFormat="1" applyFont="1" applyFill="1" applyBorder="1" applyAlignment="1">
      <alignment horizontal="center" vertical="center" wrapText="1"/>
    </xf>
    <xf numFmtId="0" fontId="13" fillId="0" borderId="7" xfId="12" applyNumberFormat="1" applyFont="1" applyFill="1" applyBorder="1" applyAlignment="1">
      <alignment horizontal="left" vertical="center" wrapText="1"/>
    </xf>
    <xf numFmtId="0" fontId="13" fillId="0" borderId="7" xfId="13"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3" fillId="0" borderId="11" xfId="12" applyNumberFormat="1" applyFont="1" applyFill="1" applyBorder="1" applyAlignment="1">
      <alignment horizontal="center" vertical="center" wrapText="1"/>
    </xf>
    <xf numFmtId="0" fontId="13" fillId="0" borderId="11" xfId="13" applyNumberFormat="1" applyFont="1" applyFill="1" applyBorder="1" applyAlignment="1">
      <alignment horizontal="center" vertical="center" wrapText="1"/>
    </xf>
    <xf numFmtId="0" fontId="13" fillId="0" borderId="11" xfId="12" applyNumberFormat="1" applyFont="1" applyFill="1" applyBorder="1" applyAlignment="1">
      <alignment horizontal="left" vertical="center" wrapText="1"/>
    </xf>
    <xf numFmtId="165" fontId="13" fillId="0" borderId="11" xfId="13"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xf>
    <xf numFmtId="0" fontId="13" fillId="0" borderId="3" xfId="0" applyFont="1" applyFill="1" applyBorder="1" applyAlignment="1" applyProtection="1">
      <alignment horizontal="left" vertical="center" wrapText="1"/>
      <protection locked="0"/>
    </xf>
    <xf numFmtId="165" fontId="13" fillId="0" borderId="13" xfId="13" applyNumberFormat="1" applyFont="1" applyFill="1" applyBorder="1" applyAlignment="1">
      <alignment horizontal="center" vertical="center" wrapText="1"/>
    </xf>
    <xf numFmtId="0" fontId="13" fillId="0" borderId="1" xfId="13" applyNumberFormat="1" applyFont="1" applyFill="1" applyBorder="1" applyAlignment="1">
      <alignment horizontal="center" vertical="center" wrapText="1"/>
    </xf>
    <xf numFmtId="165" fontId="13" fillId="0" borderId="1" xfId="13" applyNumberFormat="1" applyFont="1" applyFill="1" applyBorder="1" applyAlignment="1">
      <alignment horizontal="center" vertical="center" wrapText="1"/>
    </xf>
    <xf numFmtId="0" fontId="13" fillId="0" borderId="7" xfId="12" applyNumberFormat="1" applyFont="1" applyFill="1" applyBorder="1" applyAlignment="1">
      <alignment horizontal="center" vertical="center" wrapText="1"/>
    </xf>
    <xf numFmtId="0" fontId="19" fillId="0" borderId="1" xfId="12" applyNumberFormat="1" applyFont="1" applyFill="1" applyBorder="1" applyAlignment="1">
      <alignment horizontal="left" vertical="center" wrapText="1"/>
    </xf>
    <xf numFmtId="0" fontId="13" fillId="0" borderId="7" xfId="12" applyNumberFormat="1" applyFont="1" applyFill="1" applyBorder="1" applyAlignment="1">
      <alignment horizontal="center" vertical="center" wrapText="1"/>
    </xf>
    <xf numFmtId="44" fontId="13" fillId="0" borderId="0" xfId="12" applyNumberFormat="1" applyFont="1" applyFill="1" applyAlignment="1">
      <alignment horizontal="center" vertical="top" wrapText="1"/>
    </xf>
    <xf numFmtId="0" fontId="13" fillId="0" borderId="7" xfId="12" applyNumberFormat="1" applyFont="1" applyFill="1" applyBorder="1" applyAlignment="1">
      <alignment horizontal="left" vertical="center" wrapText="1"/>
    </xf>
    <xf numFmtId="0" fontId="13" fillId="0" borderId="7" xfId="12" applyNumberFormat="1" applyFont="1" applyFill="1" applyBorder="1" applyAlignment="1">
      <alignment horizontal="left" vertical="center" wrapText="1"/>
    </xf>
    <xf numFmtId="0" fontId="13" fillId="0" borderId="7" xfId="12" applyNumberFormat="1" applyFont="1" applyFill="1" applyBorder="1" applyAlignment="1">
      <alignment horizontal="left" vertical="center" wrapText="1"/>
    </xf>
    <xf numFmtId="0" fontId="26" fillId="0" borderId="0" xfId="29" applyFont="1" applyAlignment="1">
      <alignment horizontal="left"/>
    </xf>
    <xf numFmtId="0" fontId="26" fillId="0" borderId="0" xfId="29" applyFont="1"/>
    <xf numFmtId="0" fontId="26" fillId="0" borderId="0" xfId="29" applyFont="1" applyAlignment="1">
      <alignment horizontal="center"/>
    </xf>
    <xf numFmtId="0" fontId="28" fillId="0" borderId="0" xfId="29" applyFont="1" applyAlignment="1">
      <alignment horizontal="center"/>
    </xf>
    <xf numFmtId="0" fontId="29" fillId="0" borderId="0" xfId="29" applyFont="1" applyAlignment="1">
      <alignment horizontal="center"/>
    </xf>
    <xf numFmtId="0" fontId="30" fillId="0" borderId="0" xfId="29" applyFont="1" applyAlignment="1">
      <alignment vertical="center" wrapText="1"/>
    </xf>
    <xf numFmtId="0" fontId="23" fillId="0" borderId="1" xfId="29" applyFont="1" applyBorder="1" applyAlignment="1">
      <alignment horizontal="center" vertical="center" wrapText="1"/>
    </xf>
    <xf numFmtId="0" fontId="31" fillId="0" borderId="1" xfId="29" applyFont="1" applyBorder="1" applyAlignment="1">
      <alignment horizontal="center" vertical="center" wrapText="1"/>
    </xf>
    <xf numFmtId="0" fontId="23" fillId="0" borderId="1" xfId="29" applyFont="1" applyBorder="1" applyAlignment="1">
      <alignment horizontal="left" vertical="center" wrapText="1"/>
    </xf>
    <xf numFmtId="164" fontId="31" fillId="0" borderId="1" xfId="29" applyNumberFormat="1" applyFont="1" applyBorder="1" applyAlignment="1">
      <alignment horizontal="center" vertical="center" wrapText="1"/>
    </xf>
    <xf numFmtId="49" fontId="23" fillId="0" borderId="1" xfId="29" applyNumberFormat="1" applyFont="1" applyBorder="1" applyAlignment="1">
      <alignment horizontal="center" vertical="center" wrapText="1"/>
    </xf>
    <xf numFmtId="164" fontId="23" fillId="0" borderId="1" xfId="29" applyNumberFormat="1" applyFont="1" applyBorder="1" applyAlignment="1">
      <alignment horizontal="center" vertical="center" wrapText="1"/>
    </xf>
    <xf numFmtId="0" fontId="23" fillId="0" borderId="1" xfId="29" applyFont="1" applyFill="1" applyBorder="1" applyAlignment="1">
      <alignment horizontal="left" vertical="center" wrapText="1"/>
    </xf>
    <xf numFmtId="0" fontId="23" fillId="0" borderId="1" xfId="29" applyFont="1" applyFill="1" applyBorder="1" applyAlignment="1">
      <alignment vertical="center" wrapText="1"/>
    </xf>
    <xf numFmtId="164" fontId="23" fillId="0" borderId="1" xfId="29" applyNumberFormat="1" applyFont="1" applyFill="1" applyBorder="1" applyAlignment="1">
      <alignment horizontal="center" vertical="center" wrapText="1"/>
    </xf>
    <xf numFmtId="164" fontId="31" fillId="0" borderId="1" xfId="29" applyNumberFormat="1" applyFont="1" applyFill="1" applyBorder="1" applyAlignment="1">
      <alignment horizontal="center" vertical="center" wrapText="1"/>
    </xf>
    <xf numFmtId="49" fontId="23" fillId="0" borderId="1" xfId="29" applyNumberFormat="1" applyFont="1" applyFill="1" applyBorder="1" applyAlignment="1">
      <alignment horizontal="center" vertical="center" wrapText="1"/>
    </xf>
    <xf numFmtId="0" fontId="23" fillId="0" borderId="1" xfId="30" applyFont="1" applyBorder="1" applyAlignment="1">
      <alignment horizontal="left" vertical="center" wrapText="1"/>
    </xf>
    <xf numFmtId="0" fontId="23" fillId="0" borderId="1" xfId="30" applyFont="1" applyBorder="1" applyAlignment="1">
      <alignment horizontal="center" vertical="center" wrapText="1"/>
    </xf>
    <xf numFmtId="0" fontId="23" fillId="0" borderId="0" xfId="29" applyFont="1" applyBorder="1" applyAlignment="1">
      <alignment horizontal="left" vertical="center" wrapText="1"/>
    </xf>
    <xf numFmtId="0" fontId="23" fillId="0" borderId="0" xfId="29" applyFont="1" applyBorder="1" applyAlignment="1">
      <alignment horizontal="center" vertical="center" wrapText="1"/>
    </xf>
    <xf numFmtId="164" fontId="23" fillId="0" borderId="0" xfId="29" applyNumberFormat="1" applyFont="1" applyFill="1" applyBorder="1" applyAlignment="1">
      <alignment horizontal="center" vertical="center" wrapText="1"/>
    </xf>
    <xf numFmtId="164" fontId="31" fillId="0" borderId="0" xfId="29" applyNumberFormat="1" applyFont="1" applyBorder="1" applyAlignment="1">
      <alignment horizontal="center" vertical="center" wrapText="1"/>
    </xf>
    <xf numFmtId="49" fontId="23" fillId="0" borderId="0" xfId="29" applyNumberFormat="1" applyFont="1" applyBorder="1" applyAlignment="1">
      <alignment horizontal="center" vertical="center" wrapText="1"/>
    </xf>
    <xf numFmtId="0" fontId="13" fillId="0" borderId="7" xfId="12" applyNumberFormat="1" applyFont="1" applyFill="1" applyBorder="1" applyAlignment="1">
      <alignment horizontal="center" vertical="center" wrapText="1"/>
    </xf>
    <xf numFmtId="0" fontId="13" fillId="0" borderId="7" xfId="12" applyNumberFormat="1" applyFont="1" applyFill="1" applyBorder="1" applyAlignment="1">
      <alignment horizontal="left" vertical="center" wrapText="1"/>
    </xf>
    <xf numFmtId="0" fontId="13" fillId="0" borderId="7" xfId="13"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165" fontId="13" fillId="0" borderId="13" xfId="12"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xf>
    <xf numFmtId="0" fontId="33" fillId="0" borderId="1" xfId="0" applyFont="1" applyFill="1" applyBorder="1" applyAlignment="1">
      <alignment vertical="top" wrapText="1"/>
    </xf>
    <xf numFmtId="49" fontId="14" fillId="0" borderId="1" xfId="0" applyNumberFormat="1" applyFont="1" applyFill="1" applyBorder="1" applyAlignment="1" applyProtection="1">
      <alignment horizontal="center" vertical="center"/>
      <protection locked="0"/>
    </xf>
    <xf numFmtId="0" fontId="14" fillId="0" borderId="1" xfId="0" applyFont="1" applyFill="1" applyBorder="1" applyAlignment="1" applyProtection="1">
      <alignment horizontal="left" vertical="center" wrapText="1"/>
      <protection locked="0"/>
    </xf>
    <xf numFmtId="0" fontId="34" fillId="0" borderId="1" xfId="0" applyFont="1" applyFill="1" applyBorder="1" applyAlignment="1">
      <alignment horizontal="center" vertical="center" wrapText="1"/>
    </xf>
    <xf numFmtId="49" fontId="13" fillId="0" borderId="0" xfId="31" applyNumberFormat="1" applyFont="1" applyFill="1" applyBorder="1" applyAlignment="1">
      <alignment horizontal="left" vertical="center"/>
    </xf>
    <xf numFmtId="0" fontId="26" fillId="0" borderId="0" xfId="31" applyFont="1"/>
    <xf numFmtId="0" fontId="16" fillId="0" borderId="0" xfId="31" applyFont="1" applyFill="1" applyBorder="1" applyAlignment="1">
      <alignment horizontal="left" vertical="center" wrapText="1"/>
    </xf>
    <xf numFmtId="0" fontId="16" fillId="0" borderId="0" xfId="31" applyFont="1" applyFill="1" applyBorder="1" applyAlignment="1">
      <alignment horizontal="right" vertical="center"/>
    </xf>
    <xf numFmtId="0" fontId="13" fillId="0" borderId="0" xfId="31" applyFont="1" applyFill="1" applyBorder="1" applyAlignment="1">
      <alignment horizontal="left" vertical="center" wrapText="1"/>
    </xf>
    <xf numFmtId="0" fontId="13" fillId="0" borderId="0" xfId="31" applyFont="1" applyFill="1" applyBorder="1" applyAlignment="1">
      <alignment horizontal="center" vertical="center"/>
    </xf>
    <xf numFmtId="0" fontId="14" fillId="0" borderId="0" xfId="31" applyFont="1" applyFill="1" applyBorder="1" applyAlignment="1">
      <alignment horizontal="center" vertical="center" wrapText="1"/>
    </xf>
    <xf numFmtId="0" fontId="14" fillId="0" borderId="1" xfId="31" applyFont="1" applyFill="1" applyBorder="1" applyAlignment="1">
      <alignment horizontal="center" vertical="center"/>
    </xf>
    <xf numFmtId="49" fontId="14" fillId="0" borderId="1" xfId="31" applyNumberFormat="1" applyFont="1" applyFill="1" applyBorder="1" applyAlignment="1">
      <alignment horizontal="center" vertical="center"/>
    </xf>
    <xf numFmtId="0" fontId="14" fillId="0" borderId="1" xfId="31" applyFont="1" applyFill="1" applyBorder="1" applyAlignment="1">
      <alignment horizontal="justify" vertical="center" wrapText="1"/>
    </xf>
    <xf numFmtId="165" fontId="14" fillId="0" borderId="1" xfId="31" applyNumberFormat="1" applyFont="1" applyFill="1" applyBorder="1" applyAlignment="1">
      <alignment horizontal="center" vertical="center"/>
    </xf>
    <xf numFmtId="49" fontId="13" fillId="0" borderId="1" xfId="31" applyNumberFormat="1" applyFont="1" applyFill="1" applyBorder="1" applyAlignment="1">
      <alignment horizontal="center" vertical="center"/>
    </xf>
    <xf numFmtId="0" fontId="13" fillId="0" borderId="1" xfId="31" applyFont="1" applyFill="1" applyBorder="1" applyAlignment="1">
      <alignment horizontal="justify" vertical="center" wrapText="1"/>
    </xf>
    <xf numFmtId="165" fontId="13" fillId="0" borderId="1" xfId="31" applyNumberFormat="1" applyFont="1" applyFill="1" applyBorder="1" applyAlignment="1">
      <alignment horizontal="center" vertical="center"/>
    </xf>
    <xf numFmtId="49" fontId="14" fillId="0" borderId="1" xfId="31" applyNumberFormat="1" applyFont="1" applyBorder="1" applyAlignment="1">
      <alignment horizontal="center" vertical="center"/>
    </xf>
    <xf numFmtId="49" fontId="13" fillId="0" borderId="1" xfId="31" applyNumberFormat="1" applyFont="1" applyBorder="1" applyAlignment="1">
      <alignment horizontal="center" vertical="center"/>
    </xf>
    <xf numFmtId="165" fontId="13" fillId="0" borderId="1" xfId="31" applyNumberFormat="1" applyFont="1" applyFill="1" applyBorder="1" applyAlignment="1">
      <alignment horizontal="center" vertical="center" wrapText="1"/>
    </xf>
    <xf numFmtId="165" fontId="14" fillId="0" borderId="1" xfId="31" applyNumberFormat="1" applyFont="1" applyFill="1" applyBorder="1" applyAlignment="1">
      <alignment horizontal="center" vertical="center" wrapText="1"/>
    </xf>
    <xf numFmtId="0" fontId="13" fillId="0" borderId="1" xfId="31" applyFont="1" applyBorder="1" applyAlignment="1">
      <alignment horizontal="center" vertical="center"/>
    </xf>
    <xf numFmtId="0" fontId="14" fillId="0" borderId="1" xfId="31" applyFont="1" applyBorder="1" applyAlignment="1">
      <alignment horizontal="center" vertical="center"/>
    </xf>
    <xf numFmtId="3" fontId="13" fillId="0" borderId="1" xfId="31" applyNumberFormat="1" applyFont="1" applyBorder="1" applyAlignment="1">
      <alignment horizontal="center" vertical="center" wrapText="1"/>
    </xf>
    <xf numFmtId="0" fontId="14" fillId="0" borderId="1" xfId="31" applyNumberFormat="1" applyFont="1" applyFill="1" applyBorder="1" applyAlignment="1" applyProtection="1">
      <alignment horizontal="center" vertical="center"/>
    </xf>
    <xf numFmtId="0" fontId="14" fillId="0" borderId="1" xfId="31" applyNumberFormat="1" applyFont="1" applyFill="1" applyBorder="1" applyAlignment="1" applyProtection="1">
      <alignment horizontal="justify" vertical="center" wrapText="1"/>
    </xf>
    <xf numFmtId="0" fontId="14" fillId="0" borderId="1" xfId="31" applyFont="1" applyBorder="1" applyAlignment="1">
      <alignment horizontal="center" vertical="center" wrapText="1"/>
    </xf>
    <xf numFmtId="0" fontId="14" fillId="0" borderId="1" xfId="31" applyFont="1" applyBorder="1" applyAlignment="1">
      <alignment horizontal="justify" vertical="center" wrapText="1"/>
    </xf>
    <xf numFmtId="0" fontId="13" fillId="0" borderId="1" xfId="31" applyFont="1" applyBorder="1" applyAlignment="1">
      <alignment horizontal="justify" vertical="center" wrapText="1"/>
    </xf>
    <xf numFmtId="0" fontId="13" fillId="0" borderId="1" xfId="31" applyNumberFormat="1" applyFont="1" applyFill="1" applyBorder="1" applyAlignment="1" applyProtection="1">
      <alignment horizontal="justify" vertical="center" wrapText="1"/>
    </xf>
    <xf numFmtId="0" fontId="13" fillId="0" borderId="1" xfId="31" applyNumberFormat="1" applyFont="1" applyFill="1" applyBorder="1" applyAlignment="1" applyProtection="1">
      <alignment horizontal="center" vertical="center"/>
    </xf>
    <xf numFmtId="0" fontId="14" fillId="0" borderId="1" xfId="24" applyFont="1" applyBorder="1" applyAlignment="1">
      <alignment horizontal="center" vertical="center"/>
    </xf>
    <xf numFmtId="0" fontId="14" fillId="0" borderId="1" xfId="24" applyFont="1" applyBorder="1" applyAlignment="1">
      <alignment horizontal="justify" vertical="center" wrapText="1"/>
    </xf>
    <xf numFmtId="165" fontId="14" fillId="0" borderId="1" xfId="24" applyNumberFormat="1" applyFont="1" applyBorder="1" applyAlignment="1">
      <alignment horizontal="center" vertical="center"/>
    </xf>
    <xf numFmtId="0" fontId="13" fillId="0" borderId="1" xfId="24" applyFont="1" applyBorder="1" applyAlignment="1">
      <alignment horizontal="center" vertical="center"/>
    </xf>
    <xf numFmtId="0" fontId="13" fillId="0" borderId="1" xfId="24" applyFont="1" applyBorder="1" applyAlignment="1">
      <alignment horizontal="justify" vertical="center" wrapText="1"/>
    </xf>
    <xf numFmtId="165" fontId="13" fillId="0" borderId="1" xfId="24" applyNumberFormat="1" applyFont="1" applyBorder="1" applyAlignment="1">
      <alignment horizontal="center" vertical="center"/>
    </xf>
    <xf numFmtId="49" fontId="14" fillId="0" borderId="1" xfId="31" applyNumberFormat="1" applyFont="1" applyFill="1" applyBorder="1" applyAlignment="1">
      <alignment horizontal="left" vertical="center"/>
    </xf>
    <xf numFmtId="0" fontId="14" fillId="0" borderId="1" xfId="31" applyFont="1" applyFill="1" applyBorder="1" applyAlignment="1">
      <alignment horizontal="left" vertical="center" wrapText="1"/>
    </xf>
    <xf numFmtId="0" fontId="35" fillId="0" borderId="0" xfId="31" applyFont="1" applyAlignment="1">
      <alignment vertical="center"/>
    </xf>
    <xf numFmtId="0" fontId="35" fillId="0" borderId="0" xfId="31" applyFont="1"/>
    <xf numFmtId="0" fontId="36" fillId="0" borderId="0" xfId="31" applyFont="1"/>
    <xf numFmtId="165" fontId="36" fillId="0" borderId="0" xfId="31" applyNumberFormat="1" applyFont="1"/>
    <xf numFmtId="164" fontId="36" fillId="0" borderId="0" xfId="31" applyNumberFormat="1" applyFont="1"/>
    <xf numFmtId="10" fontId="36" fillId="0" borderId="0" xfId="31" applyNumberFormat="1" applyFont="1"/>
    <xf numFmtId="164" fontId="36" fillId="0" borderId="0" xfId="31" applyNumberFormat="1" applyFont="1" applyAlignment="1">
      <alignment horizontal="center" vertical="center"/>
    </xf>
    <xf numFmtId="0" fontId="36" fillId="0" borderId="0" xfId="31" applyFont="1" applyAlignment="1">
      <alignment wrapText="1"/>
    </xf>
    <xf numFmtId="0" fontId="37" fillId="0" borderId="0" xfId="24" applyFont="1"/>
    <xf numFmtId="0" fontId="13" fillId="0" borderId="7" xfId="12" applyNumberFormat="1" applyFont="1" applyFill="1" applyBorder="1" applyAlignment="1">
      <alignment horizontal="center" vertical="center" wrapText="1"/>
    </xf>
    <xf numFmtId="0" fontId="13" fillId="0" borderId="7" xfId="12" applyNumberFormat="1" applyFont="1" applyFill="1" applyBorder="1" applyAlignment="1">
      <alignment horizontal="left" vertical="center" wrapText="1"/>
    </xf>
    <xf numFmtId="0" fontId="13" fillId="0" borderId="7" xfId="12" applyNumberFormat="1" applyFont="1" applyFill="1" applyBorder="1" applyAlignment="1">
      <alignment horizontal="center" vertical="center" wrapText="1"/>
    </xf>
    <xf numFmtId="0" fontId="13" fillId="0" borderId="7" xfId="12" applyNumberFormat="1" applyFont="1" applyFill="1" applyBorder="1" applyAlignment="1">
      <alignment horizontal="left" vertical="center" wrapText="1"/>
    </xf>
    <xf numFmtId="0" fontId="13" fillId="0" borderId="7" xfId="13" applyNumberFormat="1" applyFont="1" applyFill="1" applyBorder="1" applyAlignment="1">
      <alignment horizontal="center" vertical="center" wrapText="1"/>
    </xf>
    <xf numFmtId="0" fontId="13" fillId="0" borderId="2" xfId="0" applyFont="1" applyFill="1" applyBorder="1" applyAlignment="1">
      <alignment vertical="center" wrapText="1"/>
    </xf>
    <xf numFmtId="0" fontId="14" fillId="0" borderId="1" xfId="0" applyFont="1" applyFill="1" applyBorder="1">
      <alignment wrapText="1"/>
    </xf>
    <xf numFmtId="0" fontId="13" fillId="0" borderId="1" xfId="0" applyFont="1" applyFill="1" applyBorder="1">
      <alignment wrapText="1"/>
    </xf>
    <xf numFmtId="0" fontId="16" fillId="0" borderId="0" xfId="0" applyFont="1" applyFill="1">
      <alignment wrapText="1"/>
    </xf>
    <xf numFmtId="0" fontId="16" fillId="0" borderId="1" xfId="0" applyFont="1" applyFill="1" applyBorder="1" applyAlignment="1">
      <alignment horizontal="center" vertical="center"/>
    </xf>
    <xf numFmtId="1" fontId="16" fillId="0" borderId="1"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4" fillId="0" borderId="1" xfId="0" applyNumberFormat="1" applyFont="1" applyBorder="1" applyAlignment="1">
      <alignment horizontal="center"/>
    </xf>
    <xf numFmtId="0" fontId="16" fillId="0" borderId="0" xfId="0" applyFont="1" applyAlignment="1">
      <alignment horizontal="right"/>
    </xf>
    <xf numFmtId="0" fontId="14" fillId="0" borderId="0" xfId="0" applyFont="1" applyAlignment="1">
      <alignment horizont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49" fontId="13" fillId="0" borderId="2"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6" fillId="0" borderId="0" xfId="31" applyFont="1" applyFill="1" applyBorder="1" applyAlignment="1">
      <alignment horizontal="right" vertical="center"/>
    </xf>
    <xf numFmtId="0" fontId="14" fillId="0" borderId="0" xfId="31" applyFont="1" applyFill="1" applyBorder="1" applyAlignment="1">
      <alignment horizontal="center" vertical="center" wrapText="1"/>
    </xf>
    <xf numFmtId="49" fontId="14" fillId="0" borderId="1" xfId="31" applyNumberFormat="1" applyFont="1" applyFill="1" applyBorder="1" applyAlignment="1">
      <alignment horizontal="center" vertical="center" wrapText="1"/>
    </xf>
    <xf numFmtId="0" fontId="14" fillId="0" borderId="1" xfId="31" applyFont="1" applyFill="1" applyBorder="1" applyAlignment="1">
      <alignment horizontal="center" vertical="center" wrapText="1"/>
    </xf>
    <xf numFmtId="0" fontId="19" fillId="0" borderId="11" xfId="12" applyNumberFormat="1" applyFont="1" applyFill="1" applyBorder="1" applyAlignment="1">
      <alignment horizontal="center" vertical="center" wrapText="1"/>
    </xf>
    <xf numFmtId="0" fontId="19" fillId="0" borderId="12" xfId="12" applyNumberFormat="1" applyFont="1" applyFill="1" applyBorder="1" applyAlignment="1">
      <alignment horizontal="center" vertical="center" wrapText="1"/>
    </xf>
    <xf numFmtId="0" fontId="19" fillId="0" borderId="13" xfId="12" applyNumberFormat="1" applyFont="1" applyFill="1" applyBorder="1" applyAlignment="1">
      <alignment horizontal="center" vertical="center" wrapText="1"/>
    </xf>
    <xf numFmtId="0" fontId="21" fillId="0" borderId="0" xfId="12" applyNumberFormat="1" applyFont="1" applyFill="1" applyAlignment="1">
      <alignment horizontal="right" vertical="center" wrapText="1"/>
    </xf>
    <xf numFmtId="0" fontId="20" fillId="0" borderId="14" xfId="12" applyNumberFormat="1" applyFont="1" applyFill="1" applyBorder="1" applyAlignment="1">
      <alignment horizontal="center" vertical="center" wrapText="1"/>
    </xf>
    <xf numFmtId="0" fontId="19" fillId="0" borderId="8" xfId="12" applyNumberFormat="1" applyFont="1" applyFill="1" applyBorder="1" applyAlignment="1">
      <alignment horizontal="center" vertical="center" wrapText="1"/>
    </xf>
    <xf numFmtId="0" fontId="19" fillId="0" borderId="10" xfId="12" applyNumberFormat="1" applyFont="1" applyFill="1" applyBorder="1" applyAlignment="1">
      <alignment horizontal="center" vertical="center" wrapText="1"/>
    </xf>
    <xf numFmtId="0" fontId="19" fillId="0" borderId="9" xfId="12" applyNumberFormat="1" applyFont="1" applyFill="1" applyBorder="1" applyAlignment="1">
      <alignment horizontal="center" vertical="center" wrapText="1"/>
    </xf>
    <xf numFmtId="0" fontId="16" fillId="0" borderId="0" xfId="12" applyNumberFormat="1" applyFont="1" applyFill="1" applyAlignment="1">
      <alignment horizontal="right" vertical="top" wrapText="1"/>
    </xf>
    <xf numFmtId="0" fontId="14" fillId="0" borderId="0" xfId="12" applyNumberFormat="1" applyFont="1" applyFill="1" applyAlignment="1">
      <alignment horizontal="center" vertical="center" wrapText="1"/>
    </xf>
    <xf numFmtId="0" fontId="13" fillId="0" borderId="7" xfId="12" applyNumberFormat="1" applyFont="1" applyFill="1" applyBorder="1" applyAlignment="1">
      <alignment horizontal="center" vertical="center" wrapText="1"/>
    </xf>
    <xf numFmtId="0" fontId="13" fillId="0" borderId="7" xfId="12" applyNumberFormat="1" applyFont="1" applyFill="1" applyBorder="1" applyAlignment="1">
      <alignment horizontal="left" vertical="center" wrapText="1"/>
    </xf>
    <xf numFmtId="0" fontId="16" fillId="0" borderId="0" xfId="12" applyNumberFormat="1" applyFont="1" applyFill="1" applyAlignment="1">
      <alignment horizontal="right" vertical="center" wrapText="1"/>
    </xf>
    <xf numFmtId="0" fontId="16" fillId="0" borderId="0" xfId="13" applyNumberFormat="1" applyFont="1" applyFill="1" applyAlignment="1">
      <alignment horizontal="right" vertical="center" wrapText="1"/>
    </xf>
    <xf numFmtId="0" fontId="14" fillId="0" borderId="0" xfId="13" applyNumberFormat="1" applyFont="1" applyFill="1" applyAlignment="1">
      <alignment horizontal="center" vertical="center" wrapText="1"/>
    </xf>
    <xf numFmtId="0" fontId="13" fillId="0" borderId="7" xfId="13" applyNumberFormat="1" applyFont="1" applyFill="1" applyBorder="1" applyAlignment="1">
      <alignment horizontal="center" vertical="center" wrapText="1"/>
    </xf>
    <xf numFmtId="164" fontId="13" fillId="0" borderId="1" xfId="0" applyNumberFormat="1" applyFont="1" applyBorder="1" applyAlignment="1">
      <alignment horizontal="center" vertical="center" wrapText="1"/>
    </xf>
    <xf numFmtId="0" fontId="16" fillId="0" borderId="0" xfId="0" applyFont="1" applyFill="1" applyAlignment="1">
      <alignment horizontal="right"/>
    </xf>
    <xf numFmtId="0" fontId="13" fillId="0" borderId="0" xfId="0" applyFont="1" applyFill="1" applyAlignment="1">
      <alignment horizontal="center" vertical="center" wrapText="1"/>
    </xf>
    <xf numFmtId="0" fontId="14" fillId="0" borderId="16" xfId="0" applyFont="1" applyFill="1" applyBorder="1" applyAlignment="1">
      <alignment horizontal="center" vertical="center" wrapText="1"/>
    </xf>
    <xf numFmtId="0" fontId="13" fillId="0" borderId="1" xfId="0" applyFont="1" applyFill="1" applyBorder="1" applyAlignment="1">
      <alignment horizontal="center" vertical="center" wrapText="1"/>
    </xf>
    <xf numFmtId="164" fontId="13" fillId="0" borderId="4" xfId="0" applyNumberFormat="1" applyFont="1" applyBorder="1" applyAlignment="1">
      <alignment horizontal="center" vertical="center" wrapText="1"/>
    </xf>
    <xf numFmtId="164" fontId="13" fillId="0" borderId="6" xfId="0" applyNumberFormat="1" applyFont="1" applyBorder="1" applyAlignment="1">
      <alignment horizontal="center" vertical="center" wrapText="1"/>
    </xf>
    <xf numFmtId="164" fontId="13" fillId="0" borderId="5"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0" fontId="23" fillId="0" borderId="1" xfId="29" applyFont="1" applyBorder="1" applyAlignment="1">
      <alignment horizontal="center" vertical="center" wrapText="1"/>
    </xf>
    <xf numFmtId="0" fontId="29" fillId="0" borderId="0" xfId="29" applyFont="1" applyAlignment="1">
      <alignment horizontal="center"/>
    </xf>
    <xf numFmtId="0" fontId="23" fillId="0" borderId="1" xfId="29" applyFont="1" applyBorder="1" applyAlignment="1">
      <alignment horizontal="left" vertical="center" wrapText="1"/>
    </xf>
    <xf numFmtId="0" fontId="16" fillId="0" borderId="0" xfId="0" applyFont="1" applyFill="1" applyAlignment="1">
      <alignment horizontal="right" vertical="center"/>
    </xf>
    <xf numFmtId="0" fontId="14" fillId="0" borderId="0" xfId="0" applyFont="1" applyFill="1" applyAlignment="1">
      <alignment horizontal="center" wrapText="1"/>
    </xf>
    <xf numFmtId="0" fontId="14" fillId="0" borderId="0" xfId="0" applyFont="1" applyFill="1" applyAlignment="1">
      <alignment horizontal="center" vertical="center"/>
    </xf>
  </cellXfs>
  <cellStyles count="32">
    <cellStyle name="Обычный" xfId="0" builtinId="0"/>
    <cellStyle name="Обычный 10" xfId="12"/>
    <cellStyle name="Обычный 11" xfId="13"/>
    <cellStyle name="Обычный 12" xfId="24"/>
    <cellStyle name="Обычный 13" xfId="26"/>
    <cellStyle name="Обычный 13 2" xfId="29"/>
    <cellStyle name="Обычный 2" xfId="1"/>
    <cellStyle name="Обычный 2 2" xfId="11"/>
    <cellStyle name="Обычный 2 3" xfId="14"/>
    <cellStyle name="Обычный 2 4" xfId="15"/>
    <cellStyle name="Обычный 2 5" xfId="16"/>
    <cellStyle name="Обычный 2 6" xfId="17"/>
    <cellStyle name="Обычный 2 7" xfId="18"/>
    <cellStyle name="Обычный 2 8" xfId="21"/>
    <cellStyle name="Обычный 2 8 2" xfId="23"/>
    <cellStyle name="Обычный 2 8 3" xfId="25"/>
    <cellStyle name="Обычный 2 8 4" xfId="28"/>
    <cellStyle name="Обычный 2 8 5" xfId="31"/>
    <cellStyle name="Обычный 3" xfId="2"/>
    <cellStyle name="Обычный 4" xfId="3"/>
    <cellStyle name="Обычный 4 2" xfId="9"/>
    <cellStyle name="Обычный 4 2 2" xfId="19"/>
    <cellStyle name="Обычный 4 2 2 2" xfId="20"/>
    <cellStyle name="Обычный 4 2 3" xfId="27"/>
    <cellStyle name="Обычный 4 2 3 2" xfId="30"/>
    <cellStyle name="Обычный 5" xfId="5"/>
    <cellStyle name="Обычный 6" xfId="6"/>
    <cellStyle name="Обычный 7" xfId="7"/>
    <cellStyle name="Обычный 8" xfId="8"/>
    <cellStyle name="Обычный 9" xfId="10"/>
    <cellStyle name="Обычный_Прилож. № (общее образ) " xfId="22"/>
    <cellStyle name="Финансовый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E25"/>
  <sheetViews>
    <sheetView workbookViewId="0">
      <selection activeCell="B12" sqref="B12"/>
    </sheetView>
  </sheetViews>
  <sheetFormatPr defaultColWidth="9.140625" defaultRowHeight="16.5"/>
  <cols>
    <col min="1" max="1" width="30.5703125" style="2" customWidth="1"/>
    <col min="2" max="2" width="51" style="2" customWidth="1"/>
    <col min="3" max="3" width="11.7109375" style="13" customWidth="1"/>
    <col min="4" max="5" width="11.7109375" style="2" customWidth="1"/>
    <col min="6" max="16384" width="9.140625" style="2"/>
  </cols>
  <sheetData>
    <row r="1" spans="1:5">
      <c r="A1" s="231" t="s">
        <v>27</v>
      </c>
      <c r="B1" s="231"/>
      <c r="C1" s="231"/>
      <c r="D1" s="231"/>
      <c r="E1" s="231"/>
    </row>
    <row r="2" spans="1:5">
      <c r="A2" s="231" t="s">
        <v>902</v>
      </c>
      <c r="B2" s="231"/>
      <c r="C2" s="231"/>
      <c r="D2" s="231"/>
      <c r="E2" s="231"/>
    </row>
    <row r="3" spans="1:5">
      <c r="A3" s="231" t="s">
        <v>906</v>
      </c>
      <c r="B3" s="231"/>
      <c r="C3" s="231"/>
      <c r="D3" s="231"/>
      <c r="E3" s="231"/>
    </row>
    <row r="5" spans="1:5" ht="16.899999999999999" customHeight="1">
      <c r="A5" s="232" t="s">
        <v>28</v>
      </c>
      <c r="B5" s="232"/>
      <c r="C5" s="232"/>
      <c r="D5" s="232"/>
      <c r="E5" s="232"/>
    </row>
    <row r="6" spans="1:5" ht="16.899999999999999" customHeight="1">
      <c r="A6" s="232" t="s">
        <v>318</v>
      </c>
      <c r="B6" s="232"/>
      <c r="C6" s="232"/>
      <c r="D6" s="232"/>
      <c r="E6" s="232"/>
    </row>
    <row r="8" spans="1:5" ht="20.25" customHeight="1">
      <c r="A8" s="236" t="s">
        <v>315</v>
      </c>
      <c r="B8" s="239" t="s">
        <v>24</v>
      </c>
      <c r="C8" s="233" t="s">
        <v>311</v>
      </c>
      <c r="D8" s="234"/>
      <c r="E8" s="235"/>
    </row>
    <row r="9" spans="1:5" ht="15.75" customHeight="1">
      <c r="A9" s="237"/>
      <c r="B9" s="240"/>
      <c r="C9" s="242" t="s">
        <v>319</v>
      </c>
      <c r="D9" s="242" t="s">
        <v>329</v>
      </c>
      <c r="E9" s="242"/>
    </row>
    <row r="10" spans="1:5" ht="15.75" customHeight="1">
      <c r="A10" s="238"/>
      <c r="B10" s="241"/>
      <c r="C10" s="242"/>
      <c r="D10" s="23" t="s">
        <v>320</v>
      </c>
      <c r="E10" s="23" t="s">
        <v>321</v>
      </c>
    </row>
    <row r="11" spans="1:5">
      <c r="A11" s="17" t="s">
        <v>6</v>
      </c>
      <c r="B11" s="18">
        <v>2</v>
      </c>
      <c r="C11" s="18">
        <v>3</v>
      </c>
      <c r="D11" s="16">
        <v>4</v>
      </c>
      <c r="E11" s="16">
        <v>5</v>
      </c>
    </row>
    <row r="12" spans="1:5" ht="49.5">
      <c r="A12" s="7" t="s">
        <v>322</v>
      </c>
      <c r="B12" s="8" t="s">
        <v>323</v>
      </c>
      <c r="C12" s="19">
        <f>C13</f>
        <v>-10000</v>
      </c>
      <c r="D12" s="19">
        <f t="shared" ref="D12:E13" si="0">D13</f>
        <v>-10000</v>
      </c>
      <c r="E12" s="19">
        <f t="shared" si="0"/>
        <v>0</v>
      </c>
    </row>
    <row r="13" spans="1:5" ht="66">
      <c r="A13" s="9" t="s">
        <v>324</v>
      </c>
      <c r="B13" s="10" t="s">
        <v>325</v>
      </c>
      <c r="C13" s="20">
        <f>C14</f>
        <v>-10000</v>
      </c>
      <c r="D13" s="20">
        <f t="shared" si="0"/>
        <v>-10000</v>
      </c>
      <c r="E13" s="20">
        <f t="shared" si="0"/>
        <v>0</v>
      </c>
    </row>
    <row r="14" spans="1:5" ht="66">
      <c r="A14" s="9" t="s">
        <v>326</v>
      </c>
      <c r="B14" s="10" t="s">
        <v>327</v>
      </c>
      <c r="C14" s="22">
        <v>-10000</v>
      </c>
      <c r="D14" s="20">
        <v>-10000</v>
      </c>
      <c r="E14" s="20">
        <v>0</v>
      </c>
    </row>
    <row r="15" spans="1:5" ht="33">
      <c r="A15" s="7" t="s">
        <v>29</v>
      </c>
      <c r="B15" s="8" t="s">
        <v>113</v>
      </c>
      <c r="C15" s="19">
        <f>C16+C19</f>
        <v>15051.70000000007</v>
      </c>
      <c r="D15" s="19">
        <f t="shared" ref="D15:E15" si="1">D16+D19</f>
        <v>0</v>
      </c>
      <c r="E15" s="19">
        <f t="shared" si="1"/>
        <v>0</v>
      </c>
    </row>
    <row r="16" spans="1:5">
      <c r="A16" s="9" t="s">
        <v>30</v>
      </c>
      <c r="B16" s="10" t="s">
        <v>31</v>
      </c>
      <c r="C16" s="20">
        <f t="shared" ref="C16:E17" si="2">C17</f>
        <v>-761621.79999999993</v>
      </c>
      <c r="D16" s="57">
        <f t="shared" si="2"/>
        <v>-634418.9</v>
      </c>
      <c r="E16" s="57">
        <f t="shared" si="2"/>
        <v>-598970.5</v>
      </c>
    </row>
    <row r="17" spans="1:5" ht="33">
      <c r="A17" s="9" t="s">
        <v>32</v>
      </c>
      <c r="B17" s="10" t="s">
        <v>33</v>
      </c>
      <c r="C17" s="20">
        <f t="shared" si="2"/>
        <v>-761621.79999999993</v>
      </c>
      <c r="D17" s="57">
        <f t="shared" si="2"/>
        <v>-634418.9</v>
      </c>
      <c r="E17" s="57">
        <f t="shared" si="2"/>
        <v>-598970.5</v>
      </c>
    </row>
    <row r="18" spans="1:5" ht="33">
      <c r="A18" s="9" t="s">
        <v>34</v>
      </c>
      <c r="B18" s="10" t="s">
        <v>35</v>
      </c>
      <c r="C18" s="20">
        <f>-754964.7-6657.1</f>
        <v>-761621.79999999993</v>
      </c>
      <c r="D18" s="61">
        <v>-634418.9</v>
      </c>
      <c r="E18" s="61">
        <v>-598970.5</v>
      </c>
    </row>
    <row r="19" spans="1:5">
      <c r="A19" s="9" t="s">
        <v>36</v>
      </c>
      <c r="B19" s="10" t="s">
        <v>37</v>
      </c>
      <c r="C19" s="20">
        <f t="shared" ref="C19:E20" si="3">C20</f>
        <v>776673.5</v>
      </c>
      <c r="D19" s="57">
        <f t="shared" si="3"/>
        <v>634418.9</v>
      </c>
      <c r="E19" s="57">
        <f t="shared" si="3"/>
        <v>598970.5</v>
      </c>
    </row>
    <row r="20" spans="1:5" ht="33">
      <c r="A20" s="9" t="s">
        <v>38</v>
      </c>
      <c r="B20" s="10" t="s">
        <v>39</v>
      </c>
      <c r="C20" s="20">
        <f t="shared" si="3"/>
        <v>776673.5</v>
      </c>
      <c r="D20" s="57">
        <f t="shared" si="3"/>
        <v>634418.9</v>
      </c>
      <c r="E20" s="57">
        <f t="shared" si="3"/>
        <v>598970.5</v>
      </c>
    </row>
    <row r="21" spans="1:5" ht="33">
      <c r="A21" s="9" t="s">
        <v>40</v>
      </c>
      <c r="B21" s="10" t="s">
        <v>41</v>
      </c>
      <c r="C21" s="20">
        <f>760016.4+10000+6657.1</f>
        <v>776673.5</v>
      </c>
      <c r="D21" s="61">
        <f>10000+624418.9</f>
        <v>634418.9</v>
      </c>
      <c r="E21" s="61">
        <v>598970.5</v>
      </c>
    </row>
    <row r="22" spans="1:5">
      <c r="A22" s="230" t="s">
        <v>42</v>
      </c>
      <c r="B22" s="230"/>
      <c r="C22" s="19">
        <f>C15+C12</f>
        <v>5051.7000000000698</v>
      </c>
      <c r="D22" s="19">
        <f t="shared" ref="D22:E22" si="4">D15+D12</f>
        <v>-10000</v>
      </c>
      <c r="E22" s="19">
        <f t="shared" si="4"/>
        <v>0</v>
      </c>
    </row>
    <row r="24" spans="1:5">
      <c r="A24" s="11"/>
      <c r="B24" s="12"/>
    </row>
    <row r="25" spans="1:5">
      <c r="B25" s="1"/>
    </row>
  </sheetData>
  <mergeCells count="11">
    <mergeCell ref="A22:B22"/>
    <mergeCell ref="A1:E1"/>
    <mergeCell ref="A2:E2"/>
    <mergeCell ref="A3:E3"/>
    <mergeCell ref="A5:E5"/>
    <mergeCell ref="A6:E6"/>
    <mergeCell ref="C8:E8"/>
    <mergeCell ref="A8:A10"/>
    <mergeCell ref="B8:B10"/>
    <mergeCell ref="C9:C10"/>
    <mergeCell ref="D9:E9"/>
  </mergeCells>
  <phoneticPr fontId="12" type="noConversion"/>
  <pageMargins left="0.59055118110236227" right="0.19685039370078741" top="0.19685039370078741" bottom="0.19685039370078741" header="0.51181102362204722" footer="0.51181102362204722"/>
  <pageSetup paperSize="9" scale="83" fitToHeight="0" orientation="portrait"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E10"/>
  <sheetViews>
    <sheetView workbookViewId="0">
      <selection activeCell="D9" sqref="D9"/>
    </sheetView>
  </sheetViews>
  <sheetFormatPr defaultColWidth="9.140625" defaultRowHeight="16.5"/>
  <cols>
    <col min="1" max="1" width="7.42578125" style="40" customWidth="1"/>
    <col min="2" max="2" width="38" style="41" customWidth="1"/>
    <col min="3" max="3" width="33.5703125" style="41" customWidth="1"/>
    <col min="4" max="4" width="7.28515625" style="40" customWidth="1"/>
    <col min="5" max="5" width="18" style="40" customWidth="1"/>
    <col min="6" max="16384" width="9.140625" style="41"/>
  </cols>
  <sheetData>
    <row r="1" spans="1:5">
      <c r="C1" s="226"/>
      <c r="D1" s="275" t="s">
        <v>899</v>
      </c>
      <c r="E1" s="275"/>
    </row>
    <row r="2" spans="1:5">
      <c r="C2" s="275" t="s">
        <v>905</v>
      </c>
      <c r="D2" s="275"/>
      <c r="E2" s="275"/>
    </row>
    <row r="3" spans="1:5">
      <c r="C3" s="275" t="s">
        <v>906</v>
      </c>
      <c r="D3" s="275"/>
      <c r="E3" s="275"/>
    </row>
    <row r="5" spans="1:5" ht="15.75" customHeight="1">
      <c r="A5" s="276" t="s">
        <v>893</v>
      </c>
      <c r="B5" s="276"/>
      <c r="C5" s="276"/>
      <c r="D5" s="276"/>
      <c r="E5" s="276"/>
    </row>
    <row r="6" spans="1:5" ht="16.5" customHeight="1">
      <c r="A6" s="277" t="s">
        <v>900</v>
      </c>
      <c r="B6" s="277"/>
      <c r="C6" s="277"/>
      <c r="D6" s="277"/>
      <c r="E6" s="277"/>
    </row>
    <row r="8" spans="1:5" ht="56.25" customHeight="1">
      <c r="A8" s="227" t="s">
        <v>629</v>
      </c>
      <c r="B8" s="42" t="s">
        <v>894</v>
      </c>
      <c r="C8" s="42" t="s">
        <v>895</v>
      </c>
      <c r="D8" s="227" t="s">
        <v>896</v>
      </c>
      <c r="E8" s="228" t="s">
        <v>897</v>
      </c>
    </row>
    <row r="9" spans="1:5" s="52" customFormat="1" ht="61.5" customHeight="1">
      <c r="A9" s="56">
        <v>1</v>
      </c>
      <c r="B9" s="5" t="s">
        <v>901</v>
      </c>
      <c r="C9" s="223" t="s">
        <v>112</v>
      </c>
      <c r="D9" s="229" t="s">
        <v>76</v>
      </c>
      <c r="E9" s="69">
        <f>№4!F187</f>
        <v>500</v>
      </c>
    </row>
    <row r="10" spans="1:5" s="52" customFormat="1">
      <c r="A10" s="51"/>
      <c r="B10" s="224" t="s">
        <v>898</v>
      </c>
      <c r="C10" s="225"/>
      <c r="D10" s="6"/>
      <c r="E10" s="68">
        <f>SUM(E9:E9)</f>
        <v>500</v>
      </c>
    </row>
  </sheetData>
  <mergeCells count="5">
    <mergeCell ref="D1:E1"/>
    <mergeCell ref="C2:E2"/>
    <mergeCell ref="C3:E3"/>
    <mergeCell ref="A5:E5"/>
    <mergeCell ref="A6:E6"/>
  </mergeCells>
  <pageMargins left="0.59055118110236227" right="0.19685039370078741" top="0.19685039370078741" bottom="0.19685039370078741" header="0.31496062992125984" footer="0.31496062992125984"/>
  <pageSetup paperSize="9" scale="93"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130"/>
  <sheetViews>
    <sheetView zoomScale="75" zoomScaleNormal="75" workbookViewId="0">
      <selection activeCell="D14" sqref="D14"/>
    </sheetView>
  </sheetViews>
  <sheetFormatPr defaultColWidth="9.140625" defaultRowHeight="17.25"/>
  <cols>
    <col min="1" max="1" width="31.7109375" style="210" bestFit="1" customWidth="1"/>
    <col min="2" max="2" width="76.5703125" style="209" customWidth="1"/>
    <col min="3" max="3" width="14.28515625" style="210" customWidth="1"/>
    <col min="4" max="4" width="14.5703125" style="210" customWidth="1"/>
    <col min="5" max="5" width="15" style="210" customWidth="1"/>
    <col min="6" max="6" width="16" style="211" customWidth="1"/>
    <col min="7" max="10" width="10.42578125" style="211" bestFit="1" customWidth="1"/>
    <col min="11" max="11" width="9.140625" style="211"/>
    <col min="12" max="14" width="9.28515625" style="211" bestFit="1" customWidth="1"/>
    <col min="15" max="16384" width="9.140625" style="211"/>
  </cols>
  <sheetData>
    <row r="1" spans="1:10">
      <c r="A1" s="173"/>
      <c r="C1" s="174"/>
      <c r="D1" s="175"/>
      <c r="E1" s="176" t="s">
        <v>892</v>
      </c>
    </row>
    <row r="2" spans="1:10">
      <c r="A2" s="173"/>
      <c r="C2" s="243" t="s">
        <v>903</v>
      </c>
      <c r="D2" s="243"/>
      <c r="E2" s="243"/>
    </row>
    <row r="3" spans="1:10">
      <c r="A3" s="173"/>
      <c r="C3" s="174"/>
      <c r="D3" s="243" t="s">
        <v>907</v>
      </c>
      <c r="E3" s="243"/>
      <c r="H3" s="212"/>
      <c r="I3" s="212"/>
    </row>
    <row r="4" spans="1:10">
      <c r="A4" s="173"/>
      <c r="B4" s="177"/>
      <c r="C4" s="178"/>
    </row>
    <row r="5" spans="1:10" ht="58.15" customHeight="1">
      <c r="A5" s="244" t="s">
        <v>665</v>
      </c>
      <c r="B5" s="244"/>
      <c r="C5" s="244"/>
      <c r="D5" s="244"/>
      <c r="E5" s="244"/>
      <c r="F5" s="212"/>
      <c r="G5" s="212"/>
      <c r="H5" s="212"/>
      <c r="I5" s="212"/>
    </row>
    <row r="6" spans="1:10">
      <c r="A6" s="179"/>
      <c r="B6" s="179"/>
      <c r="C6" s="179"/>
    </row>
    <row r="7" spans="1:10">
      <c r="A7" s="245" t="s">
        <v>666</v>
      </c>
      <c r="B7" s="246" t="s">
        <v>667</v>
      </c>
      <c r="C7" s="246" t="s">
        <v>668</v>
      </c>
      <c r="D7" s="246"/>
      <c r="E7" s="246"/>
    </row>
    <row r="8" spans="1:10">
      <c r="A8" s="245"/>
      <c r="B8" s="246"/>
      <c r="C8" s="180" t="s">
        <v>319</v>
      </c>
      <c r="D8" s="180" t="s">
        <v>320</v>
      </c>
      <c r="E8" s="180" t="s">
        <v>321</v>
      </c>
    </row>
    <row r="9" spans="1:10">
      <c r="A9" s="181" t="s">
        <v>669</v>
      </c>
      <c r="B9" s="182" t="s">
        <v>670</v>
      </c>
      <c r="C9" s="183">
        <f>C10+C20+C25+C33+C38+C52+C61+C70+C57+C15</f>
        <v>380922.7</v>
      </c>
      <c r="D9" s="183">
        <f>D10+D20+D25+D33+D38+D52+D61+D70+D57+D15</f>
        <v>353592.89999999997</v>
      </c>
      <c r="E9" s="183">
        <f>E10+E20+E25+E33+E38+E52+E61+E70+E57+E15</f>
        <v>319215.40000000002</v>
      </c>
      <c r="F9" s="212"/>
      <c r="G9" s="212"/>
      <c r="H9" s="212"/>
      <c r="I9" s="213"/>
      <c r="J9" s="213"/>
    </row>
    <row r="10" spans="1:10">
      <c r="A10" s="181" t="s">
        <v>671</v>
      </c>
      <c r="B10" s="182" t="s">
        <v>672</v>
      </c>
      <c r="C10" s="183">
        <f>C11</f>
        <v>198734.10000000003</v>
      </c>
      <c r="D10" s="183">
        <f>D11</f>
        <v>188765.5</v>
      </c>
      <c r="E10" s="183">
        <f>E11</f>
        <v>178384.40000000002</v>
      </c>
      <c r="F10" s="212"/>
      <c r="G10" s="212"/>
      <c r="H10" s="212"/>
      <c r="I10" s="213"/>
      <c r="J10" s="213"/>
    </row>
    <row r="11" spans="1:10">
      <c r="A11" s="181" t="s">
        <v>673</v>
      </c>
      <c r="B11" s="182" t="s">
        <v>674</v>
      </c>
      <c r="C11" s="183">
        <f>C12+C13+C14</f>
        <v>198734.10000000003</v>
      </c>
      <c r="D11" s="183">
        <f>D12+D13+D14</f>
        <v>188765.5</v>
      </c>
      <c r="E11" s="183">
        <f>E12+E13+E14</f>
        <v>178384.40000000002</v>
      </c>
      <c r="F11" s="212"/>
      <c r="G11" s="212"/>
      <c r="H11" s="212"/>
      <c r="I11" s="214"/>
      <c r="J11" s="214"/>
    </row>
    <row r="12" spans="1:10" ht="66">
      <c r="A12" s="184" t="s">
        <v>675</v>
      </c>
      <c r="B12" s="185" t="s">
        <v>676</v>
      </c>
      <c r="C12" s="186">
        <v>197289.7</v>
      </c>
      <c r="D12" s="186">
        <v>187422.4</v>
      </c>
      <c r="E12" s="186">
        <v>177117.6</v>
      </c>
      <c r="F12" s="212"/>
      <c r="G12" s="212"/>
      <c r="H12" s="212"/>
      <c r="I12" s="215"/>
      <c r="J12" s="215"/>
    </row>
    <row r="13" spans="1:10" ht="115.5">
      <c r="A13" s="184" t="s">
        <v>677</v>
      </c>
      <c r="B13" s="185" t="s">
        <v>678</v>
      </c>
      <c r="C13" s="186">
        <v>742.7</v>
      </c>
      <c r="D13" s="186">
        <v>700.9</v>
      </c>
      <c r="E13" s="186">
        <v>670.6</v>
      </c>
      <c r="F13" s="212"/>
      <c r="G13" s="212"/>
      <c r="H13" s="212"/>
      <c r="I13" s="215"/>
      <c r="J13" s="215"/>
    </row>
    <row r="14" spans="1:10" ht="49.5">
      <c r="A14" s="184" t="s">
        <v>679</v>
      </c>
      <c r="B14" s="185" t="s">
        <v>680</v>
      </c>
      <c r="C14" s="186">
        <v>701.7</v>
      </c>
      <c r="D14" s="186">
        <v>642.20000000000005</v>
      </c>
      <c r="E14" s="186">
        <v>596.20000000000005</v>
      </c>
      <c r="F14" s="212"/>
      <c r="G14" s="212"/>
      <c r="H14" s="212"/>
      <c r="I14" s="215"/>
      <c r="J14" s="215"/>
    </row>
    <row r="15" spans="1:10" ht="33">
      <c r="A15" s="181" t="s">
        <v>681</v>
      </c>
      <c r="B15" s="182" t="s">
        <v>682</v>
      </c>
      <c r="C15" s="183">
        <f>C16</f>
        <v>1738.6</v>
      </c>
      <c r="D15" s="183">
        <f>D16</f>
        <v>2315</v>
      </c>
      <c r="E15" s="183">
        <f>E16</f>
        <v>2490.8000000000002</v>
      </c>
      <c r="F15" s="212"/>
      <c r="G15" s="212"/>
      <c r="H15" s="212"/>
    </row>
    <row r="16" spans="1:10" ht="33">
      <c r="A16" s="181" t="s">
        <v>683</v>
      </c>
      <c r="B16" s="182" t="s">
        <v>684</v>
      </c>
      <c r="C16" s="183">
        <f>C17+C18+C19</f>
        <v>1738.6</v>
      </c>
      <c r="D16" s="183">
        <f>D17+D18+D19</f>
        <v>2315</v>
      </c>
      <c r="E16" s="183">
        <f>E17+E18+E19</f>
        <v>2490.8000000000002</v>
      </c>
      <c r="F16" s="212"/>
      <c r="G16" s="212"/>
      <c r="H16" s="212"/>
    </row>
    <row r="17" spans="1:8" ht="66">
      <c r="A17" s="184" t="s">
        <v>685</v>
      </c>
      <c r="B17" s="185" t="s">
        <v>686</v>
      </c>
      <c r="C17" s="186">
        <v>523.4</v>
      </c>
      <c r="D17" s="186">
        <v>834.4</v>
      </c>
      <c r="E17" s="186">
        <v>910.2</v>
      </c>
      <c r="F17" s="212"/>
      <c r="G17" s="212"/>
      <c r="H17" s="212"/>
    </row>
    <row r="18" spans="1:8" ht="82.5">
      <c r="A18" s="184" t="s">
        <v>687</v>
      </c>
      <c r="B18" s="185" t="s">
        <v>688</v>
      </c>
      <c r="C18" s="186">
        <v>8.3000000000000007</v>
      </c>
      <c r="D18" s="186">
        <v>8.1</v>
      </c>
      <c r="E18" s="186">
        <v>8.5</v>
      </c>
      <c r="F18" s="212"/>
      <c r="G18" s="212"/>
      <c r="H18" s="212"/>
    </row>
    <row r="19" spans="1:8" ht="66">
      <c r="A19" s="184" t="s">
        <v>689</v>
      </c>
      <c r="B19" s="185" t="s">
        <v>690</v>
      </c>
      <c r="C19" s="186">
        <v>1206.9000000000001</v>
      </c>
      <c r="D19" s="186">
        <v>1472.5</v>
      </c>
      <c r="E19" s="186">
        <v>1572.1</v>
      </c>
      <c r="F19" s="212"/>
      <c r="G19" s="212"/>
      <c r="H19" s="212"/>
    </row>
    <row r="20" spans="1:8">
      <c r="A20" s="181" t="s">
        <v>691</v>
      </c>
      <c r="B20" s="182" t="s">
        <v>692</v>
      </c>
      <c r="C20" s="183">
        <f>C21+C23</f>
        <v>37689</v>
      </c>
      <c r="D20" s="183">
        <f t="shared" ref="D20:E20" si="0">D21+D23</f>
        <v>39760</v>
      </c>
      <c r="E20" s="183">
        <f t="shared" si="0"/>
        <v>41669</v>
      </c>
      <c r="F20" s="212"/>
      <c r="G20" s="212"/>
      <c r="H20" s="212"/>
    </row>
    <row r="21" spans="1:8" ht="33">
      <c r="A21" s="181" t="s">
        <v>693</v>
      </c>
      <c r="B21" s="182" t="s">
        <v>694</v>
      </c>
      <c r="C21" s="183">
        <f>C22</f>
        <v>33340</v>
      </c>
      <c r="D21" s="183">
        <f>D22</f>
        <v>35173</v>
      </c>
      <c r="E21" s="183">
        <f>E22</f>
        <v>36862</v>
      </c>
      <c r="F21" s="212"/>
      <c r="G21" s="212"/>
      <c r="H21" s="212"/>
    </row>
    <row r="22" spans="1:8">
      <c r="A22" s="184" t="s">
        <v>695</v>
      </c>
      <c r="B22" s="185" t="s">
        <v>694</v>
      </c>
      <c r="C22" s="186">
        <v>33340</v>
      </c>
      <c r="D22" s="186">
        <v>35173</v>
      </c>
      <c r="E22" s="186">
        <v>36862</v>
      </c>
      <c r="F22" s="212"/>
      <c r="G22" s="212"/>
      <c r="H22" s="212"/>
    </row>
    <row r="23" spans="1:8" ht="33">
      <c r="A23" s="187" t="s">
        <v>696</v>
      </c>
      <c r="B23" s="182" t="s">
        <v>697</v>
      </c>
      <c r="C23" s="183">
        <f>C24</f>
        <v>4349</v>
      </c>
      <c r="D23" s="183">
        <f>D24</f>
        <v>4587</v>
      </c>
      <c r="E23" s="183">
        <f>E24</f>
        <v>4807</v>
      </c>
      <c r="F23" s="212"/>
      <c r="G23" s="212"/>
      <c r="H23" s="212"/>
    </row>
    <row r="24" spans="1:8" ht="33">
      <c r="A24" s="188" t="s">
        <v>698</v>
      </c>
      <c r="B24" s="185" t="s">
        <v>699</v>
      </c>
      <c r="C24" s="186">
        <v>4349</v>
      </c>
      <c r="D24" s="186">
        <v>4587</v>
      </c>
      <c r="E24" s="186">
        <v>4807</v>
      </c>
      <c r="F24" s="212"/>
      <c r="G24" s="212"/>
      <c r="H24" s="212"/>
    </row>
    <row r="25" spans="1:8">
      <c r="A25" s="181" t="s">
        <v>700</v>
      </c>
      <c r="B25" s="182" t="s">
        <v>701</v>
      </c>
      <c r="C25" s="183">
        <f>C26+C28</f>
        <v>46456</v>
      </c>
      <c r="D25" s="183">
        <f>D26+D28</f>
        <v>46456</v>
      </c>
      <c r="E25" s="183">
        <f>E26+E28</f>
        <v>46456</v>
      </c>
      <c r="F25" s="212"/>
      <c r="G25" s="212"/>
      <c r="H25" s="212"/>
    </row>
    <row r="26" spans="1:8">
      <c r="A26" s="181" t="s">
        <v>702</v>
      </c>
      <c r="B26" s="182" t="s">
        <v>703</v>
      </c>
      <c r="C26" s="183">
        <f>C27</f>
        <v>9668</v>
      </c>
      <c r="D26" s="183">
        <f>D27</f>
        <v>9668</v>
      </c>
      <c r="E26" s="183">
        <f>E27</f>
        <v>9668</v>
      </c>
      <c r="F26" s="212"/>
      <c r="G26" s="212"/>
      <c r="H26" s="212"/>
    </row>
    <row r="27" spans="1:8" ht="49.5">
      <c r="A27" s="184" t="s">
        <v>704</v>
      </c>
      <c r="B27" s="185" t="s">
        <v>705</v>
      </c>
      <c r="C27" s="189">
        <v>9668</v>
      </c>
      <c r="D27" s="189">
        <v>9668</v>
      </c>
      <c r="E27" s="189">
        <v>9668</v>
      </c>
      <c r="F27" s="212"/>
      <c r="G27" s="212"/>
      <c r="H27" s="212"/>
    </row>
    <row r="28" spans="1:8">
      <c r="A28" s="181" t="s">
        <v>706</v>
      </c>
      <c r="B28" s="182" t="s">
        <v>707</v>
      </c>
      <c r="C28" s="183">
        <f>C29+C31</f>
        <v>36788</v>
      </c>
      <c r="D28" s="183">
        <f>D29+D31</f>
        <v>36788</v>
      </c>
      <c r="E28" s="183">
        <f>E29+E31</f>
        <v>36788</v>
      </c>
      <c r="F28" s="212"/>
      <c r="G28" s="212"/>
      <c r="H28" s="212"/>
    </row>
    <row r="29" spans="1:8">
      <c r="A29" s="184" t="s">
        <v>708</v>
      </c>
      <c r="B29" s="185" t="s">
        <v>709</v>
      </c>
      <c r="C29" s="186">
        <f>C30</f>
        <v>31634</v>
      </c>
      <c r="D29" s="186">
        <f>D30</f>
        <v>31634</v>
      </c>
      <c r="E29" s="186">
        <f>E30</f>
        <v>31634</v>
      </c>
      <c r="F29" s="212"/>
      <c r="G29" s="212"/>
      <c r="H29" s="212"/>
    </row>
    <row r="30" spans="1:8" ht="33">
      <c r="A30" s="184" t="s">
        <v>710</v>
      </c>
      <c r="B30" s="185" t="s">
        <v>711</v>
      </c>
      <c r="C30" s="189">
        <v>31634</v>
      </c>
      <c r="D30" s="189">
        <v>31634</v>
      </c>
      <c r="E30" s="189">
        <v>31634</v>
      </c>
      <c r="F30" s="212"/>
      <c r="G30" s="212"/>
      <c r="H30" s="212"/>
    </row>
    <row r="31" spans="1:8">
      <c r="A31" s="184" t="s">
        <v>712</v>
      </c>
      <c r="B31" s="185" t="s">
        <v>713</v>
      </c>
      <c r="C31" s="186">
        <f>C32</f>
        <v>5154</v>
      </c>
      <c r="D31" s="186">
        <f>D32</f>
        <v>5154</v>
      </c>
      <c r="E31" s="186">
        <f>E32</f>
        <v>5154</v>
      </c>
      <c r="F31" s="212"/>
      <c r="G31" s="212"/>
      <c r="H31" s="212"/>
    </row>
    <row r="32" spans="1:8" ht="33">
      <c r="A32" s="184" t="s">
        <v>714</v>
      </c>
      <c r="B32" s="185" t="s">
        <v>715</v>
      </c>
      <c r="C32" s="189">
        <v>5154</v>
      </c>
      <c r="D32" s="189">
        <v>5154</v>
      </c>
      <c r="E32" s="189">
        <v>5154</v>
      </c>
      <c r="F32" s="212"/>
      <c r="G32" s="212"/>
      <c r="H32" s="212"/>
    </row>
    <row r="33" spans="1:8">
      <c r="A33" s="181" t="s">
        <v>716</v>
      </c>
      <c r="B33" s="182" t="s">
        <v>717</v>
      </c>
      <c r="C33" s="183">
        <f>C34+C36</f>
        <v>4338</v>
      </c>
      <c r="D33" s="183">
        <f>D34+D36</f>
        <v>4338</v>
      </c>
      <c r="E33" s="183">
        <f>E34+E36</f>
        <v>4343</v>
      </c>
      <c r="F33" s="212"/>
      <c r="G33" s="212"/>
      <c r="H33" s="212"/>
    </row>
    <row r="34" spans="1:8" ht="33">
      <c r="A34" s="181" t="s">
        <v>718</v>
      </c>
      <c r="B34" s="182" t="s">
        <v>719</v>
      </c>
      <c r="C34" s="183">
        <f>C35</f>
        <v>4308</v>
      </c>
      <c r="D34" s="183">
        <f>D35</f>
        <v>4308</v>
      </c>
      <c r="E34" s="183">
        <f>E35</f>
        <v>4308</v>
      </c>
      <c r="F34" s="212"/>
      <c r="G34" s="212"/>
      <c r="H34" s="212"/>
    </row>
    <row r="35" spans="1:8" ht="49.5">
      <c r="A35" s="184" t="s">
        <v>720</v>
      </c>
      <c r="B35" s="185" t="s">
        <v>721</v>
      </c>
      <c r="C35" s="189">
        <v>4308</v>
      </c>
      <c r="D35" s="189">
        <v>4308</v>
      </c>
      <c r="E35" s="189">
        <v>4308</v>
      </c>
      <c r="F35" s="212"/>
      <c r="G35" s="212"/>
      <c r="H35" s="212"/>
    </row>
    <row r="36" spans="1:8" ht="33">
      <c r="A36" s="181" t="s">
        <v>722</v>
      </c>
      <c r="B36" s="182" t="s">
        <v>723</v>
      </c>
      <c r="C36" s="190">
        <f t="shared" ref="C36:E36" si="1">C37</f>
        <v>30</v>
      </c>
      <c r="D36" s="190">
        <f t="shared" si="1"/>
        <v>30</v>
      </c>
      <c r="E36" s="190">
        <f t="shared" si="1"/>
        <v>35</v>
      </c>
      <c r="F36" s="212"/>
      <c r="G36" s="212"/>
      <c r="H36" s="212"/>
    </row>
    <row r="37" spans="1:8" ht="33">
      <c r="A37" s="184" t="s">
        <v>724</v>
      </c>
      <c r="B37" s="185" t="s">
        <v>725</v>
      </c>
      <c r="C37" s="189">
        <v>30</v>
      </c>
      <c r="D37" s="189">
        <v>30</v>
      </c>
      <c r="E37" s="189">
        <v>35</v>
      </c>
      <c r="F37" s="212"/>
      <c r="G37" s="212"/>
      <c r="H37" s="212"/>
    </row>
    <row r="38" spans="1:8" ht="49.5">
      <c r="A38" s="181" t="s">
        <v>726</v>
      </c>
      <c r="B38" s="182" t="s">
        <v>727</v>
      </c>
      <c r="C38" s="183">
        <f>C39+C46+C49</f>
        <v>35046.400000000001</v>
      </c>
      <c r="D38" s="183">
        <f>D39+D46+D49</f>
        <v>34074.200000000004</v>
      </c>
      <c r="E38" s="183">
        <f>E39+E46+E49</f>
        <v>32924.699999999997</v>
      </c>
      <c r="F38" s="212"/>
      <c r="G38" s="212"/>
      <c r="H38" s="212"/>
    </row>
    <row r="39" spans="1:8" ht="99">
      <c r="A39" s="181" t="s">
        <v>728</v>
      </c>
      <c r="B39" s="182" t="s">
        <v>729</v>
      </c>
      <c r="C39" s="183">
        <f>C40+C42+C44</f>
        <v>33659</v>
      </c>
      <c r="D39" s="183">
        <f>D40+D42+D44</f>
        <v>32686.799999999999</v>
      </c>
      <c r="E39" s="183">
        <f>E40+E42+E44</f>
        <v>31537.3</v>
      </c>
      <c r="F39" s="212"/>
      <c r="G39" s="212"/>
      <c r="H39" s="212"/>
    </row>
    <row r="40" spans="1:8" ht="66">
      <c r="A40" s="184" t="s">
        <v>730</v>
      </c>
      <c r="B40" s="185" t="s">
        <v>731</v>
      </c>
      <c r="C40" s="186">
        <f>C41</f>
        <v>15767</v>
      </c>
      <c r="D40" s="186">
        <f>D41</f>
        <v>14794.8</v>
      </c>
      <c r="E40" s="186">
        <f>E41</f>
        <v>13645.3</v>
      </c>
      <c r="F40" s="212"/>
      <c r="G40" s="212"/>
      <c r="H40" s="212"/>
    </row>
    <row r="41" spans="1:8" ht="82.5">
      <c r="A41" s="184" t="s">
        <v>732</v>
      </c>
      <c r="B41" s="185" t="s">
        <v>733</v>
      </c>
      <c r="C41" s="186">
        <v>15767</v>
      </c>
      <c r="D41" s="186">
        <v>14794.8</v>
      </c>
      <c r="E41" s="186">
        <v>13645.3</v>
      </c>
      <c r="F41" s="212"/>
      <c r="G41" s="212"/>
      <c r="H41" s="212"/>
    </row>
    <row r="42" spans="1:8" ht="82.5">
      <c r="A42" s="184" t="s">
        <v>734</v>
      </c>
      <c r="B42" s="185" t="s">
        <v>735</v>
      </c>
      <c r="C42" s="189">
        <f>C43</f>
        <v>1780</v>
      </c>
      <c r="D42" s="189">
        <f>D43</f>
        <v>1780</v>
      </c>
      <c r="E42" s="189">
        <f>E43</f>
        <v>1780</v>
      </c>
      <c r="F42" s="212"/>
      <c r="G42" s="212"/>
      <c r="H42" s="212"/>
    </row>
    <row r="43" spans="1:8" ht="66">
      <c r="A43" s="184" t="s">
        <v>736</v>
      </c>
      <c r="B43" s="185" t="s">
        <v>737</v>
      </c>
      <c r="C43" s="186">
        <v>1780</v>
      </c>
      <c r="D43" s="186">
        <v>1780</v>
      </c>
      <c r="E43" s="186">
        <v>1780</v>
      </c>
      <c r="F43" s="212"/>
      <c r="G43" s="212"/>
      <c r="H43" s="212"/>
    </row>
    <row r="44" spans="1:8" ht="49.5">
      <c r="A44" s="184" t="s">
        <v>738</v>
      </c>
      <c r="B44" s="185" t="s">
        <v>739</v>
      </c>
      <c r="C44" s="186">
        <f>C45</f>
        <v>16112</v>
      </c>
      <c r="D44" s="186">
        <f>D45</f>
        <v>16112</v>
      </c>
      <c r="E44" s="186">
        <f>E45</f>
        <v>16112</v>
      </c>
      <c r="F44" s="212"/>
      <c r="G44" s="212"/>
      <c r="H44" s="212"/>
    </row>
    <row r="45" spans="1:8" ht="33">
      <c r="A45" s="184" t="s">
        <v>740</v>
      </c>
      <c r="B45" s="185" t="s">
        <v>741</v>
      </c>
      <c r="C45" s="186">
        <v>16112</v>
      </c>
      <c r="D45" s="186">
        <v>16112</v>
      </c>
      <c r="E45" s="186">
        <v>16112</v>
      </c>
      <c r="F45" s="212"/>
      <c r="G45" s="212"/>
      <c r="H45" s="212"/>
    </row>
    <row r="46" spans="1:8" ht="33">
      <c r="A46" s="181" t="s">
        <v>742</v>
      </c>
      <c r="B46" s="182" t="s">
        <v>743</v>
      </c>
      <c r="C46" s="183">
        <f t="shared" ref="C46:C47" si="2">C47</f>
        <v>551.6</v>
      </c>
      <c r="D46" s="183">
        <f>D47</f>
        <v>551.6</v>
      </c>
      <c r="E46" s="183">
        <f>E47</f>
        <v>551.6</v>
      </c>
      <c r="F46" s="212"/>
      <c r="G46" s="212"/>
      <c r="H46" s="212"/>
    </row>
    <row r="47" spans="1:8" ht="49.5">
      <c r="A47" s="184" t="s">
        <v>744</v>
      </c>
      <c r="B47" s="185" t="s">
        <v>745</v>
      </c>
      <c r="C47" s="186">
        <f t="shared" si="2"/>
        <v>551.6</v>
      </c>
      <c r="D47" s="186">
        <f>D48</f>
        <v>551.6</v>
      </c>
      <c r="E47" s="186">
        <f>E48</f>
        <v>551.6</v>
      </c>
      <c r="F47" s="212"/>
      <c r="G47" s="212"/>
      <c r="H47" s="212"/>
    </row>
    <row r="48" spans="1:8" ht="49.5">
      <c r="A48" s="184" t="s">
        <v>746</v>
      </c>
      <c r="B48" s="185" t="s">
        <v>747</v>
      </c>
      <c r="C48" s="186">
        <v>551.6</v>
      </c>
      <c r="D48" s="186">
        <v>551.6</v>
      </c>
      <c r="E48" s="186">
        <v>551.6</v>
      </c>
      <c r="F48" s="212"/>
      <c r="G48" s="212"/>
      <c r="H48" s="212"/>
    </row>
    <row r="49" spans="1:8" ht="82.5">
      <c r="A49" s="181" t="s">
        <v>748</v>
      </c>
      <c r="B49" s="182" t="s">
        <v>749</v>
      </c>
      <c r="C49" s="183">
        <f t="shared" ref="C49:C50" si="3">C50</f>
        <v>835.8</v>
      </c>
      <c r="D49" s="183">
        <f>D50</f>
        <v>835.8</v>
      </c>
      <c r="E49" s="183">
        <f>E50</f>
        <v>835.8</v>
      </c>
      <c r="F49" s="212"/>
      <c r="G49" s="212"/>
      <c r="H49" s="212"/>
    </row>
    <row r="50" spans="1:8" ht="82.5">
      <c r="A50" s="184" t="s">
        <v>750</v>
      </c>
      <c r="B50" s="185" t="s">
        <v>751</v>
      </c>
      <c r="C50" s="186">
        <f t="shared" si="3"/>
        <v>835.8</v>
      </c>
      <c r="D50" s="186">
        <f>D51</f>
        <v>835.8</v>
      </c>
      <c r="E50" s="186">
        <f>E51</f>
        <v>835.8</v>
      </c>
      <c r="F50" s="212"/>
      <c r="G50" s="212"/>
      <c r="H50" s="212"/>
    </row>
    <row r="51" spans="1:8" ht="82.5">
      <c r="A51" s="184" t="s">
        <v>752</v>
      </c>
      <c r="B51" s="185" t="s">
        <v>753</v>
      </c>
      <c r="C51" s="186">
        <v>835.8</v>
      </c>
      <c r="D51" s="186">
        <v>835.8</v>
      </c>
      <c r="E51" s="186">
        <v>835.8</v>
      </c>
      <c r="F51" s="212"/>
      <c r="G51" s="212"/>
      <c r="H51" s="212"/>
    </row>
    <row r="52" spans="1:8" ht="33">
      <c r="A52" s="181" t="s">
        <v>754</v>
      </c>
      <c r="B52" s="182" t="s">
        <v>755</v>
      </c>
      <c r="C52" s="183">
        <f>C53</f>
        <v>2483</v>
      </c>
      <c r="D52" s="183">
        <f>D53</f>
        <v>2589.8000000000002</v>
      </c>
      <c r="E52" s="183">
        <f>E53</f>
        <v>2703.7999999999997</v>
      </c>
      <c r="F52" s="212"/>
      <c r="G52" s="212"/>
      <c r="H52" s="212"/>
    </row>
    <row r="53" spans="1:8">
      <c r="A53" s="181" t="s">
        <v>756</v>
      </c>
      <c r="B53" s="182" t="s">
        <v>757</v>
      </c>
      <c r="C53" s="183">
        <f>SUM(C54:C56)</f>
        <v>2483</v>
      </c>
      <c r="D53" s="183">
        <f>SUM(D54:D56)</f>
        <v>2589.8000000000002</v>
      </c>
      <c r="E53" s="183">
        <f>SUM(E54:E56)</f>
        <v>2703.7999999999997</v>
      </c>
      <c r="F53" s="212"/>
      <c r="G53" s="212"/>
      <c r="H53" s="212"/>
    </row>
    <row r="54" spans="1:8" ht="33">
      <c r="A54" s="191" t="s">
        <v>758</v>
      </c>
      <c r="B54" s="185" t="s">
        <v>759</v>
      </c>
      <c r="C54" s="186">
        <v>1450.6</v>
      </c>
      <c r="D54" s="186">
        <v>1512.9</v>
      </c>
      <c r="E54" s="186">
        <v>1579.5</v>
      </c>
      <c r="F54" s="212"/>
      <c r="G54" s="212"/>
      <c r="H54" s="212"/>
    </row>
    <row r="55" spans="1:8">
      <c r="A55" s="191" t="s">
        <v>760</v>
      </c>
      <c r="B55" s="185" t="s">
        <v>761</v>
      </c>
      <c r="C55" s="186">
        <v>960.2</v>
      </c>
      <c r="D55" s="186">
        <v>1001.6</v>
      </c>
      <c r="E55" s="186">
        <v>1045.7</v>
      </c>
      <c r="F55" s="212"/>
      <c r="G55" s="212"/>
      <c r="H55" s="212"/>
    </row>
    <row r="56" spans="1:8">
      <c r="A56" s="191" t="s">
        <v>762</v>
      </c>
      <c r="B56" s="185" t="s">
        <v>763</v>
      </c>
      <c r="C56" s="186">
        <v>72.2</v>
      </c>
      <c r="D56" s="186">
        <v>75.3</v>
      </c>
      <c r="E56" s="186">
        <v>78.599999999999994</v>
      </c>
      <c r="F56" s="212"/>
      <c r="G56" s="212"/>
      <c r="H56" s="212"/>
    </row>
    <row r="57" spans="1:8" ht="33">
      <c r="A57" s="181" t="s">
        <v>764</v>
      </c>
      <c r="B57" s="182" t="s">
        <v>765</v>
      </c>
      <c r="C57" s="183">
        <f>C58</f>
        <v>1524.6</v>
      </c>
      <c r="D57" s="183">
        <f t="shared" ref="D57:E57" si="4">D58</f>
        <v>1435.1</v>
      </c>
      <c r="E57" s="183">
        <f t="shared" si="4"/>
        <v>1435.1</v>
      </c>
      <c r="F57" s="212"/>
      <c r="G57" s="212"/>
      <c r="H57" s="212"/>
    </row>
    <row r="58" spans="1:8">
      <c r="A58" s="192" t="s">
        <v>766</v>
      </c>
      <c r="B58" s="182" t="s">
        <v>767</v>
      </c>
      <c r="C58" s="183">
        <f t="shared" ref="C58:E59" si="5">C59</f>
        <v>1524.6</v>
      </c>
      <c r="D58" s="183">
        <f t="shared" si="5"/>
        <v>1435.1</v>
      </c>
      <c r="E58" s="183">
        <f t="shared" si="5"/>
        <v>1435.1</v>
      </c>
      <c r="F58" s="212"/>
      <c r="G58" s="212"/>
      <c r="H58" s="212"/>
    </row>
    <row r="59" spans="1:8">
      <c r="A59" s="191" t="s">
        <v>768</v>
      </c>
      <c r="B59" s="185" t="s">
        <v>769</v>
      </c>
      <c r="C59" s="186">
        <f t="shared" si="5"/>
        <v>1524.6</v>
      </c>
      <c r="D59" s="186">
        <f t="shared" si="5"/>
        <v>1435.1</v>
      </c>
      <c r="E59" s="186">
        <f t="shared" si="5"/>
        <v>1435.1</v>
      </c>
      <c r="F59" s="212"/>
      <c r="G59" s="212"/>
      <c r="H59" s="212"/>
    </row>
    <row r="60" spans="1:8" ht="33">
      <c r="A60" s="191" t="s">
        <v>770</v>
      </c>
      <c r="B60" s="185" t="s">
        <v>771</v>
      </c>
      <c r="C60" s="186">
        <v>1524.6</v>
      </c>
      <c r="D60" s="186">
        <v>1435.1</v>
      </c>
      <c r="E60" s="186">
        <v>1435.1</v>
      </c>
      <c r="F60" s="212"/>
      <c r="G60" s="212"/>
      <c r="H60" s="212"/>
    </row>
    <row r="61" spans="1:8" ht="33">
      <c r="A61" s="181" t="s">
        <v>772</v>
      </c>
      <c r="B61" s="182" t="s">
        <v>773</v>
      </c>
      <c r="C61" s="183">
        <f>C62+C65</f>
        <v>47934.900000000009</v>
      </c>
      <c r="D61" s="183">
        <f>D62+D65</f>
        <v>28467.8</v>
      </c>
      <c r="E61" s="183">
        <f>E62+E65</f>
        <v>2907.7000000000003</v>
      </c>
      <c r="F61" s="212"/>
      <c r="G61" s="212"/>
      <c r="H61" s="212"/>
    </row>
    <row r="62" spans="1:8" ht="82.5">
      <c r="A62" s="181" t="s">
        <v>774</v>
      </c>
      <c r="B62" s="182" t="s">
        <v>775</v>
      </c>
      <c r="C62" s="183">
        <f t="shared" ref="C62" si="6">C63</f>
        <v>41800.100000000006</v>
      </c>
      <c r="D62" s="183">
        <f>D63</f>
        <v>22806</v>
      </c>
      <c r="E62" s="183">
        <f>E63</f>
        <v>359.4</v>
      </c>
      <c r="F62" s="212"/>
      <c r="G62" s="212"/>
      <c r="H62" s="212"/>
    </row>
    <row r="63" spans="1:8" ht="99">
      <c r="A63" s="184" t="s">
        <v>776</v>
      </c>
      <c r="B63" s="185" t="s">
        <v>777</v>
      </c>
      <c r="C63" s="186">
        <f>C64</f>
        <v>41800.100000000006</v>
      </c>
      <c r="D63" s="186">
        <f>D64</f>
        <v>22806</v>
      </c>
      <c r="E63" s="186">
        <f>E64</f>
        <v>359.4</v>
      </c>
      <c r="F63" s="212"/>
      <c r="G63" s="212"/>
      <c r="H63" s="212"/>
    </row>
    <row r="64" spans="1:8" ht="99">
      <c r="A64" s="184" t="s">
        <v>778</v>
      </c>
      <c r="B64" s="185" t="s">
        <v>779</v>
      </c>
      <c r="C64" s="186">
        <f>10444.2+31355.9</f>
        <v>41800.100000000006</v>
      </c>
      <c r="D64" s="186">
        <f>3568.7+19237.3</f>
        <v>22806</v>
      </c>
      <c r="E64" s="186">
        <v>359.4</v>
      </c>
      <c r="F64" s="212"/>
      <c r="G64" s="212"/>
      <c r="H64" s="212"/>
    </row>
    <row r="65" spans="1:8" ht="33">
      <c r="A65" s="181" t="s">
        <v>780</v>
      </c>
      <c r="B65" s="182" t="s">
        <v>781</v>
      </c>
      <c r="C65" s="183">
        <f>C66+C68</f>
        <v>6134.8</v>
      </c>
      <c r="D65" s="183">
        <f>D66+D68</f>
        <v>5661.8</v>
      </c>
      <c r="E65" s="183">
        <f>E66+E68</f>
        <v>2548.3000000000002</v>
      </c>
      <c r="F65" s="212"/>
      <c r="G65" s="212"/>
      <c r="H65" s="212"/>
    </row>
    <row r="66" spans="1:8" ht="33">
      <c r="A66" s="184" t="s">
        <v>782</v>
      </c>
      <c r="B66" s="185" t="s">
        <v>783</v>
      </c>
      <c r="C66" s="186">
        <f>C67</f>
        <v>3634.8</v>
      </c>
      <c r="D66" s="186">
        <f>D67</f>
        <v>5661.8</v>
      </c>
      <c r="E66" s="186">
        <f>E67</f>
        <v>2548.3000000000002</v>
      </c>
      <c r="F66" s="212"/>
      <c r="G66" s="212"/>
      <c r="H66" s="212"/>
    </row>
    <row r="67" spans="1:8" ht="49.5">
      <c r="A67" s="184" t="s">
        <v>784</v>
      </c>
      <c r="B67" s="185" t="s">
        <v>785</v>
      </c>
      <c r="C67" s="186">
        <v>3634.8</v>
      </c>
      <c r="D67" s="186">
        <v>5661.8</v>
      </c>
      <c r="E67" s="186">
        <v>2548.3000000000002</v>
      </c>
      <c r="F67" s="212"/>
      <c r="G67" s="212"/>
      <c r="H67" s="212"/>
    </row>
    <row r="68" spans="1:8" ht="49.5">
      <c r="A68" s="184" t="s">
        <v>786</v>
      </c>
      <c r="B68" s="185" t="s">
        <v>787</v>
      </c>
      <c r="C68" s="186">
        <f>C69</f>
        <v>2500</v>
      </c>
      <c r="D68" s="186">
        <f>D69</f>
        <v>0</v>
      </c>
      <c r="E68" s="186">
        <f>E69</f>
        <v>0</v>
      </c>
      <c r="F68" s="212"/>
      <c r="G68" s="212"/>
      <c r="H68" s="212"/>
    </row>
    <row r="69" spans="1:8" ht="49.5">
      <c r="A69" s="184" t="s">
        <v>788</v>
      </c>
      <c r="B69" s="185" t="s">
        <v>789</v>
      </c>
      <c r="C69" s="186">
        <v>2500</v>
      </c>
      <c r="D69" s="186">
        <v>0</v>
      </c>
      <c r="E69" s="186">
        <v>0</v>
      </c>
      <c r="F69" s="212"/>
      <c r="G69" s="212"/>
      <c r="H69" s="212"/>
    </row>
    <row r="70" spans="1:8">
      <c r="A70" s="181" t="s">
        <v>790</v>
      </c>
      <c r="B70" s="182" t="s">
        <v>791</v>
      </c>
      <c r="C70" s="183">
        <f>C71+C75+C77+C78+C80+C82+C74</f>
        <v>4978.1000000000004</v>
      </c>
      <c r="D70" s="183">
        <f t="shared" ref="D70:E70" si="7">D71+D75+D77+D78+D80+D82+D74</f>
        <v>5391.5</v>
      </c>
      <c r="E70" s="183">
        <f t="shared" si="7"/>
        <v>5900.9</v>
      </c>
      <c r="F70" s="212"/>
      <c r="G70" s="212"/>
      <c r="H70" s="212"/>
    </row>
    <row r="71" spans="1:8" ht="33">
      <c r="A71" s="181" t="s">
        <v>792</v>
      </c>
      <c r="B71" s="182" t="s">
        <v>793</v>
      </c>
      <c r="C71" s="183">
        <f>C72+C73</f>
        <v>35.5</v>
      </c>
      <c r="D71" s="183">
        <f>D72+D73</f>
        <v>35.5</v>
      </c>
      <c r="E71" s="183">
        <f>E72+E73</f>
        <v>35.5</v>
      </c>
      <c r="F71" s="212"/>
      <c r="G71" s="212"/>
      <c r="H71" s="212"/>
    </row>
    <row r="72" spans="1:8" ht="66">
      <c r="A72" s="184" t="s">
        <v>794</v>
      </c>
      <c r="B72" s="185" t="s">
        <v>795</v>
      </c>
      <c r="C72" s="186">
        <f>55/2</f>
        <v>27.5</v>
      </c>
      <c r="D72" s="186">
        <f>55/2</f>
        <v>27.5</v>
      </c>
      <c r="E72" s="186">
        <f>55/2</f>
        <v>27.5</v>
      </c>
      <c r="F72" s="212"/>
      <c r="G72" s="212"/>
      <c r="H72" s="212"/>
    </row>
    <row r="73" spans="1:8" ht="49.5">
      <c r="A73" s="184" t="s">
        <v>796</v>
      </c>
      <c r="B73" s="185" t="s">
        <v>797</v>
      </c>
      <c r="C73" s="186">
        <f>16/2</f>
        <v>8</v>
      </c>
      <c r="D73" s="186">
        <f>16/2</f>
        <v>8</v>
      </c>
      <c r="E73" s="186">
        <f>16/2</f>
        <v>8</v>
      </c>
      <c r="F73" s="212"/>
      <c r="G73" s="212"/>
      <c r="H73" s="212"/>
    </row>
    <row r="74" spans="1:8" ht="66">
      <c r="A74" s="192" t="s">
        <v>798</v>
      </c>
      <c r="B74" s="182" t="s">
        <v>799</v>
      </c>
      <c r="C74" s="183">
        <v>31</v>
      </c>
      <c r="D74" s="183">
        <v>31</v>
      </c>
      <c r="E74" s="183">
        <v>31</v>
      </c>
      <c r="F74" s="212"/>
      <c r="G74" s="212"/>
      <c r="H74" s="212"/>
    </row>
    <row r="75" spans="1:8" ht="115.5">
      <c r="A75" s="181" t="s">
        <v>800</v>
      </c>
      <c r="B75" s="182" t="s">
        <v>801</v>
      </c>
      <c r="C75" s="183">
        <f>C76</f>
        <v>681</v>
      </c>
      <c r="D75" s="183">
        <f>D76</f>
        <v>1021</v>
      </c>
      <c r="E75" s="183">
        <f>E76</f>
        <v>1531</v>
      </c>
      <c r="F75" s="212"/>
      <c r="G75" s="212"/>
      <c r="H75" s="212"/>
    </row>
    <row r="76" spans="1:8" ht="33">
      <c r="A76" s="184" t="s">
        <v>802</v>
      </c>
      <c r="B76" s="185" t="s">
        <v>803</v>
      </c>
      <c r="C76" s="186">
        <v>681</v>
      </c>
      <c r="D76" s="186">
        <v>1021</v>
      </c>
      <c r="E76" s="186">
        <v>1531</v>
      </c>
      <c r="F76" s="212"/>
      <c r="G76" s="212"/>
      <c r="H76" s="212"/>
    </row>
    <row r="77" spans="1:8" ht="66">
      <c r="A77" s="181" t="s">
        <v>804</v>
      </c>
      <c r="B77" s="182" t="s">
        <v>805</v>
      </c>
      <c r="C77" s="183">
        <v>3000</v>
      </c>
      <c r="D77" s="183">
        <v>3074</v>
      </c>
      <c r="E77" s="183">
        <v>3074</v>
      </c>
      <c r="F77" s="212"/>
      <c r="G77" s="212"/>
      <c r="H77" s="212"/>
    </row>
    <row r="78" spans="1:8" ht="66">
      <c r="A78" s="181" t="s">
        <v>806</v>
      </c>
      <c r="B78" s="182" t="s">
        <v>807</v>
      </c>
      <c r="C78" s="183">
        <f>C79</f>
        <v>124</v>
      </c>
      <c r="D78" s="183">
        <f>D79</f>
        <v>124</v>
      </c>
      <c r="E78" s="183">
        <f>E79</f>
        <v>124</v>
      </c>
      <c r="F78" s="212"/>
      <c r="G78" s="212"/>
      <c r="H78" s="212"/>
    </row>
    <row r="79" spans="1:8" ht="66">
      <c r="A79" s="193" t="s">
        <v>808</v>
      </c>
      <c r="B79" s="185" t="s">
        <v>809</v>
      </c>
      <c r="C79" s="186">
        <v>124</v>
      </c>
      <c r="D79" s="186">
        <v>124</v>
      </c>
      <c r="E79" s="186">
        <v>124</v>
      </c>
      <c r="F79" s="212"/>
      <c r="G79" s="212"/>
      <c r="H79" s="212"/>
    </row>
    <row r="80" spans="1:8" ht="49.5">
      <c r="A80" s="192" t="s">
        <v>810</v>
      </c>
      <c r="B80" s="182" t="s">
        <v>811</v>
      </c>
      <c r="C80" s="183">
        <f>C81</f>
        <v>48.5</v>
      </c>
      <c r="D80" s="183">
        <f>D81</f>
        <v>48.5</v>
      </c>
      <c r="E80" s="183">
        <f>E81</f>
        <v>48.5</v>
      </c>
      <c r="F80" s="212"/>
      <c r="G80" s="212"/>
      <c r="H80" s="212"/>
    </row>
    <row r="81" spans="1:11" ht="49.5">
      <c r="A81" s="191" t="s">
        <v>812</v>
      </c>
      <c r="B81" s="185" t="s">
        <v>813</v>
      </c>
      <c r="C81" s="186">
        <v>48.5</v>
      </c>
      <c r="D81" s="186">
        <v>48.5</v>
      </c>
      <c r="E81" s="186">
        <v>48.5</v>
      </c>
      <c r="F81" s="212"/>
      <c r="G81" s="212"/>
      <c r="H81" s="212"/>
    </row>
    <row r="82" spans="1:11" ht="33">
      <c r="A82" s="181" t="s">
        <v>814</v>
      </c>
      <c r="B82" s="182" t="s">
        <v>815</v>
      </c>
      <c r="C82" s="183">
        <f>C83</f>
        <v>1058.0999999999999</v>
      </c>
      <c r="D82" s="183">
        <f>D83</f>
        <v>1057.5</v>
      </c>
      <c r="E82" s="183">
        <f>E83</f>
        <v>1056.9000000000001</v>
      </c>
      <c r="F82" s="212"/>
      <c r="G82" s="212"/>
      <c r="H82" s="212"/>
    </row>
    <row r="83" spans="1:11" ht="33">
      <c r="A83" s="184" t="s">
        <v>816</v>
      </c>
      <c r="B83" s="185" t="s">
        <v>817</v>
      </c>
      <c r="C83" s="186">
        <f>29.8+12+116.3+900</f>
        <v>1058.0999999999999</v>
      </c>
      <c r="D83" s="186">
        <f>29.2+12+116.3+900</f>
        <v>1057.5</v>
      </c>
      <c r="E83" s="186">
        <f>28.6+12+116.3+900</f>
        <v>1056.9000000000001</v>
      </c>
      <c r="F83" s="212"/>
      <c r="G83" s="212"/>
      <c r="H83" s="212"/>
      <c r="I83" s="216"/>
      <c r="J83" s="216"/>
      <c r="K83" s="216"/>
    </row>
    <row r="84" spans="1:11">
      <c r="A84" s="181" t="s">
        <v>818</v>
      </c>
      <c r="B84" s="182" t="s">
        <v>819</v>
      </c>
      <c r="C84" s="183">
        <f>C85+C123+C127</f>
        <v>380699.09999999992</v>
      </c>
      <c r="D84" s="183">
        <f>D85+D123+D127</f>
        <v>280826</v>
      </c>
      <c r="E84" s="183">
        <f>E85+E123+E127</f>
        <v>279755.09999999998</v>
      </c>
      <c r="F84" s="212"/>
      <c r="G84" s="212"/>
      <c r="H84" s="212"/>
    </row>
    <row r="85" spans="1:11" ht="33">
      <c r="A85" s="194" t="s">
        <v>820</v>
      </c>
      <c r="B85" s="195" t="s">
        <v>821</v>
      </c>
      <c r="C85" s="183">
        <f>C106+C86+C89+C120</f>
        <v>379205.39999999991</v>
      </c>
      <c r="D85" s="183">
        <f t="shared" ref="D85:E85" si="8">D106+D86+D89+D120</f>
        <v>280826</v>
      </c>
      <c r="E85" s="183">
        <f t="shared" si="8"/>
        <v>279755.09999999998</v>
      </c>
      <c r="F85" s="212"/>
      <c r="G85" s="212"/>
      <c r="H85" s="212"/>
    </row>
    <row r="86" spans="1:11">
      <c r="A86" s="196" t="s">
        <v>822</v>
      </c>
      <c r="B86" s="197" t="s">
        <v>823</v>
      </c>
      <c r="C86" s="183">
        <f t="shared" ref="C86:C87" si="9">C87</f>
        <v>11345</v>
      </c>
      <c r="D86" s="183">
        <f>D87</f>
        <v>0</v>
      </c>
      <c r="E86" s="183">
        <f>E87</f>
        <v>0</v>
      </c>
    </row>
    <row r="87" spans="1:11" ht="33">
      <c r="A87" s="184" t="s">
        <v>824</v>
      </c>
      <c r="B87" s="198" t="s">
        <v>825</v>
      </c>
      <c r="C87" s="186">
        <f t="shared" si="9"/>
        <v>11345</v>
      </c>
      <c r="D87" s="186">
        <f>D88</f>
        <v>0</v>
      </c>
      <c r="E87" s="186">
        <f>E88</f>
        <v>0</v>
      </c>
    </row>
    <row r="88" spans="1:11" ht="33">
      <c r="A88" s="184" t="s">
        <v>826</v>
      </c>
      <c r="B88" s="198" t="s">
        <v>827</v>
      </c>
      <c r="C88" s="186">
        <f>11112+11578-11345</f>
        <v>11345</v>
      </c>
      <c r="D88" s="186">
        <v>0</v>
      </c>
      <c r="E88" s="186">
        <v>0</v>
      </c>
    </row>
    <row r="89" spans="1:11" ht="33">
      <c r="A89" s="194" t="s">
        <v>828</v>
      </c>
      <c r="B89" s="195" t="s">
        <v>829</v>
      </c>
      <c r="C89" s="183">
        <f>C96+C92+C90+C94</f>
        <v>83115.600000000006</v>
      </c>
      <c r="D89" s="183">
        <f t="shared" ref="D89:E89" si="10">D96+D92+D90+D94</f>
        <v>0</v>
      </c>
      <c r="E89" s="183">
        <f t="shared" si="10"/>
        <v>0</v>
      </c>
    </row>
    <row r="90" spans="1:11">
      <c r="A90" s="184" t="s">
        <v>830</v>
      </c>
      <c r="B90" s="199" t="s">
        <v>831</v>
      </c>
      <c r="C90" s="186">
        <f>C91</f>
        <v>1784.1</v>
      </c>
      <c r="D90" s="186">
        <f t="shared" ref="D90:E90" si="11">D91</f>
        <v>0</v>
      </c>
      <c r="E90" s="186">
        <f t="shared" si="11"/>
        <v>0</v>
      </c>
    </row>
    <row r="91" spans="1:11" ht="33">
      <c r="A91" s="184" t="s">
        <v>832</v>
      </c>
      <c r="B91" s="199" t="s">
        <v>833</v>
      </c>
      <c r="C91" s="186">
        <v>1784.1</v>
      </c>
      <c r="D91" s="186">
        <v>0</v>
      </c>
      <c r="E91" s="186">
        <v>0</v>
      </c>
    </row>
    <row r="92" spans="1:11" ht="82.5">
      <c r="A92" s="184" t="s">
        <v>834</v>
      </c>
      <c r="B92" s="199" t="s">
        <v>835</v>
      </c>
      <c r="C92" s="186">
        <f>C93</f>
        <v>57245.5</v>
      </c>
      <c r="D92" s="186">
        <f t="shared" ref="D92:E92" si="12">D93</f>
        <v>0</v>
      </c>
      <c r="E92" s="186">
        <f t="shared" si="12"/>
        <v>0</v>
      </c>
    </row>
    <row r="93" spans="1:11" ht="82.5">
      <c r="A93" s="184" t="s">
        <v>836</v>
      </c>
      <c r="B93" s="199" t="s">
        <v>837</v>
      </c>
      <c r="C93" s="186">
        <f>51687.7+5557.8</f>
        <v>57245.5</v>
      </c>
      <c r="D93" s="186">
        <v>0</v>
      </c>
      <c r="E93" s="186">
        <v>0</v>
      </c>
    </row>
    <row r="94" spans="1:11" ht="49.5">
      <c r="A94" s="184" t="s">
        <v>838</v>
      </c>
      <c r="B94" s="199" t="s">
        <v>839</v>
      </c>
      <c r="C94" s="186">
        <f>C95</f>
        <v>2855.7</v>
      </c>
      <c r="D94" s="186">
        <f t="shared" ref="D94:E94" si="13">D95</f>
        <v>0</v>
      </c>
      <c r="E94" s="186">
        <f t="shared" si="13"/>
        <v>0</v>
      </c>
    </row>
    <row r="95" spans="1:11" ht="49.5">
      <c r="A95" s="184" t="s">
        <v>840</v>
      </c>
      <c r="B95" s="199" t="s">
        <v>841</v>
      </c>
      <c r="C95" s="186">
        <v>2855.7</v>
      </c>
      <c r="D95" s="186">
        <v>0</v>
      </c>
      <c r="E95" s="186">
        <v>0</v>
      </c>
    </row>
    <row r="96" spans="1:11">
      <c r="A96" s="184" t="s">
        <v>842</v>
      </c>
      <c r="B96" s="199" t="s">
        <v>843</v>
      </c>
      <c r="C96" s="186">
        <f>SUM(C97:C105)</f>
        <v>21230.3</v>
      </c>
      <c r="D96" s="186">
        <f t="shared" ref="D96:E96" si="14">SUM(D97:D105)</f>
        <v>0</v>
      </c>
      <c r="E96" s="186">
        <f t="shared" si="14"/>
        <v>0</v>
      </c>
    </row>
    <row r="97" spans="1:5" ht="33">
      <c r="A97" s="184" t="s">
        <v>844</v>
      </c>
      <c r="B97" s="199" t="s">
        <v>540</v>
      </c>
      <c r="C97" s="186">
        <v>1477.9</v>
      </c>
      <c r="D97" s="186">
        <v>0</v>
      </c>
      <c r="E97" s="186">
        <v>0</v>
      </c>
    </row>
    <row r="98" spans="1:5">
      <c r="A98" s="184" t="s">
        <v>844</v>
      </c>
      <c r="B98" s="199" t="s">
        <v>845</v>
      </c>
      <c r="C98" s="186">
        <v>485.9</v>
      </c>
      <c r="D98" s="186">
        <v>0</v>
      </c>
      <c r="E98" s="186">
        <v>0</v>
      </c>
    </row>
    <row r="99" spans="1:5">
      <c r="A99" s="184" t="s">
        <v>844</v>
      </c>
      <c r="B99" s="199" t="s">
        <v>543</v>
      </c>
      <c r="C99" s="186">
        <f>236.1+2829.8</f>
        <v>3065.9</v>
      </c>
      <c r="D99" s="186">
        <v>0</v>
      </c>
      <c r="E99" s="186">
        <v>0</v>
      </c>
    </row>
    <row r="100" spans="1:5" ht="33">
      <c r="A100" s="184" t="s">
        <v>844</v>
      </c>
      <c r="B100" s="199" t="s">
        <v>544</v>
      </c>
      <c r="C100" s="186">
        <v>4212.5</v>
      </c>
      <c r="D100" s="186">
        <v>0</v>
      </c>
      <c r="E100" s="186">
        <v>0</v>
      </c>
    </row>
    <row r="101" spans="1:5" ht="33">
      <c r="A101" s="184" t="s">
        <v>844</v>
      </c>
      <c r="B101" s="199" t="s">
        <v>584</v>
      </c>
      <c r="C101" s="186">
        <f>2980.9+2173</f>
        <v>5153.8999999999996</v>
      </c>
      <c r="D101" s="186">
        <v>0</v>
      </c>
      <c r="E101" s="186">
        <v>0</v>
      </c>
    </row>
    <row r="102" spans="1:5" ht="49.5">
      <c r="A102" s="184" t="s">
        <v>844</v>
      </c>
      <c r="B102" s="199" t="s">
        <v>606</v>
      </c>
      <c r="C102" s="186">
        <v>2467.1999999999998</v>
      </c>
      <c r="D102" s="186">
        <v>0</v>
      </c>
      <c r="E102" s="186">
        <v>0</v>
      </c>
    </row>
    <row r="103" spans="1:5" ht="66">
      <c r="A103" s="184" t="s">
        <v>844</v>
      </c>
      <c r="B103" s="199" t="s">
        <v>846</v>
      </c>
      <c r="C103" s="186">
        <v>205.9</v>
      </c>
      <c r="D103" s="186">
        <v>0</v>
      </c>
      <c r="E103" s="186">
        <v>0</v>
      </c>
    </row>
    <row r="104" spans="1:5" ht="49.5">
      <c r="A104" s="184" t="s">
        <v>844</v>
      </c>
      <c r="B104" s="199" t="s">
        <v>847</v>
      </c>
      <c r="C104" s="186">
        <v>3561.1</v>
      </c>
      <c r="D104" s="186">
        <v>0</v>
      </c>
      <c r="E104" s="186">
        <v>0</v>
      </c>
    </row>
    <row r="105" spans="1:5" ht="33">
      <c r="A105" s="184" t="s">
        <v>844</v>
      </c>
      <c r="B105" s="199" t="s">
        <v>659</v>
      </c>
      <c r="C105" s="186">
        <v>600</v>
      </c>
      <c r="D105" s="186">
        <v>0</v>
      </c>
      <c r="E105" s="186">
        <v>0</v>
      </c>
    </row>
    <row r="106" spans="1:5" ht="33">
      <c r="A106" s="194" t="s">
        <v>848</v>
      </c>
      <c r="B106" s="195" t="s">
        <v>849</v>
      </c>
      <c r="C106" s="183">
        <f>C107+C111+C113+C109</f>
        <v>283794.79999999993</v>
      </c>
      <c r="D106" s="183">
        <f t="shared" ref="D106:E106" si="15">D107+D111+D113+D109</f>
        <v>280826</v>
      </c>
      <c r="E106" s="183">
        <f t="shared" si="15"/>
        <v>279755.09999999998</v>
      </c>
    </row>
    <row r="107" spans="1:5" ht="33">
      <c r="A107" s="184" t="s">
        <v>850</v>
      </c>
      <c r="B107" s="199" t="s">
        <v>851</v>
      </c>
      <c r="C107" s="186">
        <f>C108</f>
        <v>1251.5999999999999</v>
      </c>
      <c r="D107" s="186">
        <f>D108</f>
        <v>1251.3</v>
      </c>
      <c r="E107" s="186">
        <f>E108</f>
        <v>1251</v>
      </c>
    </row>
    <row r="108" spans="1:5" ht="33">
      <c r="A108" s="184" t="s">
        <v>852</v>
      </c>
      <c r="B108" s="199" t="s">
        <v>853</v>
      </c>
      <c r="C108" s="186">
        <v>1251.5999999999999</v>
      </c>
      <c r="D108" s="186">
        <v>1251.3</v>
      </c>
      <c r="E108" s="186">
        <v>1251</v>
      </c>
    </row>
    <row r="109" spans="1:5" ht="66">
      <c r="A109" s="184" t="s">
        <v>854</v>
      </c>
      <c r="B109" s="199" t="s">
        <v>855</v>
      </c>
      <c r="C109" s="186">
        <f>C110</f>
        <v>9069.2999999999993</v>
      </c>
      <c r="D109" s="186">
        <f>D110</f>
        <v>9069.2999999999993</v>
      </c>
      <c r="E109" s="186">
        <f>E110</f>
        <v>9069.2999999999993</v>
      </c>
    </row>
    <row r="110" spans="1:5" ht="66">
      <c r="A110" s="200" t="s">
        <v>856</v>
      </c>
      <c r="B110" s="199" t="s">
        <v>857</v>
      </c>
      <c r="C110" s="186">
        <v>9069.2999999999993</v>
      </c>
      <c r="D110" s="186">
        <v>9069.2999999999993</v>
      </c>
      <c r="E110" s="186">
        <v>9069.2999999999993</v>
      </c>
    </row>
    <row r="111" spans="1:5" ht="66">
      <c r="A111" s="184" t="s">
        <v>858</v>
      </c>
      <c r="B111" s="199" t="s">
        <v>859</v>
      </c>
      <c r="C111" s="186">
        <f>C112</f>
        <v>5353</v>
      </c>
      <c r="D111" s="186">
        <f>D112</f>
        <v>6423.5999999999995</v>
      </c>
      <c r="E111" s="186">
        <f>E112</f>
        <v>5353</v>
      </c>
    </row>
    <row r="112" spans="1:5" ht="66">
      <c r="A112" s="184" t="s">
        <v>860</v>
      </c>
      <c r="B112" s="199" t="s">
        <v>861</v>
      </c>
      <c r="C112" s="186">
        <f>4282.4+1070.6</f>
        <v>5353</v>
      </c>
      <c r="D112" s="186">
        <f>4282.4+2141.2</f>
        <v>6423.5999999999995</v>
      </c>
      <c r="E112" s="186">
        <f>4282.4+1070.6</f>
        <v>5353</v>
      </c>
    </row>
    <row r="113" spans="1:6">
      <c r="A113" s="184" t="s">
        <v>862</v>
      </c>
      <c r="B113" s="199" t="s">
        <v>863</v>
      </c>
      <c r="C113" s="186">
        <f>SUM(C114:C119)</f>
        <v>268120.89999999997</v>
      </c>
      <c r="D113" s="186">
        <f t="shared" ref="D113:E113" si="16">SUM(D114:D119)</f>
        <v>264081.8</v>
      </c>
      <c r="E113" s="186">
        <f t="shared" si="16"/>
        <v>264081.8</v>
      </c>
    </row>
    <row r="114" spans="1:6" ht="99">
      <c r="A114" s="184" t="s">
        <v>864</v>
      </c>
      <c r="B114" s="199" t="s">
        <v>865</v>
      </c>
      <c r="C114" s="186">
        <f>176625+28</f>
        <v>176653</v>
      </c>
      <c r="D114" s="186">
        <f>176625+28</f>
        <v>176653</v>
      </c>
      <c r="E114" s="186">
        <f>176625+28</f>
        <v>176653</v>
      </c>
    </row>
    <row r="115" spans="1:6" ht="66">
      <c r="A115" s="184" t="s">
        <v>864</v>
      </c>
      <c r="B115" s="199" t="s">
        <v>866</v>
      </c>
      <c r="C115" s="186">
        <f>85439+680+4036.5</f>
        <v>90155.5</v>
      </c>
      <c r="D115" s="186">
        <f>85439+680</f>
        <v>86119</v>
      </c>
      <c r="E115" s="186">
        <f>85439+680</f>
        <v>86119</v>
      </c>
    </row>
    <row r="116" spans="1:6" ht="49.5">
      <c r="A116" s="184" t="s">
        <v>864</v>
      </c>
      <c r="B116" s="199" t="s">
        <v>867</v>
      </c>
      <c r="C116" s="186">
        <v>650</v>
      </c>
      <c r="D116" s="186">
        <v>650</v>
      </c>
      <c r="E116" s="186">
        <v>650</v>
      </c>
    </row>
    <row r="117" spans="1:6" ht="66">
      <c r="A117" s="184" t="s">
        <v>864</v>
      </c>
      <c r="B117" s="199" t="s">
        <v>868</v>
      </c>
      <c r="C117" s="186">
        <v>264</v>
      </c>
      <c r="D117" s="186">
        <v>264</v>
      </c>
      <c r="E117" s="186">
        <v>264</v>
      </c>
    </row>
    <row r="118" spans="1:6" ht="99">
      <c r="A118" s="184" t="s">
        <v>864</v>
      </c>
      <c r="B118" s="199" t="s">
        <v>869</v>
      </c>
      <c r="C118" s="186">
        <v>395.8</v>
      </c>
      <c r="D118" s="186">
        <v>395.8</v>
      </c>
      <c r="E118" s="186">
        <v>395.8</v>
      </c>
    </row>
    <row r="119" spans="1:6" ht="99">
      <c r="A119" s="184" t="s">
        <v>864</v>
      </c>
      <c r="B119" s="199" t="s">
        <v>870</v>
      </c>
      <c r="C119" s="186">
        <v>2.6</v>
      </c>
      <c r="D119" s="186">
        <v>0</v>
      </c>
      <c r="E119" s="186">
        <v>0</v>
      </c>
    </row>
    <row r="120" spans="1:6">
      <c r="A120" s="194" t="s">
        <v>871</v>
      </c>
      <c r="B120" s="195" t="s">
        <v>872</v>
      </c>
      <c r="C120" s="183">
        <f>C121</f>
        <v>950</v>
      </c>
      <c r="D120" s="183">
        <f t="shared" ref="D120:E121" si="17">D121</f>
        <v>0</v>
      </c>
      <c r="E120" s="183">
        <f t="shared" si="17"/>
        <v>0</v>
      </c>
    </row>
    <row r="121" spans="1:6">
      <c r="A121" s="184" t="s">
        <v>873</v>
      </c>
      <c r="B121" s="199" t="s">
        <v>874</v>
      </c>
      <c r="C121" s="186">
        <f>C122</f>
        <v>950</v>
      </c>
      <c r="D121" s="186">
        <f t="shared" si="17"/>
        <v>0</v>
      </c>
      <c r="E121" s="186">
        <f t="shared" si="17"/>
        <v>0</v>
      </c>
    </row>
    <row r="122" spans="1:6" ht="49.5">
      <c r="A122" s="184" t="s">
        <v>875</v>
      </c>
      <c r="B122" s="199" t="s">
        <v>876</v>
      </c>
      <c r="C122" s="186">
        <v>950</v>
      </c>
      <c r="D122" s="186">
        <v>0</v>
      </c>
      <c r="E122" s="186">
        <v>0</v>
      </c>
    </row>
    <row r="123" spans="1:6" ht="33">
      <c r="A123" s="181" t="s">
        <v>877</v>
      </c>
      <c r="B123" s="195" t="s">
        <v>878</v>
      </c>
      <c r="C123" s="183">
        <f t="shared" ref="C123" si="18">C124</f>
        <v>966.8</v>
      </c>
      <c r="D123" s="183">
        <f>D124</f>
        <v>0</v>
      </c>
      <c r="E123" s="183">
        <f>E124</f>
        <v>0</v>
      </c>
    </row>
    <row r="124" spans="1:6" ht="33">
      <c r="A124" s="184" t="s">
        <v>879</v>
      </c>
      <c r="B124" s="199" t="s">
        <v>880</v>
      </c>
      <c r="C124" s="186">
        <f>SUM(C125:C126)</f>
        <v>966.8</v>
      </c>
      <c r="D124" s="186">
        <f>D125</f>
        <v>0</v>
      </c>
      <c r="E124" s="186">
        <f>E125</f>
        <v>0</v>
      </c>
    </row>
    <row r="125" spans="1:6" ht="33">
      <c r="A125" s="184" t="s">
        <v>881</v>
      </c>
      <c r="B125" s="199" t="s">
        <v>882</v>
      </c>
      <c r="C125" s="186">
        <v>811.1</v>
      </c>
      <c r="D125" s="186">
        <v>0</v>
      </c>
      <c r="E125" s="186">
        <v>0</v>
      </c>
    </row>
    <row r="126" spans="1:6" ht="49.5">
      <c r="A126" s="184" t="s">
        <v>883</v>
      </c>
      <c r="B126" s="199" t="s">
        <v>884</v>
      </c>
      <c r="C126" s="186">
        <v>155.69999999999999</v>
      </c>
      <c r="D126" s="186">
        <v>0</v>
      </c>
      <c r="E126" s="186">
        <v>0</v>
      </c>
    </row>
    <row r="127" spans="1:6">
      <c r="A127" s="201" t="s">
        <v>885</v>
      </c>
      <c r="B127" s="202" t="s">
        <v>886</v>
      </c>
      <c r="C127" s="203">
        <f>C128</f>
        <v>526.9</v>
      </c>
      <c r="D127" s="203">
        <f t="shared" ref="D127:E128" si="19">D128</f>
        <v>0</v>
      </c>
      <c r="E127" s="203">
        <f t="shared" si="19"/>
        <v>0</v>
      </c>
      <c r="F127" s="217"/>
    </row>
    <row r="128" spans="1:6">
      <c r="A128" s="204" t="s">
        <v>887</v>
      </c>
      <c r="B128" s="205" t="s">
        <v>888</v>
      </c>
      <c r="C128" s="206">
        <f>C129</f>
        <v>526.9</v>
      </c>
      <c r="D128" s="206">
        <f t="shared" si="19"/>
        <v>0</v>
      </c>
      <c r="E128" s="206">
        <f t="shared" si="19"/>
        <v>0</v>
      </c>
      <c r="F128" s="217"/>
    </row>
    <row r="129" spans="1:8" ht="33">
      <c r="A129" s="204" t="s">
        <v>889</v>
      </c>
      <c r="B129" s="205" t="s">
        <v>890</v>
      </c>
      <c r="C129" s="206">
        <v>526.9</v>
      </c>
      <c r="D129" s="206">
        <v>0</v>
      </c>
      <c r="E129" s="206">
        <v>0</v>
      </c>
      <c r="F129" s="217"/>
    </row>
    <row r="130" spans="1:8">
      <c r="A130" s="207"/>
      <c r="B130" s="208" t="s">
        <v>891</v>
      </c>
      <c r="C130" s="183">
        <f>C9+C84</f>
        <v>761621.79999999993</v>
      </c>
      <c r="D130" s="183">
        <f>D9+D84</f>
        <v>634418.89999999991</v>
      </c>
      <c r="E130" s="183">
        <f>E9+E84</f>
        <v>598970.5</v>
      </c>
      <c r="F130" s="212"/>
      <c r="G130" s="212"/>
      <c r="H130" s="212"/>
    </row>
  </sheetData>
  <mergeCells count="6">
    <mergeCell ref="C2:E2"/>
    <mergeCell ref="D3:E3"/>
    <mergeCell ref="A5:E5"/>
    <mergeCell ref="A7:A8"/>
    <mergeCell ref="B7:B8"/>
    <mergeCell ref="C7:E7"/>
  </mergeCells>
  <pageMargins left="0.59055118110236227" right="0.19685039370078741" top="0.19685039370078741" bottom="0.19685039370078741" header="0.31496062992125984" footer="0.31496062992125984"/>
  <pageSetup paperSize="9" scale="64" fitToHeight="0" orientation="portrait"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E46"/>
  <sheetViews>
    <sheetView workbookViewId="0">
      <selection activeCell="A2" sqref="A2:E2"/>
    </sheetView>
  </sheetViews>
  <sheetFormatPr defaultColWidth="8.85546875" defaultRowHeight="16.5"/>
  <cols>
    <col min="1" max="1" width="8.28515625" style="33" customWidth="1"/>
    <col min="2" max="2" width="64.7109375" style="33" customWidth="1"/>
    <col min="3" max="3" width="11.28515625" style="33" customWidth="1"/>
    <col min="4" max="4" width="12" style="33" customWidth="1"/>
    <col min="5" max="5" width="11.7109375" style="33" customWidth="1"/>
    <col min="6" max="16384" width="8.85546875" style="24"/>
  </cols>
  <sheetData>
    <row r="1" spans="1:5" ht="48" customHeight="1">
      <c r="A1" s="250" t="s">
        <v>908</v>
      </c>
      <c r="B1" s="250"/>
      <c r="C1" s="250"/>
      <c r="D1" s="250"/>
      <c r="E1" s="250"/>
    </row>
    <row r="2" spans="1:5" ht="53.25" customHeight="1">
      <c r="A2" s="251" t="s">
        <v>328</v>
      </c>
      <c r="B2" s="251"/>
      <c r="C2" s="251"/>
      <c r="D2" s="251"/>
      <c r="E2" s="251"/>
    </row>
    <row r="3" spans="1:5">
      <c r="A3" s="247" t="s">
        <v>61</v>
      </c>
      <c r="B3" s="247" t="s">
        <v>24</v>
      </c>
      <c r="C3" s="252" t="s">
        <v>311</v>
      </c>
      <c r="D3" s="253"/>
      <c r="E3" s="254"/>
    </row>
    <row r="4" spans="1:5">
      <c r="A4" s="248"/>
      <c r="B4" s="248"/>
      <c r="C4" s="247" t="s">
        <v>319</v>
      </c>
      <c r="D4" s="252" t="s">
        <v>329</v>
      </c>
      <c r="E4" s="254"/>
    </row>
    <row r="5" spans="1:5">
      <c r="A5" s="249"/>
      <c r="B5" s="249"/>
      <c r="C5" s="249"/>
      <c r="D5" s="29" t="s">
        <v>320</v>
      </c>
      <c r="E5" s="29" t="s">
        <v>321</v>
      </c>
    </row>
    <row r="6" spans="1:5">
      <c r="A6" s="29" t="s">
        <v>6</v>
      </c>
      <c r="B6" s="29" t="s">
        <v>104</v>
      </c>
      <c r="C6" s="29" t="s">
        <v>105</v>
      </c>
      <c r="D6" s="29" t="s">
        <v>106</v>
      </c>
      <c r="E6" s="29" t="s">
        <v>107</v>
      </c>
    </row>
    <row r="7" spans="1:5">
      <c r="A7" s="25" t="s">
        <v>93</v>
      </c>
      <c r="B7" s="32" t="s">
        <v>85</v>
      </c>
      <c r="C7" s="27">
        <f>C8+C16+C19+C24+C28+C34+C36+C40+C43+C45</f>
        <v>766673.50000000012</v>
      </c>
      <c r="D7" s="27">
        <f t="shared" ref="D7:E7" si="0">D8+D16+D19+D24+D28+D34+D36+D40+D43+D45</f>
        <v>624418.90000000014</v>
      </c>
      <c r="E7" s="27">
        <f t="shared" si="0"/>
        <v>598970.5</v>
      </c>
    </row>
    <row r="8" spans="1:5">
      <c r="A8" s="25" t="s">
        <v>81</v>
      </c>
      <c r="B8" s="3" t="s">
        <v>26</v>
      </c>
      <c r="C8" s="27">
        <f>C9+C10+C11+C12+C14+C15+C13</f>
        <v>64976.3</v>
      </c>
      <c r="D8" s="27">
        <f t="shared" ref="D8:E8" si="1">D9+D10+D11+D12+D14+D15</f>
        <v>61664.2</v>
      </c>
      <c r="E8" s="27">
        <f t="shared" si="1"/>
        <v>61699.4</v>
      </c>
    </row>
    <row r="9" spans="1:5" ht="40.15" customHeight="1">
      <c r="A9" s="29" t="s">
        <v>68</v>
      </c>
      <c r="B9" s="30" t="s">
        <v>86</v>
      </c>
      <c r="C9" s="28">
        <f>№5!E9</f>
        <v>1479</v>
      </c>
      <c r="D9" s="28">
        <f>№5!F9</f>
        <v>1479</v>
      </c>
      <c r="E9" s="28">
        <f>№5!G9</f>
        <v>1479</v>
      </c>
    </row>
    <row r="10" spans="1:5" ht="49.5">
      <c r="A10" s="29" t="s">
        <v>69</v>
      </c>
      <c r="B10" s="30" t="s">
        <v>44</v>
      </c>
      <c r="C10" s="28">
        <f>№5!E14</f>
        <v>4105.3</v>
      </c>
      <c r="D10" s="28">
        <f>№5!F14</f>
        <v>4105.3</v>
      </c>
      <c r="E10" s="28">
        <f>№5!G14</f>
        <v>4105.3</v>
      </c>
    </row>
    <row r="11" spans="1:5" ht="60" customHeight="1">
      <c r="A11" s="29" t="s">
        <v>70</v>
      </c>
      <c r="B11" s="30" t="s">
        <v>45</v>
      </c>
      <c r="C11" s="28">
        <f>№5!E25</f>
        <v>36037.1</v>
      </c>
      <c r="D11" s="28">
        <f>№5!F25</f>
        <v>35825.1</v>
      </c>
      <c r="E11" s="28">
        <f>№5!G25</f>
        <v>35825.1</v>
      </c>
    </row>
    <row r="12" spans="1:5" ht="49.5">
      <c r="A12" s="29" t="s">
        <v>71</v>
      </c>
      <c r="B12" s="30" t="s">
        <v>12</v>
      </c>
      <c r="C12" s="28">
        <f>№5!E37</f>
        <v>9521.5</v>
      </c>
      <c r="D12" s="28">
        <f>№5!F37</f>
        <v>9521.5</v>
      </c>
      <c r="E12" s="28">
        <f>№5!G37</f>
        <v>9521.5</v>
      </c>
    </row>
    <row r="13" spans="1:5">
      <c r="A13" s="38" t="s">
        <v>563</v>
      </c>
      <c r="B13" s="5" t="s">
        <v>564</v>
      </c>
      <c r="C13" s="28">
        <f>№5!E44</f>
        <v>280</v>
      </c>
      <c r="D13" s="28">
        <f>№5!F44</f>
        <v>0</v>
      </c>
      <c r="E13" s="28">
        <f>№5!G44</f>
        <v>0</v>
      </c>
    </row>
    <row r="14" spans="1:5">
      <c r="A14" s="29" t="s">
        <v>72</v>
      </c>
      <c r="B14" s="30" t="s">
        <v>13</v>
      </c>
      <c r="C14" s="28">
        <f>№5!E49</f>
        <v>2000</v>
      </c>
      <c r="D14" s="28">
        <f>№5!F49</f>
        <v>500</v>
      </c>
      <c r="E14" s="28">
        <f>№5!G49</f>
        <v>500</v>
      </c>
    </row>
    <row r="15" spans="1:5">
      <c r="A15" s="29" t="s">
        <v>87</v>
      </c>
      <c r="B15" s="30" t="s">
        <v>46</v>
      </c>
      <c r="C15" s="28">
        <f>№5!E54</f>
        <v>11553.4</v>
      </c>
      <c r="D15" s="28">
        <f>№5!F54</f>
        <v>10233.299999999999</v>
      </c>
      <c r="E15" s="28">
        <f>№5!G54</f>
        <v>10268.5</v>
      </c>
    </row>
    <row r="16" spans="1:5" ht="33">
      <c r="A16" s="25" t="s">
        <v>82</v>
      </c>
      <c r="B16" s="3" t="s">
        <v>47</v>
      </c>
      <c r="C16" s="27">
        <f>C17+C18</f>
        <v>7933.3</v>
      </c>
      <c r="D16" s="27">
        <f t="shared" ref="D16:E16" si="2">D17+D18</f>
        <v>7918</v>
      </c>
      <c r="E16" s="27">
        <f t="shared" si="2"/>
        <v>7917.7</v>
      </c>
    </row>
    <row r="17" spans="1:5">
      <c r="A17" s="29" t="s">
        <v>102</v>
      </c>
      <c r="B17" s="30" t="s">
        <v>103</v>
      </c>
      <c r="C17" s="28">
        <f>№5!E103</f>
        <v>1398.3000000000002</v>
      </c>
      <c r="D17" s="28">
        <f>№5!F103</f>
        <v>1383.0000000000002</v>
      </c>
      <c r="E17" s="28">
        <f>№5!G103</f>
        <v>1382.7</v>
      </c>
    </row>
    <row r="18" spans="1:5" ht="33">
      <c r="A18" s="38" t="s">
        <v>73</v>
      </c>
      <c r="B18" s="30" t="s">
        <v>20</v>
      </c>
      <c r="C18" s="28">
        <f>№5!E111</f>
        <v>6535</v>
      </c>
      <c r="D18" s="28">
        <f>№5!F111</f>
        <v>6535</v>
      </c>
      <c r="E18" s="28">
        <f>№5!G111</f>
        <v>6535</v>
      </c>
    </row>
    <row r="19" spans="1:5">
      <c r="A19" s="25" t="s">
        <v>83</v>
      </c>
      <c r="B19" s="3" t="s">
        <v>48</v>
      </c>
      <c r="C19" s="27">
        <f>C21+C22+C23+C20</f>
        <v>121118.90000000002</v>
      </c>
      <c r="D19" s="27">
        <f t="shared" ref="D19:E19" si="3">D21+D22+D23+D20</f>
        <v>32444.100000000002</v>
      </c>
      <c r="E19" s="27">
        <f t="shared" si="3"/>
        <v>22185.4</v>
      </c>
    </row>
    <row r="20" spans="1:5" ht="19.149999999999999" customHeight="1">
      <c r="A20" s="38" t="s">
        <v>554</v>
      </c>
      <c r="B20" s="59" t="s">
        <v>555</v>
      </c>
      <c r="C20" s="28">
        <f>№5!E117</f>
        <v>256.60000000000002</v>
      </c>
      <c r="D20" s="28">
        <f>№5!F117</f>
        <v>176.4</v>
      </c>
      <c r="E20" s="28">
        <f>№5!G117</f>
        <v>182.4</v>
      </c>
    </row>
    <row r="21" spans="1:5">
      <c r="A21" s="29" t="s">
        <v>176</v>
      </c>
      <c r="B21" s="30" t="s">
        <v>177</v>
      </c>
      <c r="C21" s="28">
        <f>№5!E123</f>
        <v>395.8</v>
      </c>
      <c r="D21" s="28">
        <f>№5!F123</f>
        <v>395.8</v>
      </c>
      <c r="E21" s="28">
        <f>№5!G123</f>
        <v>395.8</v>
      </c>
    </row>
    <row r="22" spans="1:5">
      <c r="A22" s="29" t="s">
        <v>10</v>
      </c>
      <c r="B22" s="30" t="s">
        <v>330</v>
      </c>
      <c r="C22" s="28">
        <f>№5!E127</f>
        <v>117986.70000000001</v>
      </c>
      <c r="D22" s="28">
        <f>№5!F127</f>
        <v>31128.9</v>
      </c>
      <c r="E22" s="28">
        <f>№5!G127</f>
        <v>20859.3</v>
      </c>
    </row>
    <row r="23" spans="1:5">
      <c r="A23" s="29" t="s">
        <v>74</v>
      </c>
      <c r="B23" s="30" t="s">
        <v>49</v>
      </c>
      <c r="C23" s="28">
        <f>№5!E157</f>
        <v>2479.8000000000002</v>
      </c>
      <c r="D23" s="28">
        <f>№5!F157</f>
        <v>743</v>
      </c>
      <c r="E23" s="28">
        <f>№5!G157</f>
        <v>747.9</v>
      </c>
    </row>
    <row r="24" spans="1:5">
      <c r="A24" s="25" t="s">
        <v>84</v>
      </c>
      <c r="B24" s="3" t="s">
        <v>50</v>
      </c>
      <c r="C24" s="27">
        <f>C25+C26+C27</f>
        <v>44231.7</v>
      </c>
      <c r="D24" s="27">
        <f t="shared" ref="D24:E24" si="4">D25+D26+D27</f>
        <v>24795.9</v>
      </c>
      <c r="E24" s="27">
        <f t="shared" si="4"/>
        <v>16088.4</v>
      </c>
    </row>
    <row r="25" spans="1:5">
      <c r="A25" s="29" t="s">
        <v>8</v>
      </c>
      <c r="B25" s="30" t="s">
        <v>9</v>
      </c>
      <c r="C25" s="28">
        <f>№5!E176</f>
        <v>1524.6</v>
      </c>
      <c r="D25" s="28">
        <f>№5!F176</f>
        <v>1435.1</v>
      </c>
      <c r="E25" s="28">
        <f>№5!G176</f>
        <v>1435.1</v>
      </c>
    </row>
    <row r="26" spans="1:5">
      <c r="A26" s="29" t="s">
        <v>75</v>
      </c>
      <c r="B26" s="30" t="s">
        <v>51</v>
      </c>
      <c r="C26" s="28">
        <f>№5!E181</f>
        <v>17580.599999999999</v>
      </c>
      <c r="D26" s="28">
        <f>№5!F181</f>
        <v>9000</v>
      </c>
      <c r="E26" s="28">
        <f>№5!G181</f>
        <v>0</v>
      </c>
    </row>
    <row r="27" spans="1:5">
      <c r="A27" s="29" t="s">
        <v>76</v>
      </c>
      <c r="B27" s="30" t="s">
        <v>52</v>
      </c>
      <c r="C27" s="28">
        <f>№5!E198</f>
        <v>25126.5</v>
      </c>
      <c r="D27" s="28">
        <f>№5!F198</f>
        <v>14360.8</v>
      </c>
      <c r="E27" s="28">
        <f>№5!G198</f>
        <v>14653.3</v>
      </c>
    </row>
    <row r="28" spans="1:5">
      <c r="A28" s="25" t="s">
        <v>62</v>
      </c>
      <c r="B28" s="26" t="s">
        <v>53</v>
      </c>
      <c r="C28" s="27">
        <f>C29+C30+C31+C32+C33</f>
        <v>464139.7</v>
      </c>
      <c r="D28" s="27">
        <f t="shared" ref="D28:E28" si="5">D29+D30+D31+D32+D33</f>
        <v>439427.70000000007</v>
      </c>
      <c r="E28" s="27">
        <f t="shared" si="5"/>
        <v>434067.50000000006</v>
      </c>
    </row>
    <row r="29" spans="1:5">
      <c r="A29" s="29" t="s">
        <v>77</v>
      </c>
      <c r="B29" s="30" t="s">
        <v>15</v>
      </c>
      <c r="C29" s="28">
        <f>№5!E226</f>
        <v>165872</v>
      </c>
      <c r="D29" s="28">
        <f>№5!F226</f>
        <v>158555.50000000003</v>
      </c>
      <c r="E29" s="28">
        <f>№5!G226</f>
        <v>154510.1</v>
      </c>
    </row>
    <row r="30" spans="1:5">
      <c r="A30" s="29" t="s">
        <v>78</v>
      </c>
      <c r="B30" s="30" t="s">
        <v>16</v>
      </c>
      <c r="C30" s="28">
        <f>№5!E245</f>
        <v>237192.69999999998</v>
      </c>
      <c r="D30" s="28">
        <f>№5!F245</f>
        <v>224831.00000000003</v>
      </c>
      <c r="E30" s="28">
        <f>№5!G245</f>
        <v>224173.80000000002</v>
      </c>
    </row>
    <row r="31" spans="1:5">
      <c r="A31" s="29" t="s">
        <v>331</v>
      </c>
      <c r="B31" s="30" t="s">
        <v>332</v>
      </c>
      <c r="C31" s="28">
        <f>№5!E276</f>
        <v>37692.399999999994</v>
      </c>
      <c r="D31" s="28">
        <f>№5!F276</f>
        <v>36780.199999999997</v>
      </c>
      <c r="E31" s="28">
        <f>№5!G276</f>
        <v>36284.199999999997</v>
      </c>
    </row>
    <row r="32" spans="1:5">
      <c r="A32" s="29" t="s">
        <v>63</v>
      </c>
      <c r="B32" s="34" t="s">
        <v>508</v>
      </c>
      <c r="C32" s="28">
        <f>№5!E307</f>
        <v>9454.4</v>
      </c>
      <c r="D32" s="28">
        <f>№5!F307</f>
        <v>5332.8</v>
      </c>
      <c r="E32" s="28">
        <f>№5!G307</f>
        <v>5171.2</v>
      </c>
    </row>
    <row r="33" spans="1:5">
      <c r="A33" s="29" t="s">
        <v>79</v>
      </c>
      <c r="B33" s="30" t="s">
        <v>17</v>
      </c>
      <c r="C33" s="28">
        <f>№5!E334</f>
        <v>13928.199999999999</v>
      </c>
      <c r="D33" s="28">
        <f>№5!F334</f>
        <v>13928.199999999999</v>
      </c>
      <c r="E33" s="28">
        <f>№5!G334</f>
        <v>13928.199999999999</v>
      </c>
    </row>
    <row r="34" spans="1:5">
      <c r="A34" s="25" t="s">
        <v>66</v>
      </c>
      <c r="B34" s="3" t="s">
        <v>111</v>
      </c>
      <c r="C34" s="27">
        <f>C35</f>
        <v>23642.299999999996</v>
      </c>
      <c r="D34" s="27">
        <f t="shared" ref="D34:E34" si="6">D35</f>
        <v>22473.200000000001</v>
      </c>
      <c r="E34" s="27">
        <f t="shared" si="6"/>
        <v>22485.3</v>
      </c>
    </row>
    <row r="35" spans="1:5">
      <c r="A35" s="29" t="s">
        <v>67</v>
      </c>
      <c r="B35" s="30" t="s">
        <v>18</v>
      </c>
      <c r="C35" s="28">
        <f>№5!E347</f>
        <v>23642.299999999996</v>
      </c>
      <c r="D35" s="28">
        <f>№5!F347</f>
        <v>22473.200000000001</v>
      </c>
      <c r="E35" s="28">
        <f>№5!G347</f>
        <v>22485.3</v>
      </c>
    </row>
    <row r="36" spans="1:5">
      <c r="A36" s="25" t="s">
        <v>64</v>
      </c>
      <c r="B36" s="3" t="s">
        <v>56</v>
      </c>
      <c r="C36" s="27">
        <f>C37+C38+C39</f>
        <v>20555.800000000003</v>
      </c>
      <c r="D36" s="27">
        <f t="shared" ref="D36:E36" si="7">D37+D38+D39</f>
        <v>19891.400000000001</v>
      </c>
      <c r="E36" s="27">
        <f t="shared" si="7"/>
        <v>18870.900000000001</v>
      </c>
    </row>
    <row r="37" spans="1:5">
      <c r="A37" s="29" t="s">
        <v>80</v>
      </c>
      <c r="B37" s="30" t="s">
        <v>57</v>
      </c>
      <c r="C37" s="28">
        <f>№5!E376</f>
        <v>1773.5</v>
      </c>
      <c r="D37" s="28">
        <f>№5!F376</f>
        <v>1773.5</v>
      </c>
      <c r="E37" s="28">
        <f>№5!G376</f>
        <v>1773.5</v>
      </c>
    </row>
    <row r="38" spans="1:5">
      <c r="A38" s="29" t="s">
        <v>65</v>
      </c>
      <c r="B38" s="30" t="s">
        <v>59</v>
      </c>
      <c r="C38" s="28">
        <f>№5!E381</f>
        <v>4360</v>
      </c>
      <c r="D38" s="28">
        <f>№5!F381</f>
        <v>2625</v>
      </c>
      <c r="E38" s="28">
        <f>№5!G381</f>
        <v>2675.1</v>
      </c>
    </row>
    <row r="39" spans="1:5">
      <c r="A39" s="29" t="s">
        <v>126</v>
      </c>
      <c r="B39" s="30" t="s">
        <v>127</v>
      </c>
      <c r="C39" s="28">
        <f>№5!E397</f>
        <v>14422.300000000001</v>
      </c>
      <c r="D39" s="28">
        <f>№5!F397</f>
        <v>15492.900000000001</v>
      </c>
      <c r="E39" s="28">
        <f>№5!G397</f>
        <v>14422.300000000001</v>
      </c>
    </row>
    <row r="40" spans="1:5">
      <c r="A40" s="25" t="s">
        <v>88</v>
      </c>
      <c r="B40" s="3" t="s">
        <v>55</v>
      </c>
      <c r="C40" s="27">
        <f>C41+C42</f>
        <v>16821</v>
      </c>
      <c r="D40" s="27">
        <f t="shared" ref="D40:E40" si="8">D41+D42</f>
        <v>13457.1</v>
      </c>
      <c r="E40" s="27">
        <f t="shared" si="8"/>
        <v>13503.7</v>
      </c>
    </row>
    <row r="41" spans="1:5">
      <c r="A41" s="29" t="s">
        <v>141</v>
      </c>
      <c r="B41" s="30" t="s">
        <v>89</v>
      </c>
      <c r="C41" s="28">
        <f>№5!E408</f>
        <v>14531.5</v>
      </c>
      <c r="D41" s="28">
        <f>№5!F408</f>
        <v>11167.6</v>
      </c>
      <c r="E41" s="28">
        <f>№5!G408</f>
        <v>11214.2</v>
      </c>
    </row>
    <row r="42" spans="1:5" ht="22.15" customHeight="1">
      <c r="A42" s="29" t="s">
        <v>145</v>
      </c>
      <c r="B42" s="30" t="s">
        <v>0</v>
      </c>
      <c r="C42" s="28">
        <f>№5!E425</f>
        <v>2289.5</v>
      </c>
      <c r="D42" s="28">
        <f>№5!F425</f>
        <v>2289.5</v>
      </c>
      <c r="E42" s="28">
        <f>№5!G425</f>
        <v>2289.5</v>
      </c>
    </row>
    <row r="43" spans="1:5">
      <c r="A43" s="25" t="s">
        <v>333</v>
      </c>
      <c r="B43" s="3" t="s">
        <v>90</v>
      </c>
      <c r="C43" s="27">
        <f>C44</f>
        <v>2554.5</v>
      </c>
      <c r="D43" s="27">
        <f t="shared" ref="D43:E43" si="9">D44</f>
        <v>2110</v>
      </c>
      <c r="E43" s="27">
        <f t="shared" si="9"/>
        <v>2152.1999999999998</v>
      </c>
    </row>
    <row r="44" spans="1:5" ht="24" customHeight="1">
      <c r="A44" s="29" t="s">
        <v>91</v>
      </c>
      <c r="B44" s="30" t="s">
        <v>92</v>
      </c>
      <c r="C44" s="28">
        <f>№5!E433</f>
        <v>2554.5</v>
      </c>
      <c r="D44" s="28">
        <f>№5!F433</f>
        <v>2110</v>
      </c>
      <c r="E44" s="28">
        <f>№5!G433</f>
        <v>2152.1999999999998</v>
      </c>
    </row>
    <row r="45" spans="1:5" ht="33">
      <c r="A45" s="25" t="s">
        <v>334</v>
      </c>
      <c r="B45" s="3" t="s">
        <v>507</v>
      </c>
      <c r="C45" s="27">
        <f>C46</f>
        <v>700</v>
      </c>
      <c r="D45" s="27">
        <f t="shared" ref="D45:E45" si="10">D46</f>
        <v>237.3</v>
      </c>
      <c r="E45" s="27">
        <f t="shared" si="10"/>
        <v>0</v>
      </c>
    </row>
    <row r="46" spans="1:5" ht="33">
      <c r="A46" s="29" t="s">
        <v>335</v>
      </c>
      <c r="B46" s="30" t="s">
        <v>336</v>
      </c>
      <c r="C46" s="28">
        <f>№5!E445</f>
        <v>700</v>
      </c>
      <c r="D46" s="28">
        <f>№5!F445</f>
        <v>237.3</v>
      </c>
      <c r="E46" s="28">
        <f>№5!G445</f>
        <v>0</v>
      </c>
    </row>
  </sheetData>
  <mergeCells count="7">
    <mergeCell ref="B3:B5"/>
    <mergeCell ref="C4:C5"/>
    <mergeCell ref="A1:E1"/>
    <mergeCell ref="A2:E2"/>
    <mergeCell ref="A3:A5"/>
    <mergeCell ref="C3:E3"/>
    <mergeCell ref="D4:E4"/>
  </mergeCells>
  <pageMargins left="0.59055118110236227" right="0.19685039370078741" top="0.19685039370078741" bottom="0.19685039370078741" header="0.31496062992125984" footer="0.31496062992125984"/>
  <pageSetup paperSize="9" scale="90" fitToHeight="0" orientation="portrait"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H543"/>
  <sheetViews>
    <sheetView view="pageBreakPreview" topLeftCell="A451" zoomScale="76" zoomScaleSheetLayoutView="76" workbookViewId="0">
      <selection activeCell="C463" sqref="C463"/>
    </sheetView>
  </sheetViews>
  <sheetFormatPr defaultColWidth="8.85546875" defaultRowHeight="16.5"/>
  <cols>
    <col min="1" max="1" width="6.28515625" style="73" customWidth="1"/>
    <col min="2" max="2" width="7.85546875" style="134" customWidth="1"/>
    <col min="3" max="3" width="14.7109375" style="73" customWidth="1"/>
    <col min="4" max="4" width="5.7109375" style="73" customWidth="1"/>
    <col min="5" max="5" width="57" style="95" customWidth="1"/>
    <col min="6" max="6" width="11.5703125" style="73" customWidth="1"/>
    <col min="7" max="7" width="13.28515625" style="73" customWidth="1"/>
    <col min="8" max="8" width="15.28515625" style="73" customWidth="1"/>
    <col min="9" max="16384" width="8.85546875" style="73"/>
  </cols>
  <sheetData>
    <row r="1" spans="1:8" ht="49.15" customHeight="1">
      <c r="A1" s="72" t="s">
        <v>93</v>
      </c>
      <c r="B1" s="255" t="s">
        <v>909</v>
      </c>
      <c r="C1" s="255"/>
      <c r="D1" s="255"/>
      <c r="E1" s="255"/>
      <c r="F1" s="255"/>
      <c r="G1" s="255"/>
      <c r="H1" s="255"/>
    </row>
    <row r="2" spans="1:8" ht="39" customHeight="1">
      <c r="A2" s="256" t="s">
        <v>337</v>
      </c>
      <c r="B2" s="256"/>
      <c r="C2" s="256"/>
      <c r="D2" s="256"/>
      <c r="E2" s="256"/>
      <c r="F2" s="256"/>
      <c r="G2" s="256"/>
      <c r="H2" s="256"/>
    </row>
    <row r="3" spans="1:8">
      <c r="A3" s="257" t="s">
        <v>21</v>
      </c>
      <c r="B3" s="257" t="s">
        <v>61</v>
      </c>
      <c r="C3" s="257" t="s">
        <v>22</v>
      </c>
      <c r="D3" s="257" t="s">
        <v>23</v>
      </c>
      <c r="E3" s="258" t="s">
        <v>24</v>
      </c>
      <c r="F3" s="257" t="s">
        <v>311</v>
      </c>
      <c r="G3" s="257"/>
      <c r="H3" s="257"/>
    </row>
    <row r="4" spans="1:8">
      <c r="A4" s="257" t="s">
        <v>93</v>
      </c>
      <c r="B4" s="257" t="s">
        <v>93</v>
      </c>
      <c r="C4" s="257" t="s">
        <v>93</v>
      </c>
      <c r="D4" s="257" t="s">
        <v>93</v>
      </c>
      <c r="E4" s="258" t="s">
        <v>93</v>
      </c>
      <c r="F4" s="257" t="s">
        <v>319</v>
      </c>
      <c r="G4" s="257" t="s">
        <v>329</v>
      </c>
      <c r="H4" s="257"/>
    </row>
    <row r="5" spans="1:8">
      <c r="A5" s="257" t="s">
        <v>93</v>
      </c>
      <c r="B5" s="257" t="s">
        <v>93</v>
      </c>
      <c r="C5" s="257" t="s">
        <v>93</v>
      </c>
      <c r="D5" s="257" t="s">
        <v>93</v>
      </c>
      <c r="E5" s="258" t="s">
        <v>93</v>
      </c>
      <c r="F5" s="257" t="s">
        <v>93</v>
      </c>
      <c r="G5" s="74" t="s">
        <v>320</v>
      </c>
      <c r="H5" s="74" t="s">
        <v>321</v>
      </c>
    </row>
    <row r="6" spans="1:8">
      <c r="A6" s="74" t="s">
        <v>6</v>
      </c>
      <c r="B6" s="133" t="s">
        <v>104</v>
      </c>
      <c r="C6" s="74" t="s">
        <v>105</v>
      </c>
      <c r="D6" s="74" t="s">
        <v>106</v>
      </c>
      <c r="E6" s="74" t="s">
        <v>107</v>
      </c>
      <c r="F6" s="74" t="s">
        <v>108</v>
      </c>
      <c r="G6" s="74" t="s">
        <v>338</v>
      </c>
      <c r="H6" s="74" t="s">
        <v>339</v>
      </c>
    </row>
    <row r="7" spans="1:8">
      <c r="A7" s="75" t="s">
        <v>93</v>
      </c>
      <c r="B7" s="75" t="s">
        <v>93</v>
      </c>
      <c r="C7" s="75" t="s">
        <v>93</v>
      </c>
      <c r="D7" s="75" t="s">
        <v>93</v>
      </c>
      <c r="E7" s="76" t="s">
        <v>1</v>
      </c>
      <c r="F7" s="77">
        <f>F8+F268+F300+F344+F357+F444</f>
        <v>766673.5</v>
      </c>
      <c r="G7" s="77">
        <f>G8+G268+G300+G344+G357+G444</f>
        <v>624418.90000000014</v>
      </c>
      <c r="H7" s="77">
        <f>H8+H268+H300+H344+H357+H444</f>
        <v>598970.5</v>
      </c>
    </row>
    <row r="8" spans="1:8" ht="33">
      <c r="A8" s="75" t="s">
        <v>25</v>
      </c>
      <c r="B8" s="133" t="s">
        <v>93</v>
      </c>
      <c r="C8" s="78" t="s">
        <v>93</v>
      </c>
      <c r="D8" s="78" t="s">
        <v>93</v>
      </c>
      <c r="E8" s="76" t="s">
        <v>112</v>
      </c>
      <c r="F8" s="77">
        <f>F9+F71+F87+F146+F188+F203+F235+F255</f>
        <v>249607.60000000003</v>
      </c>
      <c r="G8" s="77">
        <f>G9+G71+G87+G146+G188+G203+G235+G255</f>
        <v>143873.00000000003</v>
      </c>
      <c r="H8" s="77">
        <f>H9+H71+H87+H146+H188+H203+H235+H255</f>
        <v>124979.40000000001</v>
      </c>
    </row>
    <row r="9" spans="1:8">
      <c r="A9" s="74" t="s">
        <v>25</v>
      </c>
      <c r="B9" s="133" t="s">
        <v>81</v>
      </c>
      <c r="C9" s="74" t="s">
        <v>93</v>
      </c>
      <c r="D9" s="74" t="s">
        <v>93</v>
      </c>
      <c r="E9" s="14" t="s">
        <v>26</v>
      </c>
      <c r="F9" s="79">
        <f>F10+F16+F34+F29</f>
        <v>39311.9</v>
      </c>
      <c r="G9" s="79">
        <f>G10+G16+G34+G29</f>
        <v>38271.299999999996</v>
      </c>
      <c r="H9" s="79">
        <f>H10+H16+H34+H29</f>
        <v>38283.299999999996</v>
      </c>
    </row>
    <row r="10" spans="1:8" ht="49.5">
      <c r="A10" s="74" t="s">
        <v>25</v>
      </c>
      <c r="B10" s="133" t="s">
        <v>68</v>
      </c>
      <c r="C10" s="74" t="s">
        <v>93</v>
      </c>
      <c r="D10" s="74" t="s">
        <v>93</v>
      </c>
      <c r="E10" s="5" t="s">
        <v>86</v>
      </c>
      <c r="F10" s="79">
        <f>F11</f>
        <v>1479</v>
      </c>
      <c r="G10" s="79">
        <f t="shared" ref="G10:H14" si="0">G11</f>
        <v>1479</v>
      </c>
      <c r="H10" s="79">
        <f t="shared" si="0"/>
        <v>1479</v>
      </c>
    </row>
    <row r="11" spans="1:8" ht="66">
      <c r="A11" s="74" t="s">
        <v>25</v>
      </c>
      <c r="B11" s="133" t="s">
        <v>68</v>
      </c>
      <c r="C11" s="74" t="s">
        <v>200</v>
      </c>
      <c r="D11" s="74" t="s">
        <v>93</v>
      </c>
      <c r="E11" s="67" t="s">
        <v>340</v>
      </c>
      <c r="F11" s="79">
        <f>F12</f>
        <v>1479</v>
      </c>
      <c r="G11" s="79">
        <f t="shared" si="0"/>
        <v>1479</v>
      </c>
      <c r="H11" s="79">
        <f t="shared" si="0"/>
        <v>1479</v>
      </c>
    </row>
    <row r="12" spans="1:8">
      <c r="A12" s="74" t="s">
        <v>25</v>
      </c>
      <c r="B12" s="133" t="s">
        <v>68</v>
      </c>
      <c r="C12" s="74" t="s">
        <v>201</v>
      </c>
      <c r="D12" s="74" t="s">
        <v>93</v>
      </c>
      <c r="E12" s="67" t="s">
        <v>2</v>
      </c>
      <c r="F12" s="79">
        <f>F13</f>
        <v>1479</v>
      </c>
      <c r="G12" s="79">
        <f t="shared" si="0"/>
        <v>1479</v>
      </c>
      <c r="H12" s="79">
        <f t="shared" si="0"/>
        <v>1479</v>
      </c>
    </row>
    <row r="13" spans="1:8" ht="33">
      <c r="A13" s="74" t="s">
        <v>25</v>
      </c>
      <c r="B13" s="133" t="s">
        <v>68</v>
      </c>
      <c r="C13" s="74" t="s">
        <v>341</v>
      </c>
      <c r="D13" s="78" t="s">
        <v>93</v>
      </c>
      <c r="E13" s="67" t="s">
        <v>342</v>
      </c>
      <c r="F13" s="79">
        <f>F14</f>
        <v>1479</v>
      </c>
      <c r="G13" s="79">
        <f t="shared" si="0"/>
        <v>1479</v>
      </c>
      <c r="H13" s="79">
        <f t="shared" si="0"/>
        <v>1479</v>
      </c>
    </row>
    <row r="14" spans="1:8">
      <c r="A14" s="74" t="s">
        <v>25</v>
      </c>
      <c r="B14" s="133" t="s">
        <v>68</v>
      </c>
      <c r="C14" s="74" t="s">
        <v>202</v>
      </c>
      <c r="D14" s="74" t="s">
        <v>93</v>
      </c>
      <c r="E14" s="67" t="s">
        <v>43</v>
      </c>
      <c r="F14" s="79">
        <f>F15</f>
        <v>1479</v>
      </c>
      <c r="G14" s="79">
        <f t="shared" si="0"/>
        <v>1479</v>
      </c>
      <c r="H14" s="79">
        <f t="shared" si="0"/>
        <v>1479</v>
      </c>
    </row>
    <row r="15" spans="1:8" ht="82.5">
      <c r="A15" s="74" t="s">
        <v>25</v>
      </c>
      <c r="B15" s="133" t="s">
        <v>68</v>
      </c>
      <c r="C15" s="74" t="s">
        <v>202</v>
      </c>
      <c r="D15" s="74" t="s">
        <v>95</v>
      </c>
      <c r="E15" s="67" t="s">
        <v>3</v>
      </c>
      <c r="F15" s="79">
        <v>1479</v>
      </c>
      <c r="G15" s="79">
        <v>1479</v>
      </c>
      <c r="H15" s="79">
        <v>1479</v>
      </c>
    </row>
    <row r="16" spans="1:8" ht="66">
      <c r="A16" s="74" t="s">
        <v>25</v>
      </c>
      <c r="B16" s="133" t="s">
        <v>70</v>
      </c>
      <c r="C16" s="74" t="s">
        <v>93</v>
      </c>
      <c r="D16" s="74" t="s">
        <v>93</v>
      </c>
      <c r="E16" s="67" t="s">
        <v>45</v>
      </c>
      <c r="F16" s="79">
        <f>F17</f>
        <v>36037.1</v>
      </c>
      <c r="G16" s="79">
        <f t="shared" ref="G16:H16" si="1">G17</f>
        <v>35825.1</v>
      </c>
      <c r="H16" s="79">
        <f t="shared" si="1"/>
        <v>35825.1</v>
      </c>
    </row>
    <row r="17" spans="1:8" ht="66">
      <c r="A17" s="74" t="s">
        <v>25</v>
      </c>
      <c r="B17" s="133" t="s">
        <v>70</v>
      </c>
      <c r="C17" s="74" t="s">
        <v>200</v>
      </c>
      <c r="D17" s="74" t="s">
        <v>93</v>
      </c>
      <c r="E17" s="67" t="s">
        <v>340</v>
      </c>
      <c r="F17" s="79">
        <f>F18</f>
        <v>36037.1</v>
      </c>
      <c r="G17" s="79">
        <f t="shared" ref="G17:H18" si="2">G18</f>
        <v>35825.1</v>
      </c>
      <c r="H17" s="79">
        <f t="shared" si="2"/>
        <v>35825.1</v>
      </c>
    </row>
    <row r="18" spans="1:8">
      <c r="A18" s="74" t="s">
        <v>25</v>
      </c>
      <c r="B18" s="133" t="s">
        <v>70</v>
      </c>
      <c r="C18" s="74" t="s">
        <v>201</v>
      </c>
      <c r="D18" s="74" t="s">
        <v>93</v>
      </c>
      <c r="E18" s="67" t="s">
        <v>2</v>
      </c>
      <c r="F18" s="79">
        <f>F19</f>
        <v>36037.1</v>
      </c>
      <c r="G18" s="79">
        <f t="shared" si="2"/>
        <v>35825.1</v>
      </c>
      <c r="H18" s="79">
        <f t="shared" si="2"/>
        <v>35825.1</v>
      </c>
    </row>
    <row r="19" spans="1:8" ht="33">
      <c r="A19" s="74" t="s">
        <v>25</v>
      </c>
      <c r="B19" s="133" t="s">
        <v>70</v>
      </c>
      <c r="C19" s="74" t="s">
        <v>341</v>
      </c>
      <c r="D19" s="78" t="s">
        <v>93</v>
      </c>
      <c r="E19" s="67" t="s">
        <v>342</v>
      </c>
      <c r="F19" s="79">
        <f>F20+F23+F27</f>
        <v>36037.1</v>
      </c>
      <c r="G19" s="79">
        <f t="shared" ref="G19:H19" si="3">G20+G23+G27</f>
        <v>35825.1</v>
      </c>
      <c r="H19" s="79">
        <f t="shared" si="3"/>
        <v>35825.1</v>
      </c>
    </row>
    <row r="20" spans="1:8" ht="66">
      <c r="A20" s="74" t="s">
        <v>25</v>
      </c>
      <c r="B20" s="133" t="s">
        <v>70</v>
      </c>
      <c r="C20" s="74" t="s">
        <v>205</v>
      </c>
      <c r="D20" s="74" t="s">
        <v>93</v>
      </c>
      <c r="E20" s="67" t="s">
        <v>316</v>
      </c>
      <c r="F20" s="79">
        <f>F21+F22</f>
        <v>650</v>
      </c>
      <c r="G20" s="79">
        <f t="shared" ref="G20:H20" si="4">G21+G22</f>
        <v>650</v>
      </c>
      <c r="H20" s="79">
        <f t="shared" si="4"/>
        <v>650</v>
      </c>
    </row>
    <row r="21" spans="1:8" ht="82.5">
      <c r="A21" s="74" t="s">
        <v>25</v>
      </c>
      <c r="B21" s="133" t="s">
        <v>70</v>
      </c>
      <c r="C21" s="74" t="s">
        <v>205</v>
      </c>
      <c r="D21" s="74" t="s">
        <v>95</v>
      </c>
      <c r="E21" s="67" t="s">
        <v>3</v>
      </c>
      <c r="F21" s="79">
        <v>592.29999999999995</v>
      </c>
      <c r="G21" s="79">
        <v>592.29999999999995</v>
      </c>
      <c r="H21" s="79">
        <v>592.29999999999995</v>
      </c>
    </row>
    <row r="22" spans="1:8" ht="33">
      <c r="A22" s="74" t="s">
        <v>25</v>
      </c>
      <c r="B22" s="133" t="s">
        <v>70</v>
      </c>
      <c r="C22" s="74" t="s">
        <v>205</v>
      </c>
      <c r="D22" s="74" t="s">
        <v>96</v>
      </c>
      <c r="E22" s="67" t="s">
        <v>343</v>
      </c>
      <c r="F22" s="79">
        <v>57.7</v>
      </c>
      <c r="G22" s="79">
        <v>57.7</v>
      </c>
      <c r="H22" s="79">
        <v>57.7</v>
      </c>
    </row>
    <row r="23" spans="1:8" ht="82.5">
      <c r="A23" s="74" t="s">
        <v>25</v>
      </c>
      <c r="B23" s="133" t="s">
        <v>70</v>
      </c>
      <c r="C23" s="74" t="s">
        <v>203</v>
      </c>
      <c r="D23" s="74" t="s">
        <v>93</v>
      </c>
      <c r="E23" s="67" t="s">
        <v>344</v>
      </c>
      <c r="F23" s="79">
        <f>F24+F25+F26</f>
        <v>35316</v>
      </c>
      <c r="G23" s="79">
        <f t="shared" ref="G23:H23" si="5">G24+G25+G26</f>
        <v>35104</v>
      </c>
      <c r="H23" s="79">
        <f t="shared" si="5"/>
        <v>35104</v>
      </c>
    </row>
    <row r="24" spans="1:8" ht="82.5">
      <c r="A24" s="74" t="s">
        <v>25</v>
      </c>
      <c r="B24" s="133" t="s">
        <v>70</v>
      </c>
      <c r="C24" s="74" t="s">
        <v>203</v>
      </c>
      <c r="D24" s="74" t="s">
        <v>95</v>
      </c>
      <c r="E24" s="67" t="s">
        <v>3</v>
      </c>
      <c r="F24" s="79">
        <v>30511.599999999999</v>
      </c>
      <c r="G24" s="79">
        <v>30511.599999999999</v>
      </c>
      <c r="H24" s="79">
        <v>30511.599999999999</v>
      </c>
    </row>
    <row r="25" spans="1:8" ht="33">
      <c r="A25" s="74" t="s">
        <v>25</v>
      </c>
      <c r="B25" s="133" t="s">
        <v>70</v>
      </c>
      <c r="C25" s="74" t="s">
        <v>203</v>
      </c>
      <c r="D25" s="74" t="s">
        <v>96</v>
      </c>
      <c r="E25" s="67" t="s">
        <v>343</v>
      </c>
      <c r="F25" s="79">
        <f>4485.1+112+100</f>
        <v>4697.1000000000004</v>
      </c>
      <c r="G25" s="79">
        <v>4485.1000000000004</v>
      </c>
      <c r="H25" s="79">
        <v>4485.1000000000004</v>
      </c>
    </row>
    <row r="26" spans="1:8">
      <c r="A26" s="74" t="s">
        <v>25</v>
      </c>
      <c r="B26" s="133" t="s">
        <v>70</v>
      </c>
      <c r="C26" s="74" t="s">
        <v>203</v>
      </c>
      <c r="D26" s="74" t="s">
        <v>97</v>
      </c>
      <c r="E26" s="67" t="s">
        <v>98</v>
      </c>
      <c r="F26" s="79">
        <v>107.3</v>
      </c>
      <c r="G26" s="79">
        <v>107.3</v>
      </c>
      <c r="H26" s="79">
        <v>107.3</v>
      </c>
    </row>
    <row r="27" spans="1:8" ht="66">
      <c r="A27" s="74" t="s">
        <v>25</v>
      </c>
      <c r="B27" s="133" t="s">
        <v>70</v>
      </c>
      <c r="C27" s="74" t="s">
        <v>204</v>
      </c>
      <c r="D27" s="74" t="s">
        <v>93</v>
      </c>
      <c r="E27" s="67" t="s">
        <v>345</v>
      </c>
      <c r="F27" s="79">
        <f>F28</f>
        <v>71.099999999999994</v>
      </c>
      <c r="G27" s="79">
        <f t="shared" ref="G27:H27" si="6">G28</f>
        <v>71.099999999999994</v>
      </c>
      <c r="H27" s="79">
        <f t="shared" si="6"/>
        <v>71.099999999999994</v>
      </c>
    </row>
    <row r="28" spans="1:8" ht="82.5">
      <c r="A28" s="74" t="s">
        <v>25</v>
      </c>
      <c r="B28" s="133" t="s">
        <v>70</v>
      </c>
      <c r="C28" s="74" t="s">
        <v>204</v>
      </c>
      <c r="D28" s="74" t="s">
        <v>95</v>
      </c>
      <c r="E28" s="67" t="s">
        <v>3</v>
      </c>
      <c r="F28" s="79">
        <v>71.099999999999994</v>
      </c>
      <c r="G28" s="79">
        <v>71.099999999999994</v>
      </c>
      <c r="H28" s="79">
        <v>71.099999999999994</v>
      </c>
    </row>
    <row r="29" spans="1:8">
      <c r="A29" s="74" t="s">
        <v>25</v>
      </c>
      <c r="B29" s="15" t="s">
        <v>563</v>
      </c>
      <c r="C29" s="4"/>
      <c r="D29" s="71"/>
      <c r="E29" s="5" t="s">
        <v>564</v>
      </c>
      <c r="F29" s="79">
        <f>F30</f>
        <v>280</v>
      </c>
      <c r="G29" s="79">
        <f t="shared" ref="G29:H32" si="7">G30</f>
        <v>0</v>
      </c>
      <c r="H29" s="79">
        <f t="shared" si="7"/>
        <v>0</v>
      </c>
    </row>
    <row r="30" spans="1:8" ht="33">
      <c r="A30" s="74" t="s">
        <v>25</v>
      </c>
      <c r="B30" s="15" t="s">
        <v>563</v>
      </c>
      <c r="C30" s="74" t="s">
        <v>313</v>
      </c>
      <c r="D30" s="74" t="s">
        <v>93</v>
      </c>
      <c r="E30" s="67" t="s">
        <v>430</v>
      </c>
      <c r="F30" s="79">
        <f>F31</f>
        <v>280</v>
      </c>
      <c r="G30" s="79">
        <f t="shared" si="7"/>
        <v>0</v>
      </c>
      <c r="H30" s="79">
        <f t="shared" si="7"/>
        <v>0</v>
      </c>
    </row>
    <row r="31" spans="1:8" ht="49.5">
      <c r="A31" s="74" t="s">
        <v>25</v>
      </c>
      <c r="B31" s="15" t="s">
        <v>563</v>
      </c>
      <c r="C31" s="35">
        <v>9940000000</v>
      </c>
      <c r="D31" s="71"/>
      <c r="E31" s="5" t="s">
        <v>438</v>
      </c>
      <c r="F31" s="79">
        <f>F32</f>
        <v>280</v>
      </c>
      <c r="G31" s="79">
        <f t="shared" si="7"/>
        <v>0</v>
      </c>
      <c r="H31" s="79">
        <f t="shared" si="7"/>
        <v>0</v>
      </c>
    </row>
    <row r="32" spans="1:8" ht="44.45" customHeight="1">
      <c r="A32" s="74" t="s">
        <v>25</v>
      </c>
      <c r="B32" s="15" t="s">
        <v>563</v>
      </c>
      <c r="C32" s="74" t="s">
        <v>565</v>
      </c>
      <c r="D32" s="74"/>
      <c r="E32" s="67" t="s">
        <v>566</v>
      </c>
      <c r="F32" s="79">
        <f>F33</f>
        <v>280</v>
      </c>
      <c r="G32" s="79">
        <f t="shared" si="7"/>
        <v>0</v>
      </c>
      <c r="H32" s="79">
        <f t="shared" si="7"/>
        <v>0</v>
      </c>
    </row>
    <row r="33" spans="1:8">
      <c r="A33" s="74" t="s">
        <v>25</v>
      </c>
      <c r="B33" s="15" t="s">
        <v>563</v>
      </c>
      <c r="C33" s="74" t="s">
        <v>565</v>
      </c>
      <c r="D33" s="74" t="s">
        <v>97</v>
      </c>
      <c r="E33" s="67" t="s">
        <v>98</v>
      </c>
      <c r="F33" s="79">
        <v>280</v>
      </c>
      <c r="G33" s="79">
        <v>0</v>
      </c>
      <c r="H33" s="79">
        <v>0</v>
      </c>
    </row>
    <row r="34" spans="1:8">
      <c r="A34" s="74" t="s">
        <v>25</v>
      </c>
      <c r="B34" s="133" t="s">
        <v>87</v>
      </c>
      <c r="C34" s="74" t="s">
        <v>93</v>
      </c>
      <c r="D34" s="74" t="s">
        <v>93</v>
      </c>
      <c r="E34" s="67" t="s">
        <v>46</v>
      </c>
      <c r="F34" s="79">
        <f>F35+F67</f>
        <v>1515.8</v>
      </c>
      <c r="G34" s="79">
        <f t="shared" ref="G34:H34" si="8">G35+G67</f>
        <v>967.2</v>
      </c>
      <c r="H34" s="79">
        <f t="shared" si="8"/>
        <v>979.2</v>
      </c>
    </row>
    <row r="35" spans="1:8" ht="66">
      <c r="A35" s="74" t="s">
        <v>25</v>
      </c>
      <c r="B35" s="133" t="s">
        <v>87</v>
      </c>
      <c r="C35" s="74" t="s">
        <v>200</v>
      </c>
      <c r="D35" s="74" t="s">
        <v>93</v>
      </c>
      <c r="E35" s="67" t="s">
        <v>340</v>
      </c>
      <c r="F35" s="79">
        <f>F36+F42+F49+F53+F58</f>
        <v>1513.8</v>
      </c>
      <c r="G35" s="79">
        <f t="shared" ref="G35:H35" si="9">G36+G42+G49+G53+G58</f>
        <v>967.2</v>
      </c>
      <c r="H35" s="79">
        <f t="shared" si="9"/>
        <v>979.2</v>
      </c>
    </row>
    <row r="36" spans="1:8" ht="66">
      <c r="A36" s="74" t="s">
        <v>25</v>
      </c>
      <c r="B36" s="133" t="s">
        <v>87</v>
      </c>
      <c r="C36" s="74" t="s">
        <v>206</v>
      </c>
      <c r="D36" s="74" t="s">
        <v>93</v>
      </c>
      <c r="E36" s="67" t="s">
        <v>346</v>
      </c>
      <c r="F36" s="79">
        <f>F37</f>
        <v>969.7</v>
      </c>
      <c r="G36" s="79">
        <f t="shared" ref="G36:H36" si="10">G37</f>
        <v>421.9</v>
      </c>
      <c r="H36" s="79">
        <f t="shared" si="10"/>
        <v>428.5</v>
      </c>
    </row>
    <row r="37" spans="1:8" ht="49.5">
      <c r="A37" s="74" t="s">
        <v>25</v>
      </c>
      <c r="B37" s="133" t="s">
        <v>87</v>
      </c>
      <c r="C37" s="74" t="s">
        <v>347</v>
      </c>
      <c r="D37" s="78" t="s">
        <v>93</v>
      </c>
      <c r="E37" s="67" t="s">
        <v>348</v>
      </c>
      <c r="F37" s="79">
        <f>F38+F40</f>
        <v>969.7</v>
      </c>
      <c r="G37" s="79">
        <f t="shared" ref="G37:H37" si="11">G38+G40</f>
        <v>421.9</v>
      </c>
      <c r="H37" s="79">
        <f t="shared" si="11"/>
        <v>428.5</v>
      </c>
    </row>
    <row r="38" spans="1:8" ht="33">
      <c r="A38" s="74" t="s">
        <v>25</v>
      </c>
      <c r="B38" s="133" t="s">
        <v>87</v>
      </c>
      <c r="C38" s="74" t="s">
        <v>207</v>
      </c>
      <c r="D38" s="74" t="s">
        <v>93</v>
      </c>
      <c r="E38" s="67" t="s">
        <v>157</v>
      </c>
      <c r="F38" s="79">
        <f>F39</f>
        <v>515.4</v>
      </c>
      <c r="G38" s="79">
        <f t="shared" ref="G38:H38" si="12">G39</f>
        <v>421.9</v>
      </c>
      <c r="H38" s="79">
        <f t="shared" si="12"/>
        <v>428.5</v>
      </c>
    </row>
    <row r="39" spans="1:8" ht="33">
      <c r="A39" s="74" t="s">
        <v>25</v>
      </c>
      <c r="B39" s="133" t="s">
        <v>87</v>
      </c>
      <c r="C39" s="74" t="s">
        <v>207</v>
      </c>
      <c r="D39" s="74" t="s">
        <v>96</v>
      </c>
      <c r="E39" s="67" t="s">
        <v>343</v>
      </c>
      <c r="F39" s="79">
        <f>415.4+100</f>
        <v>515.4</v>
      </c>
      <c r="G39" s="79">
        <v>421.9</v>
      </c>
      <c r="H39" s="79">
        <v>428.5</v>
      </c>
    </row>
    <row r="40" spans="1:8" ht="49.5">
      <c r="A40" s="74" t="s">
        <v>25</v>
      </c>
      <c r="B40" s="133" t="s">
        <v>87</v>
      </c>
      <c r="C40" s="74" t="s">
        <v>349</v>
      </c>
      <c r="D40" s="74" t="s">
        <v>93</v>
      </c>
      <c r="E40" s="67" t="s">
        <v>350</v>
      </c>
      <c r="F40" s="79">
        <f>F41</f>
        <v>454.30000000000007</v>
      </c>
      <c r="G40" s="79">
        <f t="shared" ref="G40:H40" si="13">G41</f>
        <v>0</v>
      </c>
      <c r="H40" s="79">
        <f t="shared" si="13"/>
        <v>0</v>
      </c>
    </row>
    <row r="41" spans="1:8" ht="33">
      <c r="A41" s="74" t="s">
        <v>25</v>
      </c>
      <c r="B41" s="133" t="s">
        <v>87</v>
      </c>
      <c r="C41" s="74" t="s">
        <v>349</v>
      </c>
      <c r="D41" s="74" t="s">
        <v>96</v>
      </c>
      <c r="E41" s="67" t="s">
        <v>343</v>
      </c>
      <c r="F41" s="79">
        <f>666.7-212.4</f>
        <v>454.30000000000007</v>
      </c>
      <c r="G41" s="79">
        <v>0</v>
      </c>
      <c r="H41" s="79">
        <v>0</v>
      </c>
    </row>
    <row r="42" spans="1:8" ht="115.5">
      <c r="A42" s="74" t="s">
        <v>25</v>
      </c>
      <c r="B42" s="133" t="s">
        <v>87</v>
      </c>
      <c r="C42" s="74" t="s">
        <v>208</v>
      </c>
      <c r="D42" s="74" t="s">
        <v>93</v>
      </c>
      <c r="E42" s="67" t="s">
        <v>158</v>
      </c>
      <c r="F42" s="79">
        <f>F43+F46</f>
        <v>76.5</v>
      </c>
      <c r="G42" s="79">
        <f t="shared" ref="G42:H42" si="14">G43+G46</f>
        <v>78</v>
      </c>
      <c r="H42" s="79">
        <f t="shared" si="14"/>
        <v>79.5</v>
      </c>
    </row>
    <row r="43" spans="1:8" ht="66">
      <c r="A43" s="74" t="s">
        <v>25</v>
      </c>
      <c r="B43" s="133" t="s">
        <v>87</v>
      </c>
      <c r="C43" s="74" t="s">
        <v>351</v>
      </c>
      <c r="D43" s="78" t="s">
        <v>93</v>
      </c>
      <c r="E43" s="67" t="s">
        <v>352</v>
      </c>
      <c r="F43" s="79">
        <f>F44</f>
        <v>51</v>
      </c>
      <c r="G43" s="79">
        <f t="shared" ref="G43:H43" si="15">G44</f>
        <v>52</v>
      </c>
      <c r="H43" s="79">
        <f t="shared" si="15"/>
        <v>53</v>
      </c>
    </row>
    <row r="44" spans="1:8" ht="49.5">
      <c r="A44" s="74" t="s">
        <v>25</v>
      </c>
      <c r="B44" s="133" t="s">
        <v>87</v>
      </c>
      <c r="C44" s="74" t="s">
        <v>209</v>
      </c>
      <c r="D44" s="74" t="s">
        <v>93</v>
      </c>
      <c r="E44" s="67" t="s">
        <v>159</v>
      </c>
      <c r="F44" s="79">
        <f>F45</f>
        <v>51</v>
      </c>
      <c r="G44" s="79">
        <f t="shared" ref="G44:H44" si="16">G45</f>
        <v>52</v>
      </c>
      <c r="H44" s="79">
        <f t="shared" si="16"/>
        <v>53</v>
      </c>
    </row>
    <row r="45" spans="1:8">
      <c r="A45" s="74" t="s">
        <v>25</v>
      </c>
      <c r="B45" s="133" t="s">
        <v>87</v>
      </c>
      <c r="C45" s="74" t="s">
        <v>209</v>
      </c>
      <c r="D45" s="74" t="s">
        <v>97</v>
      </c>
      <c r="E45" s="67" t="s">
        <v>98</v>
      </c>
      <c r="F45" s="79">
        <v>51</v>
      </c>
      <c r="G45" s="79">
        <v>52</v>
      </c>
      <c r="H45" s="79">
        <v>53</v>
      </c>
    </row>
    <row r="46" spans="1:8" ht="49.5">
      <c r="A46" s="74" t="s">
        <v>25</v>
      </c>
      <c r="B46" s="133" t="s">
        <v>87</v>
      </c>
      <c r="C46" s="74" t="s">
        <v>353</v>
      </c>
      <c r="D46" s="78" t="s">
        <v>93</v>
      </c>
      <c r="E46" s="67" t="s">
        <v>354</v>
      </c>
      <c r="F46" s="79">
        <f>F47</f>
        <v>25.5</v>
      </c>
      <c r="G46" s="79">
        <f t="shared" ref="G46:H47" si="17">G47</f>
        <v>26</v>
      </c>
      <c r="H46" s="79">
        <f t="shared" si="17"/>
        <v>26.5</v>
      </c>
    </row>
    <row r="47" spans="1:8" ht="66">
      <c r="A47" s="74" t="s">
        <v>25</v>
      </c>
      <c r="B47" s="133" t="s">
        <v>87</v>
      </c>
      <c r="C47" s="74" t="s">
        <v>210</v>
      </c>
      <c r="D47" s="74" t="s">
        <v>93</v>
      </c>
      <c r="E47" s="67" t="s">
        <v>160</v>
      </c>
      <c r="F47" s="79">
        <f>F48</f>
        <v>25.5</v>
      </c>
      <c r="G47" s="79">
        <f t="shared" si="17"/>
        <v>26</v>
      </c>
      <c r="H47" s="79">
        <f t="shared" si="17"/>
        <v>26.5</v>
      </c>
    </row>
    <row r="48" spans="1:8" ht="33">
      <c r="A48" s="74" t="s">
        <v>25</v>
      </c>
      <c r="B48" s="133" t="s">
        <v>87</v>
      </c>
      <c r="C48" s="74" t="s">
        <v>210</v>
      </c>
      <c r="D48" s="74" t="s">
        <v>96</v>
      </c>
      <c r="E48" s="67" t="s">
        <v>343</v>
      </c>
      <c r="F48" s="79">
        <v>25.5</v>
      </c>
      <c r="G48" s="79">
        <v>26</v>
      </c>
      <c r="H48" s="79">
        <v>26.5</v>
      </c>
    </row>
    <row r="49" spans="1:8" ht="33">
      <c r="A49" s="74" t="s">
        <v>25</v>
      </c>
      <c r="B49" s="133" t="s">
        <v>87</v>
      </c>
      <c r="C49" s="74" t="s">
        <v>211</v>
      </c>
      <c r="D49" s="74" t="s">
        <v>93</v>
      </c>
      <c r="E49" s="67" t="s">
        <v>161</v>
      </c>
      <c r="F49" s="79">
        <f>F50</f>
        <v>107.1</v>
      </c>
      <c r="G49" s="79">
        <f t="shared" ref="G49:H51" si="18">G50</f>
        <v>109.2</v>
      </c>
      <c r="H49" s="79">
        <f t="shared" si="18"/>
        <v>111.4</v>
      </c>
    </row>
    <row r="50" spans="1:8" ht="33">
      <c r="A50" s="74" t="s">
        <v>25</v>
      </c>
      <c r="B50" s="133" t="s">
        <v>87</v>
      </c>
      <c r="C50" s="74" t="s">
        <v>355</v>
      </c>
      <c r="D50" s="78" t="s">
        <v>93</v>
      </c>
      <c r="E50" s="67" t="s">
        <v>356</v>
      </c>
      <c r="F50" s="79">
        <f>F51</f>
        <v>107.1</v>
      </c>
      <c r="G50" s="79">
        <f t="shared" si="18"/>
        <v>109.2</v>
      </c>
      <c r="H50" s="79">
        <f t="shared" si="18"/>
        <v>111.4</v>
      </c>
    </row>
    <row r="51" spans="1:8" ht="33">
      <c r="A51" s="74" t="s">
        <v>25</v>
      </c>
      <c r="B51" s="133" t="s">
        <v>87</v>
      </c>
      <c r="C51" s="74" t="s">
        <v>212</v>
      </c>
      <c r="D51" s="74" t="s">
        <v>93</v>
      </c>
      <c r="E51" s="67" t="s">
        <v>357</v>
      </c>
      <c r="F51" s="79">
        <f>F52</f>
        <v>107.1</v>
      </c>
      <c r="G51" s="79">
        <f t="shared" si="18"/>
        <v>109.2</v>
      </c>
      <c r="H51" s="79">
        <f t="shared" si="18"/>
        <v>111.4</v>
      </c>
    </row>
    <row r="52" spans="1:8">
      <c r="A52" s="74" t="s">
        <v>25</v>
      </c>
      <c r="B52" s="133" t="s">
        <v>87</v>
      </c>
      <c r="C52" s="74" t="s">
        <v>212</v>
      </c>
      <c r="D52" s="74" t="s">
        <v>100</v>
      </c>
      <c r="E52" s="67" t="s">
        <v>101</v>
      </c>
      <c r="F52" s="79">
        <v>107.1</v>
      </c>
      <c r="G52" s="79">
        <v>109.2</v>
      </c>
      <c r="H52" s="79">
        <v>111.4</v>
      </c>
    </row>
    <row r="53" spans="1:8" ht="66">
      <c r="A53" s="74" t="s">
        <v>25</v>
      </c>
      <c r="B53" s="133" t="s">
        <v>87</v>
      </c>
      <c r="C53" s="74" t="s">
        <v>213</v>
      </c>
      <c r="D53" s="74" t="s">
        <v>93</v>
      </c>
      <c r="E53" s="67" t="s">
        <v>155</v>
      </c>
      <c r="F53" s="79">
        <f>F54</f>
        <v>62.199999999999996</v>
      </c>
      <c r="G53" s="79">
        <f t="shared" ref="G53:H54" si="19">G54</f>
        <v>62.4</v>
      </c>
      <c r="H53" s="79">
        <f t="shared" si="19"/>
        <v>64.099999999999994</v>
      </c>
    </row>
    <row r="54" spans="1:8" ht="66">
      <c r="A54" s="74" t="s">
        <v>25</v>
      </c>
      <c r="B54" s="133" t="s">
        <v>87</v>
      </c>
      <c r="C54" s="74" t="s">
        <v>358</v>
      </c>
      <c r="D54" s="78" t="s">
        <v>93</v>
      </c>
      <c r="E54" s="67" t="s">
        <v>359</v>
      </c>
      <c r="F54" s="79">
        <f>F55</f>
        <v>62.199999999999996</v>
      </c>
      <c r="G54" s="79">
        <f t="shared" si="19"/>
        <v>62.4</v>
      </c>
      <c r="H54" s="79">
        <f t="shared" si="19"/>
        <v>64.099999999999994</v>
      </c>
    </row>
    <row r="55" spans="1:8" ht="33">
      <c r="A55" s="74" t="s">
        <v>25</v>
      </c>
      <c r="B55" s="133" t="s">
        <v>87</v>
      </c>
      <c r="C55" s="74" t="s">
        <v>214</v>
      </c>
      <c r="D55" s="74" t="s">
        <v>93</v>
      </c>
      <c r="E55" s="67" t="s">
        <v>156</v>
      </c>
      <c r="F55" s="79">
        <f>F56+F57</f>
        <v>62.199999999999996</v>
      </c>
      <c r="G55" s="79">
        <f t="shared" ref="G55:H55" si="20">G56+G57</f>
        <v>62.4</v>
      </c>
      <c r="H55" s="79">
        <f t="shared" si="20"/>
        <v>64.099999999999994</v>
      </c>
    </row>
    <row r="56" spans="1:8" ht="33">
      <c r="A56" s="74" t="s">
        <v>25</v>
      </c>
      <c r="B56" s="133" t="s">
        <v>87</v>
      </c>
      <c r="C56" s="74" t="s">
        <v>214</v>
      </c>
      <c r="D56" s="74" t="s">
        <v>96</v>
      </c>
      <c r="E56" s="67" t="s">
        <v>343</v>
      </c>
      <c r="F56" s="79">
        <f>50.3-3.1</f>
        <v>47.199999999999996</v>
      </c>
      <c r="G56" s="79">
        <v>50.9</v>
      </c>
      <c r="H56" s="79">
        <v>52.6</v>
      </c>
    </row>
    <row r="57" spans="1:8">
      <c r="A57" s="74" t="s">
        <v>25</v>
      </c>
      <c r="B57" s="133" t="s">
        <v>87</v>
      </c>
      <c r="C57" s="74" t="s">
        <v>214</v>
      </c>
      <c r="D57" s="74" t="s">
        <v>100</v>
      </c>
      <c r="E57" s="67" t="s">
        <v>101</v>
      </c>
      <c r="F57" s="79">
        <f>11.5+3.5</f>
        <v>15</v>
      </c>
      <c r="G57" s="79">
        <v>11.5</v>
      </c>
      <c r="H57" s="79">
        <v>11.5</v>
      </c>
    </row>
    <row r="58" spans="1:8">
      <c r="A58" s="74" t="s">
        <v>25</v>
      </c>
      <c r="B58" s="133" t="s">
        <v>87</v>
      </c>
      <c r="C58" s="74" t="s">
        <v>201</v>
      </c>
      <c r="D58" s="74" t="s">
        <v>93</v>
      </c>
      <c r="E58" s="67" t="s">
        <v>2</v>
      </c>
      <c r="F58" s="79">
        <f>F59</f>
        <v>298.3</v>
      </c>
      <c r="G58" s="79">
        <f t="shared" ref="G58:H58" si="21">G59</f>
        <v>295.7</v>
      </c>
      <c r="H58" s="79">
        <f t="shared" si="21"/>
        <v>295.7</v>
      </c>
    </row>
    <row r="59" spans="1:8" ht="33">
      <c r="A59" s="74" t="s">
        <v>25</v>
      </c>
      <c r="B59" s="133" t="s">
        <v>87</v>
      </c>
      <c r="C59" s="74" t="s">
        <v>341</v>
      </c>
      <c r="D59" s="78" t="s">
        <v>93</v>
      </c>
      <c r="E59" s="67" t="s">
        <v>342</v>
      </c>
      <c r="F59" s="79">
        <f>F60+F66+F63</f>
        <v>298.3</v>
      </c>
      <c r="G59" s="79">
        <f t="shared" ref="G59:H59" si="22">G60+G66+G63</f>
        <v>295.7</v>
      </c>
      <c r="H59" s="79">
        <f t="shared" si="22"/>
        <v>295.7</v>
      </c>
    </row>
    <row r="60" spans="1:8" ht="99">
      <c r="A60" s="74" t="s">
        <v>25</v>
      </c>
      <c r="B60" s="133" t="s">
        <v>87</v>
      </c>
      <c r="C60" s="74" t="s">
        <v>215</v>
      </c>
      <c r="D60" s="74" t="s">
        <v>93</v>
      </c>
      <c r="E60" s="67" t="s">
        <v>191</v>
      </c>
      <c r="F60" s="79">
        <f>F61+F62</f>
        <v>264</v>
      </c>
      <c r="G60" s="79">
        <f t="shared" ref="G60:H60" si="23">G61+G62</f>
        <v>264</v>
      </c>
      <c r="H60" s="79">
        <f t="shared" si="23"/>
        <v>264</v>
      </c>
    </row>
    <row r="61" spans="1:8" ht="82.5">
      <c r="A61" s="74" t="s">
        <v>25</v>
      </c>
      <c r="B61" s="133" t="s">
        <v>87</v>
      </c>
      <c r="C61" s="74" t="s">
        <v>215</v>
      </c>
      <c r="D61" s="74" t="s">
        <v>95</v>
      </c>
      <c r="E61" s="67" t="s">
        <v>3</v>
      </c>
      <c r="F61" s="79">
        <v>246.4</v>
      </c>
      <c r="G61" s="79">
        <v>246.4</v>
      </c>
      <c r="H61" s="79">
        <v>246.4</v>
      </c>
    </row>
    <row r="62" spans="1:8" ht="33">
      <c r="A62" s="74" t="s">
        <v>25</v>
      </c>
      <c r="B62" s="133" t="s">
        <v>87</v>
      </c>
      <c r="C62" s="74" t="s">
        <v>215</v>
      </c>
      <c r="D62" s="74" t="s">
        <v>96</v>
      </c>
      <c r="E62" s="67" t="s">
        <v>343</v>
      </c>
      <c r="F62" s="79">
        <v>17.600000000000001</v>
      </c>
      <c r="G62" s="79">
        <v>17.600000000000001</v>
      </c>
      <c r="H62" s="79">
        <v>17.600000000000001</v>
      </c>
    </row>
    <row r="63" spans="1:8" ht="99">
      <c r="A63" s="15" t="s">
        <v>25</v>
      </c>
      <c r="B63" s="15" t="s">
        <v>87</v>
      </c>
      <c r="C63" s="6" t="s">
        <v>580</v>
      </c>
      <c r="D63" s="71"/>
      <c r="E63" s="14" t="s">
        <v>581</v>
      </c>
      <c r="F63" s="79">
        <f>F64</f>
        <v>2.6</v>
      </c>
      <c r="G63" s="79">
        <f t="shared" ref="G63:H63" si="24">G64</f>
        <v>0</v>
      </c>
      <c r="H63" s="79">
        <f t="shared" si="24"/>
        <v>0</v>
      </c>
    </row>
    <row r="64" spans="1:8" ht="82.5">
      <c r="A64" s="15" t="s">
        <v>25</v>
      </c>
      <c r="B64" s="15" t="s">
        <v>87</v>
      </c>
      <c r="C64" s="6" t="s">
        <v>580</v>
      </c>
      <c r="D64" s="71" t="s">
        <v>95</v>
      </c>
      <c r="E64" s="5" t="s">
        <v>3</v>
      </c>
      <c r="F64" s="79">
        <v>2.6</v>
      </c>
      <c r="G64" s="79">
        <v>0</v>
      </c>
      <c r="H64" s="79">
        <v>0</v>
      </c>
    </row>
    <row r="65" spans="1:8" ht="66">
      <c r="A65" s="74" t="s">
        <v>25</v>
      </c>
      <c r="B65" s="133" t="s">
        <v>87</v>
      </c>
      <c r="C65" s="74" t="s">
        <v>204</v>
      </c>
      <c r="D65" s="74" t="s">
        <v>93</v>
      </c>
      <c r="E65" s="67" t="s">
        <v>345</v>
      </c>
      <c r="F65" s="79">
        <f>F66</f>
        <v>31.7</v>
      </c>
      <c r="G65" s="79">
        <f t="shared" ref="G65:H65" si="25">G66</f>
        <v>31.7</v>
      </c>
      <c r="H65" s="79">
        <f t="shared" si="25"/>
        <v>31.7</v>
      </c>
    </row>
    <row r="66" spans="1:8" ht="82.5">
      <c r="A66" s="74" t="s">
        <v>25</v>
      </c>
      <c r="B66" s="133" t="s">
        <v>87</v>
      </c>
      <c r="C66" s="74" t="s">
        <v>204</v>
      </c>
      <c r="D66" s="74" t="s">
        <v>95</v>
      </c>
      <c r="E66" s="67" t="s">
        <v>3</v>
      </c>
      <c r="F66" s="79">
        <v>31.7</v>
      </c>
      <c r="G66" s="79">
        <v>31.7</v>
      </c>
      <c r="H66" s="79">
        <v>31.7</v>
      </c>
    </row>
    <row r="67" spans="1:8" ht="33">
      <c r="A67" s="15" t="s">
        <v>25</v>
      </c>
      <c r="B67" s="15" t="s">
        <v>87</v>
      </c>
      <c r="C67" s="35">
        <v>9900000000</v>
      </c>
      <c r="D67" s="80"/>
      <c r="E67" s="36" t="s">
        <v>509</v>
      </c>
      <c r="F67" s="37">
        <f>F68</f>
        <v>2</v>
      </c>
      <c r="G67" s="37">
        <f t="shared" ref="G67:H69" si="26">G68</f>
        <v>0</v>
      </c>
      <c r="H67" s="37">
        <f t="shared" si="26"/>
        <v>0</v>
      </c>
    </row>
    <row r="68" spans="1:8" ht="49.5">
      <c r="A68" s="15" t="s">
        <v>25</v>
      </c>
      <c r="B68" s="15" t="s">
        <v>87</v>
      </c>
      <c r="C68" s="35">
        <v>9940000000</v>
      </c>
      <c r="D68" s="71"/>
      <c r="E68" s="5" t="s">
        <v>438</v>
      </c>
      <c r="F68" s="37">
        <f>F69</f>
        <v>2</v>
      </c>
      <c r="G68" s="37">
        <f t="shared" si="26"/>
        <v>0</v>
      </c>
      <c r="H68" s="37">
        <f t="shared" si="26"/>
        <v>0</v>
      </c>
    </row>
    <row r="69" spans="1:8">
      <c r="A69" s="15" t="s">
        <v>25</v>
      </c>
      <c r="B69" s="15" t="s">
        <v>87</v>
      </c>
      <c r="C69" s="35" t="s">
        <v>510</v>
      </c>
      <c r="D69" s="71"/>
      <c r="E69" s="5" t="s">
        <v>511</v>
      </c>
      <c r="F69" s="37">
        <f>F70</f>
        <v>2</v>
      </c>
      <c r="G69" s="37">
        <f t="shared" si="26"/>
        <v>0</v>
      </c>
      <c r="H69" s="37">
        <f t="shared" si="26"/>
        <v>0</v>
      </c>
    </row>
    <row r="70" spans="1:8">
      <c r="A70" s="15" t="s">
        <v>25</v>
      </c>
      <c r="B70" s="15" t="s">
        <v>87</v>
      </c>
      <c r="C70" s="35" t="s">
        <v>510</v>
      </c>
      <c r="D70" s="71" t="s">
        <v>97</v>
      </c>
      <c r="E70" s="5" t="s">
        <v>98</v>
      </c>
      <c r="F70" s="37">
        <v>2</v>
      </c>
      <c r="G70" s="79">
        <v>0</v>
      </c>
      <c r="H70" s="79">
        <v>0</v>
      </c>
    </row>
    <row r="71" spans="1:8" ht="33">
      <c r="A71" s="74" t="s">
        <v>25</v>
      </c>
      <c r="B71" s="133" t="s">
        <v>82</v>
      </c>
      <c r="C71" s="74" t="s">
        <v>93</v>
      </c>
      <c r="D71" s="74" t="s">
        <v>93</v>
      </c>
      <c r="E71" s="5" t="s">
        <v>47</v>
      </c>
      <c r="F71" s="79">
        <f>F72+F81</f>
        <v>7933.3</v>
      </c>
      <c r="G71" s="79">
        <f t="shared" ref="G71:H71" si="27">G72+G81</f>
        <v>7918</v>
      </c>
      <c r="H71" s="79">
        <f t="shared" si="27"/>
        <v>7917.7</v>
      </c>
    </row>
    <row r="72" spans="1:8">
      <c r="A72" s="74" t="s">
        <v>25</v>
      </c>
      <c r="B72" s="133" t="s">
        <v>102</v>
      </c>
      <c r="C72" s="74" t="s">
        <v>93</v>
      </c>
      <c r="D72" s="74" t="s">
        <v>93</v>
      </c>
      <c r="E72" s="67" t="s">
        <v>103</v>
      </c>
      <c r="F72" s="79">
        <f>F73</f>
        <v>1398.3000000000002</v>
      </c>
      <c r="G72" s="79">
        <f t="shared" ref="G72:H73" si="28">G73</f>
        <v>1383.0000000000002</v>
      </c>
      <c r="H72" s="79">
        <f t="shared" si="28"/>
        <v>1382.7</v>
      </c>
    </row>
    <row r="73" spans="1:8" ht="66">
      <c r="A73" s="74" t="s">
        <v>25</v>
      </c>
      <c r="B73" s="133" t="s">
        <v>102</v>
      </c>
      <c r="C73" s="74" t="s">
        <v>200</v>
      </c>
      <c r="D73" s="74" t="s">
        <v>93</v>
      </c>
      <c r="E73" s="67" t="s">
        <v>340</v>
      </c>
      <c r="F73" s="79">
        <f>F74</f>
        <v>1398.3000000000002</v>
      </c>
      <c r="G73" s="79">
        <f t="shared" si="28"/>
        <v>1383.0000000000002</v>
      </c>
      <c r="H73" s="79">
        <f t="shared" si="28"/>
        <v>1382.7</v>
      </c>
    </row>
    <row r="74" spans="1:8">
      <c r="A74" s="74" t="s">
        <v>25</v>
      </c>
      <c r="B74" s="133" t="s">
        <v>102</v>
      </c>
      <c r="C74" s="74" t="s">
        <v>201</v>
      </c>
      <c r="D74" s="74" t="s">
        <v>93</v>
      </c>
      <c r="E74" s="67" t="s">
        <v>2</v>
      </c>
      <c r="F74" s="79">
        <f>F75</f>
        <v>1398.3000000000002</v>
      </c>
      <c r="G74" s="79">
        <f t="shared" ref="G74:H74" si="29">G75</f>
        <v>1383.0000000000002</v>
      </c>
      <c r="H74" s="79">
        <f t="shared" si="29"/>
        <v>1382.7</v>
      </c>
    </row>
    <row r="75" spans="1:8" ht="33">
      <c r="A75" s="74" t="s">
        <v>25</v>
      </c>
      <c r="B75" s="133" t="s">
        <v>102</v>
      </c>
      <c r="C75" s="74" t="s">
        <v>341</v>
      </c>
      <c r="D75" s="74" t="s">
        <v>93</v>
      </c>
      <c r="E75" s="67" t="s">
        <v>342</v>
      </c>
      <c r="F75" s="79">
        <f>F76+F78</f>
        <v>1398.3000000000002</v>
      </c>
      <c r="G75" s="79">
        <f t="shared" ref="G75:H75" si="30">G76+G78</f>
        <v>1383.0000000000002</v>
      </c>
      <c r="H75" s="79">
        <f t="shared" si="30"/>
        <v>1382.7</v>
      </c>
    </row>
    <row r="76" spans="1:8" ht="66">
      <c r="A76" s="74" t="s">
        <v>25</v>
      </c>
      <c r="B76" s="133" t="s">
        <v>102</v>
      </c>
      <c r="C76" s="74" t="s">
        <v>204</v>
      </c>
      <c r="D76" s="74" t="s">
        <v>93</v>
      </c>
      <c r="E76" s="67" t="s">
        <v>345</v>
      </c>
      <c r="F76" s="79">
        <f>F77</f>
        <v>146.69999999999999</v>
      </c>
      <c r="G76" s="79">
        <f t="shared" ref="G76:H76" si="31">G77</f>
        <v>131.69999999999999</v>
      </c>
      <c r="H76" s="79">
        <f t="shared" si="31"/>
        <v>131.69999999999999</v>
      </c>
    </row>
    <row r="77" spans="1:8" ht="82.5">
      <c r="A77" s="74" t="s">
        <v>25</v>
      </c>
      <c r="B77" s="133" t="s">
        <v>102</v>
      </c>
      <c r="C77" s="74" t="s">
        <v>204</v>
      </c>
      <c r="D77" s="74" t="s">
        <v>95</v>
      </c>
      <c r="E77" s="67" t="s">
        <v>3</v>
      </c>
      <c r="F77" s="79">
        <f>131.7+15</f>
        <v>146.69999999999999</v>
      </c>
      <c r="G77" s="79">
        <v>131.69999999999999</v>
      </c>
      <c r="H77" s="79">
        <v>131.69999999999999</v>
      </c>
    </row>
    <row r="78" spans="1:8" ht="49.5">
      <c r="A78" s="74" t="s">
        <v>25</v>
      </c>
      <c r="B78" s="133" t="s">
        <v>102</v>
      </c>
      <c r="C78" s="74" t="s">
        <v>216</v>
      </c>
      <c r="D78" s="74" t="s">
        <v>93</v>
      </c>
      <c r="E78" s="67" t="s">
        <v>360</v>
      </c>
      <c r="F78" s="79">
        <f>F79+F80</f>
        <v>1251.6000000000001</v>
      </c>
      <c r="G78" s="79">
        <f t="shared" ref="G78:H78" si="32">G79+G80</f>
        <v>1251.3000000000002</v>
      </c>
      <c r="H78" s="79">
        <f t="shared" si="32"/>
        <v>1251</v>
      </c>
    </row>
    <row r="79" spans="1:8" ht="82.5">
      <c r="A79" s="74" t="s">
        <v>25</v>
      </c>
      <c r="B79" s="133" t="s">
        <v>102</v>
      </c>
      <c r="C79" s="74" t="s">
        <v>216</v>
      </c>
      <c r="D79" s="74" t="s">
        <v>95</v>
      </c>
      <c r="E79" s="67" t="s">
        <v>3</v>
      </c>
      <c r="F79" s="79">
        <v>1227.9000000000001</v>
      </c>
      <c r="G79" s="79">
        <v>1227.9000000000001</v>
      </c>
      <c r="H79" s="79">
        <v>1227.9000000000001</v>
      </c>
    </row>
    <row r="80" spans="1:8" ht="33">
      <c r="A80" s="74" t="s">
        <v>25</v>
      </c>
      <c r="B80" s="133" t="s">
        <v>102</v>
      </c>
      <c r="C80" s="74" t="s">
        <v>216</v>
      </c>
      <c r="D80" s="74" t="s">
        <v>96</v>
      </c>
      <c r="E80" s="67" t="s">
        <v>343</v>
      </c>
      <c r="F80" s="79">
        <v>23.7</v>
      </c>
      <c r="G80" s="79">
        <v>23.4</v>
      </c>
      <c r="H80" s="79">
        <v>23.1</v>
      </c>
    </row>
    <row r="81" spans="1:8" ht="49.5">
      <c r="A81" s="74" t="s">
        <v>25</v>
      </c>
      <c r="B81" s="133" t="s">
        <v>73</v>
      </c>
      <c r="C81" s="74"/>
      <c r="D81" s="74"/>
      <c r="E81" s="67" t="s">
        <v>20</v>
      </c>
      <c r="F81" s="79">
        <f>F82</f>
        <v>6535</v>
      </c>
      <c r="G81" s="79">
        <f t="shared" ref="G81:H85" si="33">G82</f>
        <v>6535</v>
      </c>
      <c r="H81" s="79">
        <f t="shared" si="33"/>
        <v>6535</v>
      </c>
    </row>
    <row r="82" spans="1:8" ht="66">
      <c r="A82" s="74" t="s">
        <v>25</v>
      </c>
      <c r="B82" s="133" t="s">
        <v>73</v>
      </c>
      <c r="C82" s="74" t="s">
        <v>200</v>
      </c>
      <c r="D82" s="74"/>
      <c r="E82" s="67" t="s">
        <v>192</v>
      </c>
      <c r="F82" s="79">
        <f>F83</f>
        <v>6535</v>
      </c>
      <c r="G82" s="79">
        <f t="shared" si="33"/>
        <v>6535</v>
      </c>
      <c r="H82" s="79">
        <f t="shared" si="33"/>
        <v>6535</v>
      </c>
    </row>
    <row r="83" spans="1:8" ht="49.5">
      <c r="A83" s="74" t="s">
        <v>25</v>
      </c>
      <c r="B83" s="133" t="s">
        <v>73</v>
      </c>
      <c r="C83" s="74" t="s">
        <v>217</v>
      </c>
      <c r="D83" s="74"/>
      <c r="E83" s="67" t="s">
        <v>162</v>
      </c>
      <c r="F83" s="79">
        <f>F84</f>
        <v>6535</v>
      </c>
      <c r="G83" s="79">
        <f t="shared" si="33"/>
        <v>6535</v>
      </c>
      <c r="H83" s="79">
        <f t="shared" si="33"/>
        <v>6535</v>
      </c>
    </row>
    <row r="84" spans="1:8" ht="49.5">
      <c r="A84" s="74" t="s">
        <v>25</v>
      </c>
      <c r="B84" s="133" t="s">
        <v>73</v>
      </c>
      <c r="C84" s="74" t="s">
        <v>500</v>
      </c>
      <c r="D84" s="74"/>
      <c r="E84" s="67" t="s">
        <v>501</v>
      </c>
      <c r="F84" s="79">
        <f>F85</f>
        <v>6535</v>
      </c>
      <c r="G84" s="79">
        <f t="shared" si="33"/>
        <v>6535</v>
      </c>
      <c r="H84" s="79">
        <f t="shared" si="33"/>
        <v>6535</v>
      </c>
    </row>
    <row r="85" spans="1:8" ht="49.5">
      <c r="A85" s="74" t="s">
        <v>25</v>
      </c>
      <c r="B85" s="133" t="s">
        <v>73</v>
      </c>
      <c r="C85" s="74" t="s">
        <v>218</v>
      </c>
      <c r="D85" s="74"/>
      <c r="E85" s="67" t="s">
        <v>163</v>
      </c>
      <c r="F85" s="79">
        <f>F86</f>
        <v>6535</v>
      </c>
      <c r="G85" s="79">
        <f t="shared" si="33"/>
        <v>6535</v>
      </c>
      <c r="H85" s="79">
        <f t="shared" si="33"/>
        <v>6535</v>
      </c>
    </row>
    <row r="86" spans="1:8" ht="33">
      <c r="A86" s="74" t="s">
        <v>25</v>
      </c>
      <c r="B86" s="133" t="s">
        <v>73</v>
      </c>
      <c r="C86" s="74" t="s">
        <v>218</v>
      </c>
      <c r="D86" s="74">
        <v>600</v>
      </c>
      <c r="E86" s="67" t="s">
        <v>117</v>
      </c>
      <c r="F86" s="79">
        <v>6535</v>
      </c>
      <c r="G86" s="79">
        <v>6535</v>
      </c>
      <c r="H86" s="79">
        <v>6535</v>
      </c>
    </row>
    <row r="87" spans="1:8">
      <c r="A87" s="74" t="s">
        <v>25</v>
      </c>
      <c r="B87" s="133" t="s">
        <v>83</v>
      </c>
      <c r="C87" s="74" t="s">
        <v>93</v>
      </c>
      <c r="D87" s="74" t="s">
        <v>93</v>
      </c>
      <c r="E87" s="5" t="s">
        <v>48</v>
      </c>
      <c r="F87" s="79">
        <f>F88+F94+F129</f>
        <v>119073.5</v>
      </c>
      <c r="G87" s="79">
        <f>G88+G94+G129</f>
        <v>31767.7</v>
      </c>
      <c r="H87" s="79">
        <f>H88+H94+H129</f>
        <v>21503</v>
      </c>
    </row>
    <row r="88" spans="1:8">
      <c r="A88" s="74" t="s">
        <v>25</v>
      </c>
      <c r="B88" s="133" t="s">
        <v>176</v>
      </c>
      <c r="C88" s="74" t="s">
        <v>93</v>
      </c>
      <c r="D88" s="74" t="s">
        <v>93</v>
      </c>
      <c r="E88" s="67" t="s">
        <v>177</v>
      </c>
      <c r="F88" s="79">
        <f>F89</f>
        <v>395.8</v>
      </c>
      <c r="G88" s="79">
        <f t="shared" ref="G88:H92" si="34">G89</f>
        <v>395.8</v>
      </c>
      <c r="H88" s="79">
        <f t="shared" si="34"/>
        <v>395.8</v>
      </c>
    </row>
    <row r="89" spans="1:8" ht="49.5">
      <c r="A89" s="74" t="s">
        <v>25</v>
      </c>
      <c r="B89" s="133" t="s">
        <v>176</v>
      </c>
      <c r="C89" s="74" t="s">
        <v>219</v>
      </c>
      <c r="D89" s="74" t="s">
        <v>93</v>
      </c>
      <c r="E89" s="67" t="s">
        <v>361</v>
      </c>
      <c r="F89" s="79">
        <f>F90</f>
        <v>395.8</v>
      </c>
      <c r="G89" s="79">
        <f t="shared" si="34"/>
        <v>395.8</v>
      </c>
      <c r="H89" s="79">
        <f t="shared" si="34"/>
        <v>395.8</v>
      </c>
    </row>
    <row r="90" spans="1:8" ht="49.5">
      <c r="A90" s="74" t="s">
        <v>25</v>
      </c>
      <c r="B90" s="133" t="s">
        <v>176</v>
      </c>
      <c r="C90" s="74" t="s">
        <v>220</v>
      </c>
      <c r="D90" s="74" t="s">
        <v>93</v>
      </c>
      <c r="E90" s="67" t="s">
        <v>171</v>
      </c>
      <c r="F90" s="79">
        <f>F91</f>
        <v>395.8</v>
      </c>
      <c r="G90" s="79">
        <f t="shared" si="34"/>
        <v>395.8</v>
      </c>
      <c r="H90" s="79">
        <f t="shared" si="34"/>
        <v>395.8</v>
      </c>
    </row>
    <row r="91" spans="1:8" ht="66">
      <c r="A91" s="74" t="s">
        <v>25</v>
      </c>
      <c r="B91" s="133" t="s">
        <v>176</v>
      </c>
      <c r="C91" s="74" t="s">
        <v>362</v>
      </c>
      <c r="D91" s="78" t="s">
        <v>93</v>
      </c>
      <c r="E91" s="67" t="s">
        <v>363</v>
      </c>
      <c r="F91" s="79">
        <f>F92</f>
        <v>395.8</v>
      </c>
      <c r="G91" s="79">
        <f t="shared" si="34"/>
        <v>395.8</v>
      </c>
      <c r="H91" s="79">
        <f t="shared" si="34"/>
        <v>395.8</v>
      </c>
    </row>
    <row r="92" spans="1:8" ht="115.5">
      <c r="A92" s="74" t="s">
        <v>25</v>
      </c>
      <c r="B92" s="133" t="s">
        <v>176</v>
      </c>
      <c r="C92" s="74" t="s">
        <v>221</v>
      </c>
      <c r="D92" s="74" t="s">
        <v>93</v>
      </c>
      <c r="E92" s="67" t="s">
        <v>178</v>
      </c>
      <c r="F92" s="79">
        <f>F93</f>
        <v>395.8</v>
      </c>
      <c r="G92" s="79">
        <f t="shared" si="34"/>
        <v>395.8</v>
      </c>
      <c r="H92" s="79">
        <f t="shared" si="34"/>
        <v>395.8</v>
      </c>
    </row>
    <row r="93" spans="1:8" ht="33">
      <c r="A93" s="74" t="s">
        <v>25</v>
      </c>
      <c r="B93" s="133" t="s">
        <v>176</v>
      </c>
      <c r="C93" s="74" t="s">
        <v>221</v>
      </c>
      <c r="D93" s="74" t="s">
        <v>96</v>
      </c>
      <c r="E93" s="67" t="s">
        <v>343</v>
      </c>
      <c r="F93" s="79">
        <v>395.8</v>
      </c>
      <c r="G93" s="79">
        <v>395.8</v>
      </c>
      <c r="H93" s="79">
        <v>395.8</v>
      </c>
    </row>
    <row r="94" spans="1:8">
      <c r="A94" s="74" t="s">
        <v>25</v>
      </c>
      <c r="B94" s="133" t="s">
        <v>10</v>
      </c>
      <c r="C94" s="74" t="s">
        <v>93</v>
      </c>
      <c r="D94" s="74" t="s">
        <v>93</v>
      </c>
      <c r="E94" s="67" t="s">
        <v>330</v>
      </c>
      <c r="F94" s="79">
        <f>F95</f>
        <v>117986.7</v>
      </c>
      <c r="G94" s="79">
        <f t="shared" ref="G94:H94" si="35">G95</f>
        <v>31128.9</v>
      </c>
      <c r="H94" s="79">
        <f t="shared" si="35"/>
        <v>20859.3</v>
      </c>
    </row>
    <row r="95" spans="1:8" ht="66">
      <c r="A95" s="74" t="s">
        <v>25</v>
      </c>
      <c r="B95" s="133" t="s">
        <v>10</v>
      </c>
      <c r="C95" s="74" t="s">
        <v>222</v>
      </c>
      <c r="D95" s="74" t="s">
        <v>93</v>
      </c>
      <c r="E95" s="67" t="s">
        <v>364</v>
      </c>
      <c r="F95" s="79">
        <f>F96+F121</f>
        <v>117986.7</v>
      </c>
      <c r="G95" s="79">
        <f>G96+G121</f>
        <v>31128.9</v>
      </c>
      <c r="H95" s="79">
        <f>H96+H121</f>
        <v>20859.3</v>
      </c>
    </row>
    <row r="96" spans="1:8" ht="49.5">
      <c r="A96" s="74" t="s">
        <v>25</v>
      </c>
      <c r="B96" s="133" t="s">
        <v>10</v>
      </c>
      <c r="C96" s="74" t="s">
        <v>223</v>
      </c>
      <c r="D96" s="74" t="s">
        <v>93</v>
      </c>
      <c r="E96" s="67" t="s">
        <v>514</v>
      </c>
      <c r="F96" s="79">
        <f>F97+F100+F109+F118</f>
        <v>114054.7</v>
      </c>
      <c r="G96" s="79">
        <f t="shared" ref="G96:H96" si="36">G97+G100+G109+G118</f>
        <v>27628.9</v>
      </c>
      <c r="H96" s="79">
        <f t="shared" si="36"/>
        <v>20859.3</v>
      </c>
    </row>
    <row r="97" spans="1:8" ht="49.5">
      <c r="A97" s="74" t="s">
        <v>25</v>
      </c>
      <c r="B97" s="133" t="s">
        <v>10</v>
      </c>
      <c r="C97" s="74" t="s">
        <v>365</v>
      </c>
      <c r="D97" s="78" t="s">
        <v>93</v>
      </c>
      <c r="E97" s="67" t="s">
        <v>366</v>
      </c>
      <c r="F97" s="79">
        <f>F98</f>
        <v>25202.400000000001</v>
      </c>
      <c r="G97" s="79">
        <f t="shared" ref="G97:H97" si="37">G98</f>
        <v>21054.7</v>
      </c>
      <c r="H97" s="79">
        <f t="shared" si="37"/>
        <v>20859.3</v>
      </c>
    </row>
    <row r="98" spans="1:8" ht="66">
      <c r="A98" s="74" t="s">
        <v>25</v>
      </c>
      <c r="B98" s="133" t="s">
        <v>10</v>
      </c>
      <c r="C98" s="74" t="s">
        <v>224</v>
      </c>
      <c r="D98" s="74" t="s">
        <v>93</v>
      </c>
      <c r="E98" s="67" t="s">
        <v>367</v>
      </c>
      <c r="F98" s="79">
        <f>F99</f>
        <v>25202.400000000001</v>
      </c>
      <c r="G98" s="79">
        <f t="shared" ref="G98:H98" si="38">G99</f>
        <v>21054.7</v>
      </c>
      <c r="H98" s="79">
        <f t="shared" si="38"/>
        <v>20859.3</v>
      </c>
    </row>
    <row r="99" spans="1:8" ht="33">
      <c r="A99" s="74" t="s">
        <v>25</v>
      </c>
      <c r="B99" s="133" t="s">
        <v>10</v>
      </c>
      <c r="C99" s="74" t="s">
        <v>224</v>
      </c>
      <c r="D99" s="74" t="s">
        <v>96</v>
      </c>
      <c r="E99" s="67" t="s">
        <v>343</v>
      </c>
      <c r="F99" s="79">
        <f>21954.7-150+3000+397.7</f>
        <v>25202.400000000001</v>
      </c>
      <c r="G99" s="79">
        <v>21054.7</v>
      </c>
      <c r="H99" s="79">
        <v>20859.3</v>
      </c>
    </row>
    <row r="100" spans="1:8" ht="66">
      <c r="A100" s="74" t="s">
        <v>25</v>
      </c>
      <c r="B100" s="133" t="s">
        <v>10</v>
      </c>
      <c r="C100" s="74" t="s">
        <v>368</v>
      </c>
      <c r="D100" s="78" t="s">
        <v>93</v>
      </c>
      <c r="E100" s="67" t="s">
        <v>369</v>
      </c>
      <c r="F100" s="79">
        <f>F103+F105+F107+F101</f>
        <v>40074.699999999997</v>
      </c>
      <c r="G100" s="79">
        <f t="shared" ref="G100:H100" si="39">G103+G105+G107+G101</f>
        <v>6574.2</v>
      </c>
      <c r="H100" s="79">
        <f t="shared" si="39"/>
        <v>0</v>
      </c>
    </row>
    <row r="101" spans="1:8" ht="49.5">
      <c r="A101" s="74" t="s">
        <v>25</v>
      </c>
      <c r="B101" s="133" t="s">
        <v>10</v>
      </c>
      <c r="C101" s="74" t="s">
        <v>597</v>
      </c>
      <c r="D101" s="74" t="s">
        <v>93</v>
      </c>
      <c r="E101" s="67" t="s">
        <v>599</v>
      </c>
      <c r="F101" s="79">
        <f>F102</f>
        <v>21150.1</v>
      </c>
      <c r="G101" s="79">
        <f t="shared" ref="G101:H101" si="40">G102</f>
        <v>0</v>
      </c>
      <c r="H101" s="79">
        <f t="shared" si="40"/>
        <v>0</v>
      </c>
    </row>
    <row r="102" spans="1:8" ht="33">
      <c r="A102" s="74" t="s">
        <v>25</v>
      </c>
      <c r="B102" s="133" t="s">
        <v>10</v>
      </c>
      <c r="C102" s="131" t="s">
        <v>597</v>
      </c>
      <c r="D102" s="74" t="s">
        <v>96</v>
      </c>
      <c r="E102" s="67" t="s">
        <v>343</v>
      </c>
      <c r="F102" s="79">
        <v>21150.1</v>
      </c>
      <c r="G102" s="79">
        <v>0</v>
      </c>
      <c r="H102" s="79">
        <v>0</v>
      </c>
    </row>
    <row r="103" spans="1:8" ht="49.5">
      <c r="A103" s="74" t="s">
        <v>25</v>
      </c>
      <c r="B103" s="133" t="s">
        <v>10</v>
      </c>
      <c r="C103" s="74" t="s">
        <v>225</v>
      </c>
      <c r="D103" s="74" t="s">
        <v>93</v>
      </c>
      <c r="E103" s="67" t="s">
        <v>197</v>
      </c>
      <c r="F103" s="79">
        <f>F104</f>
        <v>6485.6</v>
      </c>
      <c r="G103" s="79">
        <f t="shared" ref="G103:H103" si="41">G104</f>
        <v>2400</v>
      </c>
      <c r="H103" s="79">
        <f t="shared" si="41"/>
        <v>0</v>
      </c>
    </row>
    <row r="104" spans="1:8" ht="33">
      <c r="A104" s="74" t="s">
        <v>25</v>
      </c>
      <c r="B104" s="133" t="s">
        <v>10</v>
      </c>
      <c r="C104" s="74" t="s">
        <v>225</v>
      </c>
      <c r="D104" s="74" t="s">
        <v>96</v>
      </c>
      <c r="E104" s="67" t="s">
        <v>343</v>
      </c>
      <c r="F104" s="79">
        <f>2400+4000+85.6</f>
        <v>6485.6</v>
      </c>
      <c r="G104" s="79">
        <v>2400</v>
      </c>
      <c r="H104" s="79">
        <v>0</v>
      </c>
    </row>
    <row r="105" spans="1:8" ht="49.5">
      <c r="A105" s="74" t="s">
        <v>25</v>
      </c>
      <c r="B105" s="133" t="s">
        <v>10</v>
      </c>
      <c r="C105" s="74" t="s">
        <v>226</v>
      </c>
      <c r="D105" s="74" t="s">
        <v>93</v>
      </c>
      <c r="E105" s="67" t="s">
        <v>370</v>
      </c>
      <c r="F105" s="79">
        <f>F106</f>
        <v>1018.8</v>
      </c>
      <c r="G105" s="79">
        <f t="shared" ref="G105:H105" si="42">G106</f>
        <v>4174.2</v>
      </c>
      <c r="H105" s="79">
        <f t="shared" si="42"/>
        <v>0</v>
      </c>
    </row>
    <row r="106" spans="1:8" ht="33">
      <c r="A106" s="74" t="s">
        <v>25</v>
      </c>
      <c r="B106" s="133" t="s">
        <v>10</v>
      </c>
      <c r="C106" s="74" t="s">
        <v>226</v>
      </c>
      <c r="D106" s="74" t="s">
        <v>96</v>
      </c>
      <c r="E106" s="67" t="s">
        <v>343</v>
      </c>
      <c r="F106" s="79">
        <f>4371+13320.2-16430.2+58.5-300.7</f>
        <v>1018.8</v>
      </c>
      <c r="G106" s="79">
        <v>4174.2</v>
      </c>
      <c r="H106" s="79">
        <v>0</v>
      </c>
    </row>
    <row r="107" spans="1:8" ht="66">
      <c r="A107" s="74" t="s">
        <v>25</v>
      </c>
      <c r="B107" s="133" t="s">
        <v>10</v>
      </c>
      <c r="C107" s="74" t="s">
        <v>521</v>
      </c>
      <c r="D107" s="74" t="s">
        <v>93</v>
      </c>
      <c r="E107" s="67" t="s">
        <v>520</v>
      </c>
      <c r="F107" s="79">
        <f>F108</f>
        <v>11420.2</v>
      </c>
      <c r="G107" s="79">
        <f t="shared" ref="G107:H107" si="43">G108</f>
        <v>0</v>
      </c>
      <c r="H107" s="79">
        <f t="shared" si="43"/>
        <v>0</v>
      </c>
    </row>
    <row r="108" spans="1:8" ht="33">
      <c r="A108" s="74" t="s">
        <v>25</v>
      </c>
      <c r="B108" s="133" t="s">
        <v>10</v>
      </c>
      <c r="C108" s="74" t="s">
        <v>521</v>
      </c>
      <c r="D108" s="74" t="s">
        <v>96</v>
      </c>
      <c r="E108" s="67" t="s">
        <v>343</v>
      </c>
      <c r="F108" s="79">
        <f>16430.2+5700+2021.3-8272.4-91.9-100-4267</f>
        <v>11420.2</v>
      </c>
      <c r="G108" s="79">
        <v>0</v>
      </c>
      <c r="H108" s="79">
        <v>0</v>
      </c>
    </row>
    <row r="109" spans="1:8" ht="66">
      <c r="A109" s="74" t="s">
        <v>25</v>
      </c>
      <c r="B109" s="133" t="s">
        <v>10</v>
      </c>
      <c r="C109" s="81" t="s">
        <v>523</v>
      </c>
      <c r="D109" s="78" t="s">
        <v>93</v>
      </c>
      <c r="E109" s="67" t="s">
        <v>371</v>
      </c>
      <c r="F109" s="79">
        <f>F116+F112+F114+F110</f>
        <v>48700.3</v>
      </c>
      <c r="G109" s="79">
        <f t="shared" ref="G109:H109" si="44">G116+G112+G114+G110</f>
        <v>0</v>
      </c>
      <c r="H109" s="79">
        <f t="shared" si="44"/>
        <v>0</v>
      </c>
    </row>
    <row r="110" spans="1:8" ht="66">
      <c r="A110" s="74" t="s">
        <v>25</v>
      </c>
      <c r="B110" s="133" t="s">
        <v>10</v>
      </c>
      <c r="C110" s="74" t="s">
        <v>596</v>
      </c>
      <c r="D110" s="78"/>
      <c r="E110" s="135" t="s">
        <v>601</v>
      </c>
      <c r="F110" s="79">
        <f>F111</f>
        <v>36095.4</v>
      </c>
      <c r="G110" s="79">
        <f t="shared" ref="G110:H110" si="45">G111</f>
        <v>0</v>
      </c>
      <c r="H110" s="79">
        <f t="shared" si="45"/>
        <v>0</v>
      </c>
    </row>
    <row r="111" spans="1:8" ht="33">
      <c r="A111" s="74" t="s">
        <v>25</v>
      </c>
      <c r="B111" s="133" t="s">
        <v>10</v>
      </c>
      <c r="C111" s="74" t="s">
        <v>596</v>
      </c>
      <c r="D111" s="74" t="s">
        <v>96</v>
      </c>
      <c r="E111" s="67" t="s">
        <v>343</v>
      </c>
      <c r="F111" s="79">
        <f>30537.6+5557.8</f>
        <v>36095.4</v>
      </c>
      <c r="G111" s="79">
        <v>0</v>
      </c>
      <c r="H111" s="79">
        <v>0</v>
      </c>
    </row>
    <row r="112" spans="1:8" ht="33">
      <c r="A112" s="74" t="s">
        <v>25</v>
      </c>
      <c r="B112" s="133" t="s">
        <v>10</v>
      </c>
      <c r="C112" s="74" t="s">
        <v>542</v>
      </c>
      <c r="D112" s="78"/>
      <c r="E112" s="67" t="s">
        <v>537</v>
      </c>
      <c r="F112" s="79">
        <f>F113</f>
        <v>800</v>
      </c>
      <c r="G112" s="79">
        <f t="shared" ref="G112:H112" si="46">G113</f>
        <v>0</v>
      </c>
      <c r="H112" s="79">
        <f t="shared" si="46"/>
        <v>0</v>
      </c>
    </row>
    <row r="113" spans="1:8" ht="33">
      <c r="A113" s="74" t="s">
        <v>25</v>
      </c>
      <c r="B113" s="133" t="s">
        <v>10</v>
      </c>
      <c r="C113" s="74" t="s">
        <v>542</v>
      </c>
      <c r="D113" s="74" t="s">
        <v>96</v>
      </c>
      <c r="E113" s="67" t="s">
        <v>343</v>
      </c>
      <c r="F113" s="79">
        <v>800</v>
      </c>
      <c r="G113" s="79">
        <v>0</v>
      </c>
      <c r="H113" s="79">
        <v>0</v>
      </c>
    </row>
    <row r="114" spans="1:8" ht="33">
      <c r="A114" s="74" t="s">
        <v>25</v>
      </c>
      <c r="B114" s="133" t="s">
        <v>10</v>
      </c>
      <c r="C114" s="74" t="s">
        <v>541</v>
      </c>
      <c r="D114" s="78"/>
      <c r="E114" s="67" t="s">
        <v>538</v>
      </c>
      <c r="F114" s="79">
        <f>F115</f>
        <v>1172.0999999999999</v>
      </c>
      <c r="G114" s="79">
        <f t="shared" ref="G114:H114" si="47">G115</f>
        <v>0</v>
      </c>
      <c r="H114" s="79">
        <f t="shared" si="47"/>
        <v>0</v>
      </c>
    </row>
    <row r="115" spans="1:8" ht="33">
      <c r="A115" s="74" t="s">
        <v>25</v>
      </c>
      <c r="B115" s="133" t="s">
        <v>10</v>
      </c>
      <c r="C115" s="74" t="s">
        <v>541</v>
      </c>
      <c r="D115" s="74" t="s">
        <v>96</v>
      </c>
      <c r="E115" s="67" t="s">
        <v>343</v>
      </c>
      <c r="F115" s="79">
        <v>1172.0999999999999</v>
      </c>
      <c r="G115" s="79">
        <v>0</v>
      </c>
      <c r="H115" s="79">
        <v>0</v>
      </c>
    </row>
    <row r="116" spans="1:8" ht="82.5">
      <c r="A116" s="74" t="s">
        <v>25</v>
      </c>
      <c r="B116" s="133" t="s">
        <v>10</v>
      </c>
      <c r="C116" s="74" t="s">
        <v>522</v>
      </c>
      <c r="D116" s="74" t="s">
        <v>93</v>
      </c>
      <c r="E116" s="67" t="s">
        <v>602</v>
      </c>
      <c r="F116" s="79">
        <f>F117</f>
        <v>10632.8</v>
      </c>
      <c r="G116" s="79">
        <f t="shared" ref="G116:H116" si="48">G117</f>
        <v>0</v>
      </c>
      <c r="H116" s="79">
        <f t="shared" si="48"/>
        <v>0</v>
      </c>
    </row>
    <row r="117" spans="1:8" ht="33">
      <c r="A117" s="74" t="s">
        <v>25</v>
      </c>
      <c r="B117" s="133" t="s">
        <v>10</v>
      </c>
      <c r="C117" s="74" t="s">
        <v>522</v>
      </c>
      <c r="D117" s="74" t="s">
        <v>96</v>
      </c>
      <c r="E117" s="67" t="s">
        <v>343</v>
      </c>
      <c r="F117" s="79">
        <f>5200+3534+1745.3+153.5</f>
        <v>10632.8</v>
      </c>
      <c r="G117" s="79">
        <v>0</v>
      </c>
      <c r="H117" s="79">
        <v>0</v>
      </c>
    </row>
    <row r="118" spans="1:8" ht="49.5">
      <c r="A118" s="74" t="s">
        <v>25</v>
      </c>
      <c r="B118" s="15" t="s">
        <v>10</v>
      </c>
      <c r="C118" s="6" t="s">
        <v>556</v>
      </c>
      <c r="D118" s="71"/>
      <c r="E118" s="5" t="s">
        <v>557</v>
      </c>
      <c r="F118" s="79">
        <f>F119</f>
        <v>77.3</v>
      </c>
      <c r="G118" s="79">
        <f t="shared" ref="G118:H119" si="49">G119</f>
        <v>0</v>
      </c>
      <c r="H118" s="79">
        <f t="shared" si="49"/>
        <v>0</v>
      </c>
    </row>
    <row r="119" spans="1:8" ht="49.5">
      <c r="A119" s="74" t="s">
        <v>25</v>
      </c>
      <c r="B119" s="15" t="s">
        <v>10</v>
      </c>
      <c r="C119" s="6" t="s">
        <v>558</v>
      </c>
      <c r="D119" s="71"/>
      <c r="E119" s="5" t="s">
        <v>559</v>
      </c>
      <c r="F119" s="79">
        <f>F120</f>
        <v>77.3</v>
      </c>
      <c r="G119" s="79">
        <f t="shared" si="49"/>
        <v>0</v>
      </c>
      <c r="H119" s="79">
        <f t="shared" si="49"/>
        <v>0</v>
      </c>
    </row>
    <row r="120" spans="1:8" ht="33">
      <c r="A120" s="74" t="s">
        <v>25</v>
      </c>
      <c r="B120" s="15" t="s">
        <v>10</v>
      </c>
      <c r="C120" s="6" t="s">
        <v>558</v>
      </c>
      <c r="D120" s="71" t="s">
        <v>96</v>
      </c>
      <c r="E120" s="5" t="s">
        <v>560</v>
      </c>
      <c r="F120" s="79">
        <f>150-72.7</f>
        <v>77.3</v>
      </c>
      <c r="G120" s="79">
        <v>0</v>
      </c>
      <c r="H120" s="79">
        <v>0</v>
      </c>
    </row>
    <row r="121" spans="1:8" ht="49.5">
      <c r="A121" s="74" t="s">
        <v>25</v>
      </c>
      <c r="B121" s="133" t="s">
        <v>10</v>
      </c>
      <c r="C121" s="74" t="s">
        <v>227</v>
      </c>
      <c r="D121" s="74" t="s">
        <v>93</v>
      </c>
      <c r="E121" s="67" t="s">
        <v>372</v>
      </c>
      <c r="F121" s="79">
        <f>F122</f>
        <v>3932</v>
      </c>
      <c r="G121" s="79">
        <f t="shared" ref="G121:H121" si="50">G122</f>
        <v>3500</v>
      </c>
      <c r="H121" s="79">
        <f t="shared" si="50"/>
        <v>0</v>
      </c>
    </row>
    <row r="122" spans="1:8" ht="66">
      <c r="A122" s="74" t="s">
        <v>25</v>
      </c>
      <c r="B122" s="133" t="s">
        <v>10</v>
      </c>
      <c r="C122" s="74" t="s">
        <v>373</v>
      </c>
      <c r="D122" s="78" t="s">
        <v>93</v>
      </c>
      <c r="E122" s="67" t="s">
        <v>374</v>
      </c>
      <c r="F122" s="79">
        <f>F123+F127+F125</f>
        <v>3932</v>
      </c>
      <c r="G122" s="79">
        <f t="shared" ref="G122:H122" si="51">G123+G127+G125</f>
        <v>3500</v>
      </c>
      <c r="H122" s="79">
        <f t="shared" si="51"/>
        <v>0</v>
      </c>
    </row>
    <row r="123" spans="1:8" ht="33">
      <c r="A123" s="74" t="s">
        <v>25</v>
      </c>
      <c r="B123" s="133" t="s">
        <v>10</v>
      </c>
      <c r="C123" s="74" t="s">
        <v>228</v>
      </c>
      <c r="D123" s="74" t="s">
        <v>93</v>
      </c>
      <c r="E123" s="67" t="s">
        <v>375</v>
      </c>
      <c r="F123" s="79">
        <f>F124</f>
        <v>3500</v>
      </c>
      <c r="G123" s="79">
        <f t="shared" ref="G123:H123" si="52">G124</f>
        <v>3500</v>
      </c>
      <c r="H123" s="79">
        <f t="shared" si="52"/>
        <v>0</v>
      </c>
    </row>
    <row r="124" spans="1:8" ht="33">
      <c r="A124" s="74" t="s">
        <v>25</v>
      </c>
      <c r="B124" s="133" t="s">
        <v>10</v>
      </c>
      <c r="C124" s="74" t="s">
        <v>228</v>
      </c>
      <c r="D124" s="74" t="s">
        <v>96</v>
      </c>
      <c r="E124" s="67" t="s">
        <v>343</v>
      </c>
      <c r="F124" s="79">
        <v>3500</v>
      </c>
      <c r="G124" s="79">
        <v>3500</v>
      </c>
      <c r="H124" s="79">
        <v>0</v>
      </c>
    </row>
    <row r="125" spans="1:8" ht="33">
      <c r="A125" s="162" t="s">
        <v>25</v>
      </c>
      <c r="B125" s="162" t="s">
        <v>10</v>
      </c>
      <c r="C125" s="6" t="s">
        <v>650</v>
      </c>
      <c r="D125" s="166"/>
      <c r="E125" s="5" t="s">
        <v>651</v>
      </c>
      <c r="F125" s="79">
        <f>F126</f>
        <v>252</v>
      </c>
      <c r="G125" s="79">
        <f t="shared" ref="G125:H125" si="53">G126</f>
        <v>0</v>
      </c>
      <c r="H125" s="79">
        <f t="shared" si="53"/>
        <v>0</v>
      </c>
    </row>
    <row r="126" spans="1:8" ht="33">
      <c r="A126" s="162" t="s">
        <v>25</v>
      </c>
      <c r="B126" s="162" t="s">
        <v>10</v>
      </c>
      <c r="C126" s="162" t="s">
        <v>650</v>
      </c>
      <c r="D126" s="162" t="s">
        <v>96</v>
      </c>
      <c r="E126" s="163" t="s">
        <v>343</v>
      </c>
      <c r="F126" s="79">
        <v>252</v>
      </c>
      <c r="G126" s="79">
        <v>0</v>
      </c>
      <c r="H126" s="79">
        <v>0</v>
      </c>
    </row>
    <row r="127" spans="1:8" ht="33">
      <c r="A127" s="118" t="s">
        <v>25</v>
      </c>
      <c r="B127" s="133" t="s">
        <v>10</v>
      </c>
      <c r="C127" s="118" t="s">
        <v>617</v>
      </c>
      <c r="D127" s="118" t="s">
        <v>93</v>
      </c>
      <c r="E127" s="119" t="s">
        <v>618</v>
      </c>
      <c r="F127" s="79">
        <f>F128</f>
        <v>180</v>
      </c>
      <c r="G127" s="79">
        <f t="shared" ref="G127:H127" si="54">G128</f>
        <v>0</v>
      </c>
      <c r="H127" s="79">
        <f t="shared" si="54"/>
        <v>0</v>
      </c>
    </row>
    <row r="128" spans="1:8" ht="33">
      <c r="A128" s="118" t="s">
        <v>25</v>
      </c>
      <c r="B128" s="133" t="s">
        <v>10</v>
      </c>
      <c r="C128" s="118" t="s">
        <v>617</v>
      </c>
      <c r="D128" s="118" t="s">
        <v>96</v>
      </c>
      <c r="E128" s="119" t="s">
        <v>343</v>
      </c>
      <c r="F128" s="79">
        <v>180</v>
      </c>
      <c r="G128" s="79">
        <v>0</v>
      </c>
      <c r="H128" s="79">
        <v>0</v>
      </c>
    </row>
    <row r="129" spans="1:8">
      <c r="A129" s="74" t="s">
        <v>25</v>
      </c>
      <c r="B129" s="133" t="s">
        <v>74</v>
      </c>
      <c r="C129" s="74" t="s">
        <v>93</v>
      </c>
      <c r="D129" s="74" t="s">
        <v>93</v>
      </c>
      <c r="E129" s="67" t="s">
        <v>49</v>
      </c>
      <c r="F129" s="79">
        <f>F130</f>
        <v>691</v>
      </c>
      <c r="G129" s="79">
        <f t="shared" ref="G129:H129" si="55">G130</f>
        <v>243</v>
      </c>
      <c r="H129" s="79">
        <f t="shared" si="55"/>
        <v>247.9</v>
      </c>
    </row>
    <row r="130" spans="1:8" ht="66">
      <c r="A130" s="74" t="s">
        <v>25</v>
      </c>
      <c r="B130" s="133" t="s">
        <v>74</v>
      </c>
      <c r="C130" s="74" t="s">
        <v>229</v>
      </c>
      <c r="D130" s="74" t="s">
        <v>93</v>
      </c>
      <c r="E130" s="67" t="s">
        <v>376</v>
      </c>
      <c r="F130" s="79">
        <f>F131+F140</f>
        <v>691</v>
      </c>
      <c r="G130" s="79">
        <f t="shared" ref="G130:H130" si="56">G131+G140</f>
        <v>243</v>
      </c>
      <c r="H130" s="79">
        <f t="shared" si="56"/>
        <v>247.9</v>
      </c>
    </row>
    <row r="131" spans="1:8" ht="49.5">
      <c r="A131" s="74" t="s">
        <v>25</v>
      </c>
      <c r="B131" s="133" t="s">
        <v>74</v>
      </c>
      <c r="C131" s="74" t="s">
        <v>230</v>
      </c>
      <c r="D131" s="74" t="s">
        <v>93</v>
      </c>
      <c r="E131" s="67" t="s">
        <v>164</v>
      </c>
      <c r="F131" s="79">
        <f>F132+F137</f>
        <v>82.5</v>
      </c>
      <c r="G131" s="79">
        <f t="shared" ref="G131:H131" si="57">G132+G137</f>
        <v>66.5</v>
      </c>
      <c r="H131" s="79">
        <f t="shared" si="57"/>
        <v>67.900000000000006</v>
      </c>
    </row>
    <row r="132" spans="1:8" ht="33">
      <c r="A132" s="74" t="s">
        <v>25</v>
      </c>
      <c r="B132" s="133" t="s">
        <v>74</v>
      </c>
      <c r="C132" s="74" t="s">
        <v>377</v>
      </c>
      <c r="D132" s="78" t="s">
        <v>93</v>
      </c>
      <c r="E132" s="67" t="s">
        <v>378</v>
      </c>
      <c r="F132" s="79">
        <f>F133+F135</f>
        <v>77.2</v>
      </c>
      <c r="G132" s="79">
        <f t="shared" ref="G132:H132" si="58">G133+G135</f>
        <v>61.2</v>
      </c>
      <c r="H132" s="79">
        <f t="shared" si="58"/>
        <v>62.5</v>
      </c>
    </row>
    <row r="133" spans="1:8" ht="49.5">
      <c r="A133" s="74" t="s">
        <v>25</v>
      </c>
      <c r="B133" s="133" t="s">
        <v>74</v>
      </c>
      <c r="C133" s="74" t="s">
        <v>231</v>
      </c>
      <c r="D133" s="74" t="s">
        <v>93</v>
      </c>
      <c r="E133" s="67" t="s">
        <v>165</v>
      </c>
      <c r="F133" s="79">
        <f>F134</f>
        <v>27</v>
      </c>
      <c r="G133" s="79">
        <f t="shared" ref="G133:H133" si="59">G134</f>
        <v>27.5</v>
      </c>
      <c r="H133" s="79">
        <f t="shared" si="59"/>
        <v>28.1</v>
      </c>
    </row>
    <row r="134" spans="1:8" ht="33">
      <c r="A134" s="74" t="s">
        <v>25</v>
      </c>
      <c r="B134" s="133" t="s">
        <v>74</v>
      </c>
      <c r="C134" s="74" t="s">
        <v>231</v>
      </c>
      <c r="D134" s="74" t="s">
        <v>96</v>
      </c>
      <c r="E134" s="67" t="s">
        <v>343</v>
      </c>
      <c r="F134" s="79">
        <v>27</v>
      </c>
      <c r="G134" s="79">
        <v>27.5</v>
      </c>
      <c r="H134" s="79">
        <v>28.1</v>
      </c>
    </row>
    <row r="135" spans="1:8" ht="49.5">
      <c r="A135" s="74" t="s">
        <v>25</v>
      </c>
      <c r="B135" s="133" t="s">
        <v>74</v>
      </c>
      <c r="C135" s="74" t="s">
        <v>379</v>
      </c>
      <c r="D135" s="74" t="s">
        <v>93</v>
      </c>
      <c r="E135" s="67" t="s">
        <v>502</v>
      </c>
      <c r="F135" s="79">
        <f>F136</f>
        <v>50.2</v>
      </c>
      <c r="G135" s="79">
        <f t="shared" ref="G135:H135" si="60">G136</f>
        <v>33.700000000000003</v>
      </c>
      <c r="H135" s="79">
        <f t="shared" si="60"/>
        <v>34.4</v>
      </c>
    </row>
    <row r="136" spans="1:8" ht="33">
      <c r="A136" s="74" t="s">
        <v>25</v>
      </c>
      <c r="B136" s="133" t="s">
        <v>74</v>
      </c>
      <c r="C136" s="74" t="s">
        <v>379</v>
      </c>
      <c r="D136" s="74" t="s">
        <v>96</v>
      </c>
      <c r="E136" s="67" t="s">
        <v>343</v>
      </c>
      <c r="F136" s="79">
        <f>33+17.2</f>
        <v>50.2</v>
      </c>
      <c r="G136" s="79">
        <v>33.700000000000003</v>
      </c>
      <c r="H136" s="79">
        <v>34.4</v>
      </c>
    </row>
    <row r="137" spans="1:8" ht="33">
      <c r="A137" s="74" t="s">
        <v>25</v>
      </c>
      <c r="B137" s="133" t="s">
        <v>74</v>
      </c>
      <c r="C137" s="74" t="s">
        <v>380</v>
      </c>
      <c r="D137" s="78" t="s">
        <v>93</v>
      </c>
      <c r="E137" s="67" t="s">
        <v>381</v>
      </c>
      <c r="F137" s="79">
        <f>F138</f>
        <v>5.3</v>
      </c>
      <c r="G137" s="79">
        <f t="shared" ref="G137:H138" si="61">G138</f>
        <v>5.3</v>
      </c>
      <c r="H137" s="79">
        <f t="shared" si="61"/>
        <v>5.4</v>
      </c>
    </row>
    <row r="138" spans="1:8" ht="115.5">
      <c r="A138" s="74" t="s">
        <v>25</v>
      </c>
      <c r="B138" s="133" t="s">
        <v>74</v>
      </c>
      <c r="C138" s="74" t="s">
        <v>232</v>
      </c>
      <c r="D138" s="74" t="s">
        <v>93</v>
      </c>
      <c r="E138" s="67" t="s">
        <v>382</v>
      </c>
      <c r="F138" s="79">
        <f>F139</f>
        <v>5.3</v>
      </c>
      <c r="G138" s="79">
        <f t="shared" si="61"/>
        <v>5.3</v>
      </c>
      <c r="H138" s="79">
        <f t="shared" si="61"/>
        <v>5.4</v>
      </c>
    </row>
    <row r="139" spans="1:8" ht="33">
      <c r="A139" s="74" t="s">
        <v>25</v>
      </c>
      <c r="B139" s="133" t="s">
        <v>74</v>
      </c>
      <c r="C139" s="74" t="s">
        <v>232</v>
      </c>
      <c r="D139" s="74" t="s">
        <v>96</v>
      </c>
      <c r="E139" s="67" t="s">
        <v>343</v>
      </c>
      <c r="F139" s="79">
        <v>5.3</v>
      </c>
      <c r="G139" s="79">
        <v>5.3</v>
      </c>
      <c r="H139" s="79">
        <v>5.4</v>
      </c>
    </row>
    <row r="140" spans="1:8" ht="33">
      <c r="A140" s="74" t="s">
        <v>25</v>
      </c>
      <c r="B140" s="133" t="s">
        <v>74</v>
      </c>
      <c r="C140" s="74" t="s">
        <v>233</v>
      </c>
      <c r="D140" s="74" t="s">
        <v>93</v>
      </c>
      <c r="E140" s="67" t="s">
        <v>166</v>
      </c>
      <c r="F140" s="79">
        <f>F141</f>
        <v>608.5</v>
      </c>
      <c r="G140" s="79">
        <f t="shared" ref="G140:H140" si="62">G141</f>
        <v>176.5</v>
      </c>
      <c r="H140" s="79">
        <f t="shared" si="62"/>
        <v>180</v>
      </c>
    </row>
    <row r="141" spans="1:8" ht="33">
      <c r="A141" s="74" t="s">
        <v>25</v>
      </c>
      <c r="B141" s="133" t="s">
        <v>74</v>
      </c>
      <c r="C141" s="74" t="s">
        <v>383</v>
      </c>
      <c r="D141" s="78" t="s">
        <v>93</v>
      </c>
      <c r="E141" s="67" t="s">
        <v>384</v>
      </c>
      <c r="F141" s="79">
        <f>F142+F144</f>
        <v>608.5</v>
      </c>
      <c r="G141" s="79">
        <f t="shared" ref="G141:H141" si="63">G142+G144</f>
        <v>176.5</v>
      </c>
      <c r="H141" s="79">
        <f t="shared" si="63"/>
        <v>180</v>
      </c>
    </row>
    <row r="142" spans="1:8" ht="33">
      <c r="A142" s="74" t="s">
        <v>25</v>
      </c>
      <c r="B142" s="133" t="s">
        <v>74</v>
      </c>
      <c r="C142" s="74" t="s">
        <v>234</v>
      </c>
      <c r="D142" s="74" t="s">
        <v>93</v>
      </c>
      <c r="E142" s="67" t="s">
        <v>167</v>
      </c>
      <c r="F142" s="79">
        <f>F143</f>
        <v>466.2</v>
      </c>
      <c r="G142" s="79">
        <f t="shared" ref="G142:H142" si="64">G143</f>
        <v>31.4</v>
      </c>
      <c r="H142" s="79">
        <f t="shared" si="64"/>
        <v>32</v>
      </c>
    </row>
    <row r="143" spans="1:8" ht="33">
      <c r="A143" s="74" t="s">
        <v>25</v>
      </c>
      <c r="B143" s="133" t="s">
        <v>74</v>
      </c>
      <c r="C143" s="74" t="s">
        <v>234</v>
      </c>
      <c r="D143" s="74" t="s">
        <v>96</v>
      </c>
      <c r="E143" s="67" t="s">
        <v>343</v>
      </c>
      <c r="F143" s="79">
        <f>30.7+435.5</f>
        <v>466.2</v>
      </c>
      <c r="G143" s="79">
        <v>31.4</v>
      </c>
      <c r="H143" s="79">
        <v>32</v>
      </c>
    </row>
    <row r="144" spans="1:8" ht="49.5">
      <c r="A144" s="74" t="s">
        <v>25</v>
      </c>
      <c r="B144" s="133" t="s">
        <v>74</v>
      </c>
      <c r="C144" s="74" t="s">
        <v>235</v>
      </c>
      <c r="D144" s="74" t="s">
        <v>93</v>
      </c>
      <c r="E144" s="67" t="s">
        <v>168</v>
      </c>
      <c r="F144" s="79">
        <f>F145</f>
        <v>142.30000000000001</v>
      </c>
      <c r="G144" s="79">
        <f t="shared" ref="G144:H144" si="65">G145</f>
        <v>145.1</v>
      </c>
      <c r="H144" s="79">
        <f t="shared" si="65"/>
        <v>148</v>
      </c>
    </row>
    <row r="145" spans="1:8">
      <c r="A145" s="74" t="s">
        <v>25</v>
      </c>
      <c r="B145" s="133" t="s">
        <v>74</v>
      </c>
      <c r="C145" s="74" t="s">
        <v>235</v>
      </c>
      <c r="D145" s="74" t="s">
        <v>97</v>
      </c>
      <c r="E145" s="67" t="s">
        <v>98</v>
      </c>
      <c r="F145" s="79">
        <v>142.30000000000001</v>
      </c>
      <c r="G145" s="79">
        <v>145.1</v>
      </c>
      <c r="H145" s="79">
        <v>148</v>
      </c>
    </row>
    <row r="146" spans="1:8">
      <c r="A146" s="74" t="s">
        <v>25</v>
      </c>
      <c r="B146" s="133" t="s">
        <v>84</v>
      </c>
      <c r="C146" s="74" t="s">
        <v>93</v>
      </c>
      <c r="D146" s="74" t="s">
        <v>93</v>
      </c>
      <c r="E146" s="21" t="s">
        <v>50</v>
      </c>
      <c r="F146" s="79">
        <f>F147+F159</f>
        <v>38020.199999999997</v>
      </c>
      <c r="G146" s="79">
        <f t="shared" ref="G146:H146" si="66">G147+G159</f>
        <v>23360.799999999999</v>
      </c>
      <c r="H146" s="79">
        <f t="shared" si="66"/>
        <v>14653.3</v>
      </c>
    </row>
    <row r="147" spans="1:8">
      <c r="A147" s="74" t="s">
        <v>25</v>
      </c>
      <c r="B147" s="133" t="s">
        <v>75</v>
      </c>
      <c r="C147" s="74" t="s">
        <v>93</v>
      </c>
      <c r="D147" s="74" t="s">
        <v>93</v>
      </c>
      <c r="E147" s="67" t="s">
        <v>51</v>
      </c>
      <c r="F147" s="79">
        <f>F148</f>
        <v>12893.7</v>
      </c>
      <c r="G147" s="79">
        <f t="shared" ref="G147:H148" si="67">G148</f>
        <v>9000</v>
      </c>
      <c r="H147" s="79">
        <f t="shared" si="67"/>
        <v>0</v>
      </c>
    </row>
    <row r="148" spans="1:8" ht="49.5">
      <c r="A148" s="74" t="s">
        <v>25</v>
      </c>
      <c r="B148" s="133" t="s">
        <v>75</v>
      </c>
      <c r="C148" s="74" t="s">
        <v>219</v>
      </c>
      <c r="D148" s="74" t="s">
        <v>93</v>
      </c>
      <c r="E148" s="116" t="s">
        <v>361</v>
      </c>
      <c r="F148" s="79">
        <f>F149</f>
        <v>12893.7</v>
      </c>
      <c r="G148" s="79">
        <f t="shared" si="67"/>
        <v>9000</v>
      </c>
      <c r="H148" s="79">
        <f t="shared" si="67"/>
        <v>0</v>
      </c>
    </row>
    <row r="149" spans="1:8" ht="49.5">
      <c r="A149" s="74" t="s">
        <v>25</v>
      </c>
      <c r="B149" s="133" t="s">
        <v>75</v>
      </c>
      <c r="C149" s="74" t="s">
        <v>385</v>
      </c>
      <c r="D149" s="74" t="s">
        <v>93</v>
      </c>
      <c r="E149" s="67" t="s">
        <v>386</v>
      </c>
      <c r="F149" s="79">
        <f>F150</f>
        <v>12893.7</v>
      </c>
      <c r="G149" s="79">
        <f t="shared" ref="G149:H149" si="68">G150</f>
        <v>9000</v>
      </c>
      <c r="H149" s="79">
        <f t="shared" si="68"/>
        <v>0</v>
      </c>
    </row>
    <row r="150" spans="1:8" ht="33">
      <c r="A150" s="74" t="s">
        <v>25</v>
      </c>
      <c r="B150" s="133" t="s">
        <v>75</v>
      </c>
      <c r="C150" s="74" t="s">
        <v>387</v>
      </c>
      <c r="D150" s="78" t="s">
        <v>93</v>
      </c>
      <c r="E150" s="67" t="s">
        <v>388</v>
      </c>
      <c r="F150" s="79">
        <f>F151+F155+F153+F157</f>
        <v>12893.7</v>
      </c>
      <c r="G150" s="79">
        <f t="shared" ref="G150:H150" si="69">G151+G155+G153+G157</f>
        <v>9000</v>
      </c>
      <c r="H150" s="79">
        <f t="shared" si="69"/>
        <v>0</v>
      </c>
    </row>
    <row r="151" spans="1:8" ht="49.5">
      <c r="A151" s="74" t="s">
        <v>25</v>
      </c>
      <c r="B151" s="133" t="s">
        <v>75</v>
      </c>
      <c r="C151" s="74" t="s">
        <v>389</v>
      </c>
      <c r="D151" s="74" t="s">
        <v>93</v>
      </c>
      <c r="E151" s="67" t="s">
        <v>390</v>
      </c>
      <c r="F151" s="79">
        <f>F152</f>
        <v>1445.7000000000007</v>
      </c>
      <c r="G151" s="79">
        <f t="shared" ref="G151:H151" si="70">G152</f>
        <v>9000</v>
      </c>
      <c r="H151" s="79">
        <f t="shared" si="70"/>
        <v>0</v>
      </c>
    </row>
    <row r="152" spans="1:8" ht="49.5">
      <c r="A152" s="74" t="s">
        <v>25</v>
      </c>
      <c r="B152" s="133" t="s">
        <v>75</v>
      </c>
      <c r="C152" s="74" t="s">
        <v>389</v>
      </c>
      <c r="D152" s="74" t="s">
        <v>99</v>
      </c>
      <c r="E152" s="67" t="s">
        <v>391</v>
      </c>
      <c r="F152" s="79">
        <f>15848.1-5000-9402.4</f>
        <v>1445.7000000000007</v>
      </c>
      <c r="G152" s="79">
        <v>9000</v>
      </c>
      <c r="H152" s="79">
        <v>0</v>
      </c>
    </row>
    <row r="153" spans="1:8">
      <c r="A153" s="74" t="s">
        <v>25</v>
      </c>
      <c r="B153" s="133" t="s">
        <v>75</v>
      </c>
      <c r="C153" s="74" t="s">
        <v>512</v>
      </c>
      <c r="D153" s="74" t="s">
        <v>93</v>
      </c>
      <c r="E153" s="67" t="s">
        <v>513</v>
      </c>
      <c r="F153" s="79">
        <f>F154</f>
        <v>198</v>
      </c>
      <c r="G153" s="79">
        <f t="shared" ref="G153:H153" si="71">G154</f>
        <v>0</v>
      </c>
      <c r="H153" s="79">
        <f t="shared" si="71"/>
        <v>0</v>
      </c>
    </row>
    <row r="154" spans="1:8" ht="49.5">
      <c r="A154" s="74" t="s">
        <v>25</v>
      </c>
      <c r="B154" s="133" t="s">
        <v>75</v>
      </c>
      <c r="C154" s="74" t="s">
        <v>512</v>
      </c>
      <c r="D154" s="74" t="s">
        <v>99</v>
      </c>
      <c r="E154" s="67" t="s">
        <v>391</v>
      </c>
      <c r="F154" s="79">
        <v>198</v>
      </c>
      <c r="G154" s="79">
        <v>0</v>
      </c>
      <c r="H154" s="79">
        <v>0</v>
      </c>
    </row>
    <row r="155" spans="1:8">
      <c r="A155" s="74" t="s">
        <v>25</v>
      </c>
      <c r="B155" s="133" t="s">
        <v>75</v>
      </c>
      <c r="C155" s="115" t="s">
        <v>392</v>
      </c>
      <c r="D155" s="74" t="s">
        <v>93</v>
      </c>
      <c r="E155" s="116" t="s">
        <v>393</v>
      </c>
      <c r="F155" s="79">
        <f>F156</f>
        <v>10750</v>
      </c>
      <c r="G155" s="79">
        <f t="shared" ref="G155:H155" si="72">G156</f>
        <v>0</v>
      </c>
      <c r="H155" s="79">
        <f t="shared" si="72"/>
        <v>0</v>
      </c>
    </row>
    <row r="156" spans="1:8" ht="33">
      <c r="A156" s="74" t="s">
        <v>25</v>
      </c>
      <c r="B156" s="133" t="s">
        <v>75</v>
      </c>
      <c r="C156" s="74" t="s">
        <v>392</v>
      </c>
      <c r="D156" s="74" t="s">
        <v>96</v>
      </c>
      <c r="E156" s="67" t="s">
        <v>343</v>
      </c>
      <c r="F156" s="79">
        <f>10550+700-500</f>
        <v>10750</v>
      </c>
      <c r="G156" s="79">
        <v>0</v>
      </c>
      <c r="H156" s="79">
        <v>0</v>
      </c>
    </row>
    <row r="157" spans="1:8" ht="49.5">
      <c r="A157" s="118" t="s">
        <v>25</v>
      </c>
      <c r="B157" s="133" t="s">
        <v>75</v>
      </c>
      <c r="C157" s="118" t="s">
        <v>615</v>
      </c>
      <c r="D157" s="118" t="s">
        <v>93</v>
      </c>
      <c r="E157" s="135" t="s">
        <v>616</v>
      </c>
      <c r="F157" s="79">
        <f>F158</f>
        <v>500</v>
      </c>
      <c r="G157" s="79">
        <f t="shared" ref="G157:H157" si="73">G158</f>
        <v>0</v>
      </c>
      <c r="H157" s="79">
        <f t="shared" si="73"/>
        <v>0</v>
      </c>
    </row>
    <row r="158" spans="1:8" ht="33">
      <c r="A158" s="118" t="s">
        <v>25</v>
      </c>
      <c r="B158" s="133" t="s">
        <v>75</v>
      </c>
      <c r="C158" s="118" t="s">
        <v>615</v>
      </c>
      <c r="D158" s="118" t="s">
        <v>96</v>
      </c>
      <c r="E158" s="119" t="s">
        <v>343</v>
      </c>
      <c r="F158" s="79">
        <v>500</v>
      </c>
      <c r="G158" s="79">
        <v>0</v>
      </c>
      <c r="H158" s="79">
        <v>0</v>
      </c>
    </row>
    <row r="159" spans="1:8">
      <c r="A159" s="74" t="s">
        <v>25</v>
      </c>
      <c r="B159" s="133" t="s">
        <v>76</v>
      </c>
      <c r="C159" s="74" t="s">
        <v>93</v>
      </c>
      <c r="D159" s="74" t="s">
        <v>93</v>
      </c>
      <c r="E159" s="67" t="s">
        <v>52</v>
      </c>
      <c r="F159" s="79">
        <f>F160+F184</f>
        <v>25126.5</v>
      </c>
      <c r="G159" s="79">
        <f t="shared" ref="G159:H159" si="74">G160+G184</f>
        <v>14360.8</v>
      </c>
      <c r="H159" s="79">
        <f t="shared" si="74"/>
        <v>14653.3</v>
      </c>
    </row>
    <row r="160" spans="1:8" ht="49.5">
      <c r="A160" s="74" t="s">
        <v>25</v>
      </c>
      <c r="B160" s="133" t="s">
        <v>76</v>
      </c>
      <c r="C160" s="74" t="s">
        <v>219</v>
      </c>
      <c r="D160" s="74" t="s">
        <v>93</v>
      </c>
      <c r="E160" s="163" t="s">
        <v>652</v>
      </c>
      <c r="F160" s="79">
        <f>F161</f>
        <v>24626.5</v>
      </c>
      <c r="G160" s="79">
        <f t="shared" ref="G160:H160" si="75">G161</f>
        <v>14360.8</v>
      </c>
      <c r="H160" s="79">
        <f t="shared" si="75"/>
        <v>14653.3</v>
      </c>
    </row>
    <row r="161" spans="1:8" ht="49.5">
      <c r="A161" s="74" t="s">
        <v>25</v>
      </c>
      <c r="B161" s="133" t="s">
        <v>76</v>
      </c>
      <c r="C161" s="74" t="s">
        <v>220</v>
      </c>
      <c r="D161" s="74" t="s">
        <v>93</v>
      </c>
      <c r="E161" s="67" t="s">
        <v>171</v>
      </c>
      <c r="F161" s="79">
        <f>F162+F181</f>
        <v>24626.5</v>
      </c>
      <c r="G161" s="79">
        <f t="shared" ref="G161:H161" si="76">G162+G181</f>
        <v>14360.8</v>
      </c>
      <c r="H161" s="79">
        <f t="shared" si="76"/>
        <v>14653.3</v>
      </c>
    </row>
    <row r="162" spans="1:8" ht="33">
      <c r="A162" s="74" t="s">
        <v>25</v>
      </c>
      <c r="B162" s="133" t="s">
        <v>76</v>
      </c>
      <c r="C162" s="74" t="s">
        <v>394</v>
      </c>
      <c r="D162" s="78" t="s">
        <v>93</v>
      </c>
      <c r="E162" s="67" t="s">
        <v>395</v>
      </c>
      <c r="F162" s="79">
        <f>F165+F167+F169+F171+F175+F177+F163+F179+F173</f>
        <v>23860.7</v>
      </c>
      <c r="G162" s="79">
        <f t="shared" ref="G162:H162" si="77">G165+G167+G169+G171+G175+G177+G163+G179+G173</f>
        <v>14095</v>
      </c>
      <c r="H162" s="79">
        <f t="shared" si="77"/>
        <v>14349.3</v>
      </c>
    </row>
    <row r="163" spans="1:8" ht="33">
      <c r="A163" s="74" t="s">
        <v>25</v>
      </c>
      <c r="B163" s="133" t="s">
        <v>76</v>
      </c>
      <c r="C163" s="74" t="s">
        <v>536</v>
      </c>
      <c r="D163" s="74" t="s">
        <v>93</v>
      </c>
      <c r="E163" s="67" t="s">
        <v>537</v>
      </c>
      <c r="F163" s="79">
        <f>F164</f>
        <v>677.9</v>
      </c>
      <c r="G163" s="79">
        <f t="shared" ref="G163:H163" si="78">G164</f>
        <v>0</v>
      </c>
      <c r="H163" s="79">
        <f t="shared" si="78"/>
        <v>0</v>
      </c>
    </row>
    <row r="164" spans="1:8" ht="33">
      <c r="A164" s="74" t="s">
        <v>25</v>
      </c>
      <c r="B164" s="133" t="s">
        <v>76</v>
      </c>
      <c r="C164" s="74" t="s">
        <v>536</v>
      </c>
      <c r="D164" s="74" t="s">
        <v>96</v>
      </c>
      <c r="E164" s="67" t="s">
        <v>343</v>
      </c>
      <c r="F164" s="79">
        <v>677.9</v>
      </c>
      <c r="G164" s="79">
        <v>0</v>
      </c>
      <c r="H164" s="79">
        <v>0</v>
      </c>
    </row>
    <row r="165" spans="1:8">
      <c r="A165" s="74" t="s">
        <v>25</v>
      </c>
      <c r="B165" s="133" t="s">
        <v>76</v>
      </c>
      <c r="C165" s="74" t="s">
        <v>237</v>
      </c>
      <c r="D165" s="74" t="s">
        <v>93</v>
      </c>
      <c r="E165" s="67" t="s">
        <v>172</v>
      </c>
      <c r="F165" s="79">
        <f>F166</f>
        <v>14039.6</v>
      </c>
      <c r="G165" s="79">
        <f t="shared" ref="G165:H165" si="79">G166</f>
        <v>11166</v>
      </c>
      <c r="H165" s="79">
        <f t="shared" si="79"/>
        <v>11250</v>
      </c>
    </row>
    <row r="166" spans="1:8" ht="33">
      <c r="A166" s="74" t="s">
        <v>25</v>
      </c>
      <c r="B166" s="133" t="s">
        <v>76</v>
      </c>
      <c r="C166" s="74" t="s">
        <v>237</v>
      </c>
      <c r="D166" s="74" t="s">
        <v>96</v>
      </c>
      <c r="E166" s="67" t="s">
        <v>343</v>
      </c>
      <c r="F166" s="79">
        <f>11006+3033.6</f>
        <v>14039.6</v>
      </c>
      <c r="G166" s="79">
        <v>11166</v>
      </c>
      <c r="H166" s="79">
        <v>11250</v>
      </c>
    </row>
    <row r="167" spans="1:8" ht="33">
      <c r="A167" s="74" t="s">
        <v>25</v>
      </c>
      <c r="B167" s="133" t="s">
        <v>76</v>
      </c>
      <c r="C167" s="74" t="s">
        <v>238</v>
      </c>
      <c r="D167" s="74" t="s">
        <v>93</v>
      </c>
      <c r="E167" s="67" t="s">
        <v>173</v>
      </c>
      <c r="F167" s="79">
        <f>F168</f>
        <v>1120.1000000000001</v>
      </c>
      <c r="G167" s="79">
        <f t="shared" ref="G167:H167" si="80">G168</f>
        <v>900</v>
      </c>
      <c r="H167" s="79">
        <f t="shared" si="80"/>
        <v>900</v>
      </c>
    </row>
    <row r="168" spans="1:8" ht="33">
      <c r="A168" s="74" t="s">
        <v>25</v>
      </c>
      <c r="B168" s="133" t="s">
        <v>76</v>
      </c>
      <c r="C168" s="74" t="s">
        <v>238</v>
      </c>
      <c r="D168" s="74" t="s">
        <v>96</v>
      </c>
      <c r="E168" s="67" t="s">
        <v>343</v>
      </c>
      <c r="F168" s="79">
        <f>952.2+167.9</f>
        <v>1120.1000000000001</v>
      </c>
      <c r="G168" s="79">
        <v>900</v>
      </c>
      <c r="H168" s="79">
        <v>900</v>
      </c>
    </row>
    <row r="169" spans="1:8" ht="33">
      <c r="A169" s="74" t="s">
        <v>25</v>
      </c>
      <c r="B169" s="133" t="s">
        <v>76</v>
      </c>
      <c r="C169" s="74" t="s">
        <v>239</v>
      </c>
      <c r="D169" s="74" t="s">
        <v>93</v>
      </c>
      <c r="E169" s="67" t="s">
        <v>174</v>
      </c>
      <c r="F169" s="79">
        <f>F170</f>
        <v>2125.1</v>
      </c>
      <c r="G169" s="79">
        <f t="shared" ref="G169:H169" si="81">G170</f>
        <v>1625.1</v>
      </c>
      <c r="H169" s="79">
        <f t="shared" si="81"/>
        <v>1795.4</v>
      </c>
    </row>
    <row r="170" spans="1:8" ht="33">
      <c r="A170" s="74" t="s">
        <v>25</v>
      </c>
      <c r="B170" s="133" t="s">
        <v>76</v>
      </c>
      <c r="C170" s="74" t="s">
        <v>239</v>
      </c>
      <c r="D170" s="74" t="s">
        <v>96</v>
      </c>
      <c r="E170" s="67" t="s">
        <v>343</v>
      </c>
      <c r="F170" s="79">
        <f>1625.1+500</f>
        <v>2125.1</v>
      </c>
      <c r="G170" s="79">
        <v>1625.1</v>
      </c>
      <c r="H170" s="79">
        <v>1795.4</v>
      </c>
    </row>
    <row r="171" spans="1:8" ht="33">
      <c r="A171" s="74" t="s">
        <v>25</v>
      </c>
      <c r="B171" s="133" t="s">
        <v>76</v>
      </c>
      <c r="C171" s="74" t="s">
        <v>240</v>
      </c>
      <c r="D171" s="74" t="s">
        <v>93</v>
      </c>
      <c r="E171" s="67" t="s">
        <v>396</v>
      </c>
      <c r="F171" s="79">
        <f>F172</f>
        <v>145.9</v>
      </c>
      <c r="G171" s="79">
        <f t="shared" ref="G171:H171" si="82">G172</f>
        <v>145.9</v>
      </c>
      <c r="H171" s="79">
        <f t="shared" si="82"/>
        <v>145.9</v>
      </c>
    </row>
    <row r="172" spans="1:8" ht="33">
      <c r="A172" s="74" t="s">
        <v>25</v>
      </c>
      <c r="B172" s="133" t="s">
        <v>76</v>
      </c>
      <c r="C172" s="74" t="s">
        <v>240</v>
      </c>
      <c r="D172" s="74" t="s">
        <v>96</v>
      </c>
      <c r="E172" s="67" t="s">
        <v>343</v>
      </c>
      <c r="F172" s="79">
        <v>145.9</v>
      </c>
      <c r="G172" s="79">
        <v>145.9</v>
      </c>
      <c r="H172" s="79">
        <v>145.9</v>
      </c>
    </row>
    <row r="173" spans="1:8" ht="49.5">
      <c r="A173" s="74" t="s">
        <v>25</v>
      </c>
      <c r="B173" s="133" t="s">
        <v>76</v>
      </c>
      <c r="C173" s="74" t="s">
        <v>561</v>
      </c>
      <c r="D173" s="74" t="s">
        <v>93</v>
      </c>
      <c r="E173" s="67" t="s">
        <v>562</v>
      </c>
      <c r="F173" s="79">
        <f>F174</f>
        <v>258</v>
      </c>
      <c r="G173" s="79">
        <f t="shared" ref="G173:H173" si="83">G174</f>
        <v>0</v>
      </c>
      <c r="H173" s="79">
        <f t="shared" si="83"/>
        <v>0</v>
      </c>
    </row>
    <row r="174" spans="1:8" ht="33">
      <c r="A174" s="74" t="s">
        <v>25</v>
      </c>
      <c r="B174" s="133" t="s">
        <v>76</v>
      </c>
      <c r="C174" s="74" t="s">
        <v>561</v>
      </c>
      <c r="D174" s="74" t="s">
        <v>96</v>
      </c>
      <c r="E174" s="67" t="s">
        <v>343</v>
      </c>
      <c r="F174" s="79">
        <v>258</v>
      </c>
      <c r="G174" s="79">
        <v>0</v>
      </c>
      <c r="H174" s="79">
        <v>0</v>
      </c>
    </row>
    <row r="175" spans="1:8" ht="49.5">
      <c r="A175" s="74" t="s">
        <v>25</v>
      </c>
      <c r="B175" s="133" t="s">
        <v>76</v>
      </c>
      <c r="C175" s="74" t="s">
        <v>397</v>
      </c>
      <c r="D175" s="74" t="s">
        <v>93</v>
      </c>
      <c r="E175" s="67" t="s">
        <v>398</v>
      </c>
      <c r="F175" s="79">
        <f>F176</f>
        <v>4441</v>
      </c>
      <c r="G175" s="79">
        <f t="shared" ref="G175:H175" si="84">G176</f>
        <v>0</v>
      </c>
      <c r="H175" s="79">
        <f t="shared" si="84"/>
        <v>0</v>
      </c>
    </row>
    <row r="176" spans="1:8" ht="33">
      <c r="A176" s="74" t="s">
        <v>25</v>
      </c>
      <c r="B176" s="133" t="s">
        <v>76</v>
      </c>
      <c r="C176" s="74" t="s">
        <v>397</v>
      </c>
      <c r="D176" s="74" t="s">
        <v>96</v>
      </c>
      <c r="E176" s="67" t="s">
        <v>343</v>
      </c>
      <c r="F176" s="79">
        <f>6000-1542.6-16.4</f>
        <v>4441</v>
      </c>
      <c r="G176" s="79">
        <v>0</v>
      </c>
      <c r="H176" s="79">
        <v>0</v>
      </c>
    </row>
    <row r="177" spans="1:8" ht="33">
      <c r="A177" s="74" t="s">
        <v>25</v>
      </c>
      <c r="B177" s="133" t="s">
        <v>76</v>
      </c>
      <c r="C177" s="74" t="s">
        <v>309</v>
      </c>
      <c r="D177" s="74" t="s">
        <v>93</v>
      </c>
      <c r="E177" s="67" t="s">
        <v>399</v>
      </c>
      <c r="F177" s="79">
        <f>F178</f>
        <v>0</v>
      </c>
      <c r="G177" s="79">
        <f t="shared" ref="G177:H177" si="85">G178</f>
        <v>258</v>
      </c>
      <c r="H177" s="79">
        <f t="shared" si="85"/>
        <v>258</v>
      </c>
    </row>
    <row r="178" spans="1:8" ht="33">
      <c r="A178" s="74" t="s">
        <v>25</v>
      </c>
      <c r="B178" s="133" t="s">
        <v>76</v>
      </c>
      <c r="C178" s="74" t="s">
        <v>309</v>
      </c>
      <c r="D178" s="74" t="s">
        <v>96</v>
      </c>
      <c r="E178" s="67" t="s">
        <v>343</v>
      </c>
      <c r="F178" s="79">
        <f>258-258</f>
        <v>0</v>
      </c>
      <c r="G178" s="79">
        <v>258</v>
      </c>
      <c r="H178" s="79">
        <v>258</v>
      </c>
    </row>
    <row r="179" spans="1:8" ht="33">
      <c r="A179" s="74" t="s">
        <v>25</v>
      </c>
      <c r="B179" s="133" t="s">
        <v>76</v>
      </c>
      <c r="C179" s="74" t="s">
        <v>539</v>
      </c>
      <c r="D179" s="74" t="s">
        <v>93</v>
      </c>
      <c r="E179" s="67" t="s">
        <v>538</v>
      </c>
      <c r="F179" s="79">
        <f>F180</f>
        <v>1053.0999999999999</v>
      </c>
      <c r="G179" s="79">
        <f t="shared" ref="G179:H179" si="86">G180</f>
        <v>0</v>
      </c>
      <c r="H179" s="79">
        <f t="shared" si="86"/>
        <v>0</v>
      </c>
    </row>
    <row r="180" spans="1:8" ht="33">
      <c r="A180" s="74" t="s">
        <v>25</v>
      </c>
      <c r="B180" s="133" t="s">
        <v>76</v>
      </c>
      <c r="C180" s="108" t="s">
        <v>539</v>
      </c>
      <c r="D180" s="74" t="s">
        <v>96</v>
      </c>
      <c r="E180" s="67" t="s">
        <v>343</v>
      </c>
      <c r="F180" s="79">
        <v>1053.0999999999999</v>
      </c>
      <c r="G180" s="79">
        <v>0</v>
      </c>
      <c r="H180" s="79">
        <v>0</v>
      </c>
    </row>
    <row r="181" spans="1:8" ht="66">
      <c r="A181" s="74" t="s">
        <v>25</v>
      </c>
      <c r="B181" s="133" t="s">
        <v>76</v>
      </c>
      <c r="C181" s="74" t="s">
        <v>362</v>
      </c>
      <c r="D181" s="78" t="s">
        <v>93</v>
      </c>
      <c r="E181" s="67" t="s">
        <v>363</v>
      </c>
      <c r="F181" s="79">
        <f>F182</f>
        <v>765.8</v>
      </c>
      <c r="G181" s="79">
        <f t="shared" ref="G181:H182" si="87">G182</f>
        <v>265.8</v>
      </c>
      <c r="H181" s="79">
        <f t="shared" si="87"/>
        <v>304</v>
      </c>
    </row>
    <row r="182" spans="1:8" ht="49.5">
      <c r="A182" s="74" t="s">
        <v>25</v>
      </c>
      <c r="B182" s="133" t="s">
        <v>76</v>
      </c>
      <c r="C182" s="74" t="s">
        <v>241</v>
      </c>
      <c r="D182" s="74" t="s">
        <v>93</v>
      </c>
      <c r="E182" s="67" t="s">
        <v>175</v>
      </c>
      <c r="F182" s="79">
        <f>F183</f>
        <v>765.8</v>
      </c>
      <c r="G182" s="79">
        <f t="shared" si="87"/>
        <v>265.8</v>
      </c>
      <c r="H182" s="79">
        <f t="shared" si="87"/>
        <v>304</v>
      </c>
    </row>
    <row r="183" spans="1:8" ht="33">
      <c r="A183" s="74" t="s">
        <v>25</v>
      </c>
      <c r="B183" s="133" t="s">
        <v>76</v>
      </c>
      <c r="C183" s="74" t="s">
        <v>241</v>
      </c>
      <c r="D183" s="74" t="s">
        <v>96</v>
      </c>
      <c r="E183" s="67" t="s">
        <v>343</v>
      </c>
      <c r="F183" s="79">
        <f>265.8+500</f>
        <v>765.8</v>
      </c>
      <c r="G183" s="79">
        <v>265.8</v>
      </c>
      <c r="H183" s="79">
        <v>304</v>
      </c>
    </row>
    <row r="184" spans="1:8" ht="33">
      <c r="A184" s="220" t="s">
        <v>25</v>
      </c>
      <c r="B184" s="220" t="s">
        <v>76</v>
      </c>
      <c r="C184" s="74" t="s">
        <v>313</v>
      </c>
      <c r="D184" s="74" t="s">
        <v>93</v>
      </c>
      <c r="E184" s="67" t="s">
        <v>430</v>
      </c>
      <c r="F184" s="79">
        <f>F185</f>
        <v>500</v>
      </c>
      <c r="G184" s="79">
        <f t="shared" ref="G184:H186" si="88">G185</f>
        <v>0</v>
      </c>
      <c r="H184" s="79">
        <f t="shared" si="88"/>
        <v>0</v>
      </c>
    </row>
    <row r="185" spans="1:8" ht="49.5">
      <c r="A185" s="220" t="s">
        <v>25</v>
      </c>
      <c r="B185" s="220" t="s">
        <v>76</v>
      </c>
      <c r="C185" s="74" t="s">
        <v>437</v>
      </c>
      <c r="D185" s="74" t="s">
        <v>93</v>
      </c>
      <c r="E185" s="67" t="s">
        <v>438</v>
      </c>
      <c r="F185" s="79">
        <f>F186</f>
        <v>500</v>
      </c>
      <c r="G185" s="79">
        <f t="shared" si="88"/>
        <v>0</v>
      </c>
      <c r="H185" s="79">
        <f t="shared" si="88"/>
        <v>0</v>
      </c>
    </row>
    <row r="186" spans="1:8" ht="49.5">
      <c r="A186" s="220" t="s">
        <v>25</v>
      </c>
      <c r="B186" s="220" t="s">
        <v>76</v>
      </c>
      <c r="C186" s="74" t="s">
        <v>439</v>
      </c>
      <c r="D186" s="74" t="s">
        <v>93</v>
      </c>
      <c r="E186" s="221" t="s">
        <v>440</v>
      </c>
      <c r="F186" s="79">
        <f>F187</f>
        <v>500</v>
      </c>
      <c r="G186" s="79">
        <f t="shared" si="88"/>
        <v>0</v>
      </c>
      <c r="H186" s="79">
        <f t="shared" si="88"/>
        <v>0</v>
      </c>
    </row>
    <row r="187" spans="1:8" ht="33">
      <c r="A187" s="220" t="s">
        <v>25</v>
      </c>
      <c r="B187" s="220" t="s">
        <v>76</v>
      </c>
      <c r="C187" s="220" t="s">
        <v>439</v>
      </c>
      <c r="D187" s="220" t="s">
        <v>96</v>
      </c>
      <c r="E187" s="221" t="s">
        <v>343</v>
      </c>
      <c r="F187" s="79">
        <v>500</v>
      </c>
      <c r="G187" s="79">
        <v>0</v>
      </c>
      <c r="H187" s="79">
        <v>0</v>
      </c>
    </row>
    <row r="188" spans="1:8">
      <c r="A188" s="74" t="s">
        <v>25</v>
      </c>
      <c r="B188" s="133" t="s">
        <v>62</v>
      </c>
      <c r="C188" s="74" t="s">
        <v>93</v>
      </c>
      <c r="D188" s="74" t="s">
        <v>93</v>
      </c>
      <c r="E188" s="67" t="s">
        <v>53</v>
      </c>
      <c r="F188" s="79">
        <f>F197+F189</f>
        <v>16556.699999999997</v>
      </c>
      <c r="G188" s="79">
        <f>G197+G189</f>
        <v>15444.3</v>
      </c>
      <c r="H188" s="79">
        <f>H197+H189</f>
        <v>15444.3</v>
      </c>
    </row>
    <row r="189" spans="1:8">
      <c r="A189" s="15" t="s">
        <v>25</v>
      </c>
      <c r="B189" s="15" t="s">
        <v>331</v>
      </c>
      <c r="C189" s="4"/>
      <c r="D189" s="4"/>
      <c r="E189" s="67" t="s">
        <v>332</v>
      </c>
      <c r="F189" s="79">
        <f>F190</f>
        <v>15486.099999999999</v>
      </c>
      <c r="G189" s="79">
        <f t="shared" ref="G189:H193" si="89">G190</f>
        <v>15444.3</v>
      </c>
      <c r="H189" s="79">
        <f t="shared" si="89"/>
        <v>15444.3</v>
      </c>
    </row>
    <row r="190" spans="1:8" ht="49.5">
      <c r="A190" s="15" t="s">
        <v>25</v>
      </c>
      <c r="B190" s="15" t="s">
        <v>331</v>
      </c>
      <c r="C190" s="4" t="s">
        <v>242</v>
      </c>
      <c r="D190" s="4"/>
      <c r="E190" s="21" t="s">
        <v>150</v>
      </c>
      <c r="F190" s="79">
        <f>F191</f>
        <v>15486.099999999999</v>
      </c>
      <c r="G190" s="79">
        <f t="shared" si="89"/>
        <v>15444.3</v>
      </c>
      <c r="H190" s="79">
        <f t="shared" si="89"/>
        <v>15444.3</v>
      </c>
    </row>
    <row r="191" spans="1:8" ht="49.5">
      <c r="A191" s="15" t="s">
        <v>25</v>
      </c>
      <c r="B191" s="15" t="s">
        <v>331</v>
      </c>
      <c r="C191" s="4" t="s">
        <v>243</v>
      </c>
      <c r="D191" s="4"/>
      <c r="E191" s="21" t="s">
        <v>151</v>
      </c>
      <c r="F191" s="79">
        <f>F192</f>
        <v>15486.099999999999</v>
      </c>
      <c r="G191" s="79">
        <f t="shared" si="89"/>
        <v>15444.3</v>
      </c>
      <c r="H191" s="79">
        <f t="shared" si="89"/>
        <v>15444.3</v>
      </c>
    </row>
    <row r="192" spans="1:8" ht="33">
      <c r="A192" s="15" t="s">
        <v>25</v>
      </c>
      <c r="B192" s="15" t="s">
        <v>331</v>
      </c>
      <c r="C192" s="4" t="s">
        <v>411</v>
      </c>
      <c r="D192" s="71"/>
      <c r="E192" s="5" t="s">
        <v>412</v>
      </c>
      <c r="F192" s="79">
        <f>F193+F195</f>
        <v>15486.099999999999</v>
      </c>
      <c r="G192" s="79">
        <f t="shared" ref="G192:H192" si="90">G193+G195</f>
        <v>15444.3</v>
      </c>
      <c r="H192" s="79">
        <f t="shared" si="90"/>
        <v>15444.3</v>
      </c>
    </row>
    <row r="193" spans="1:8" ht="33">
      <c r="A193" s="15" t="s">
        <v>25</v>
      </c>
      <c r="B193" s="15" t="s">
        <v>331</v>
      </c>
      <c r="C193" s="4" t="s">
        <v>244</v>
      </c>
      <c r="D193" s="4"/>
      <c r="E193" s="21" t="s">
        <v>179</v>
      </c>
      <c r="F193" s="79">
        <f>F194</f>
        <v>15444.3</v>
      </c>
      <c r="G193" s="79">
        <f t="shared" si="89"/>
        <v>15444.3</v>
      </c>
      <c r="H193" s="79">
        <f t="shared" si="89"/>
        <v>15444.3</v>
      </c>
    </row>
    <row r="194" spans="1:8" ht="33">
      <c r="A194" s="15" t="s">
        <v>25</v>
      </c>
      <c r="B194" s="15" t="s">
        <v>331</v>
      </c>
      <c r="C194" s="4" t="s">
        <v>244</v>
      </c>
      <c r="D194" s="71">
        <v>600</v>
      </c>
      <c r="E194" s="5" t="s">
        <v>117</v>
      </c>
      <c r="F194" s="79">
        <v>15444.3</v>
      </c>
      <c r="G194" s="79">
        <v>15444.3</v>
      </c>
      <c r="H194" s="79">
        <v>15444.3</v>
      </c>
    </row>
    <row r="195" spans="1:8" ht="33">
      <c r="A195" s="15" t="s">
        <v>25</v>
      </c>
      <c r="B195" s="15" t="s">
        <v>331</v>
      </c>
      <c r="C195" s="82" t="s">
        <v>575</v>
      </c>
      <c r="D195" s="82" t="s">
        <v>93</v>
      </c>
      <c r="E195" s="83" t="s">
        <v>576</v>
      </c>
      <c r="F195" s="84">
        <f>F196</f>
        <v>41.8</v>
      </c>
      <c r="G195" s="84">
        <f t="shared" ref="G195:H195" si="91">G196</f>
        <v>0</v>
      </c>
      <c r="H195" s="84">
        <f t="shared" si="91"/>
        <v>0</v>
      </c>
    </row>
    <row r="196" spans="1:8" ht="33">
      <c r="A196" s="15" t="s">
        <v>25</v>
      </c>
      <c r="B196" s="15" t="s">
        <v>331</v>
      </c>
      <c r="C196" s="82" t="s">
        <v>575</v>
      </c>
      <c r="D196" s="82" t="s">
        <v>414</v>
      </c>
      <c r="E196" s="83" t="s">
        <v>415</v>
      </c>
      <c r="F196" s="84">
        <v>41.8</v>
      </c>
      <c r="G196" s="79">
        <v>0</v>
      </c>
      <c r="H196" s="79">
        <v>0</v>
      </c>
    </row>
    <row r="197" spans="1:8">
      <c r="A197" s="74" t="s">
        <v>25</v>
      </c>
      <c r="B197" s="133" t="s">
        <v>63</v>
      </c>
      <c r="C197" s="74" t="s">
        <v>93</v>
      </c>
      <c r="D197" s="74" t="s">
        <v>93</v>
      </c>
      <c r="E197" s="67" t="s">
        <v>508</v>
      </c>
      <c r="F197" s="79">
        <f>F198</f>
        <v>1070.5999999999999</v>
      </c>
      <c r="G197" s="79">
        <f t="shared" ref="G197:H201" si="92">G198</f>
        <v>0</v>
      </c>
      <c r="H197" s="79">
        <f t="shared" si="92"/>
        <v>0</v>
      </c>
    </row>
    <row r="198" spans="1:8" ht="49.5">
      <c r="A198" s="74" t="s">
        <v>25</v>
      </c>
      <c r="B198" s="133" t="s">
        <v>63</v>
      </c>
      <c r="C198" s="74" t="s">
        <v>280</v>
      </c>
      <c r="D198" s="74" t="s">
        <v>93</v>
      </c>
      <c r="E198" s="67" t="s">
        <v>400</v>
      </c>
      <c r="F198" s="79">
        <f>F199</f>
        <v>1070.5999999999999</v>
      </c>
      <c r="G198" s="79">
        <f t="shared" si="92"/>
        <v>0</v>
      </c>
      <c r="H198" s="79">
        <f t="shared" si="92"/>
        <v>0</v>
      </c>
    </row>
    <row r="199" spans="1:8" ht="99">
      <c r="A199" s="74" t="s">
        <v>25</v>
      </c>
      <c r="B199" s="133" t="s">
        <v>63</v>
      </c>
      <c r="C199" s="74" t="s">
        <v>401</v>
      </c>
      <c r="D199" s="74" t="s">
        <v>93</v>
      </c>
      <c r="E199" s="67" t="s">
        <v>402</v>
      </c>
      <c r="F199" s="79">
        <f>F200</f>
        <v>1070.5999999999999</v>
      </c>
      <c r="G199" s="79">
        <f t="shared" si="92"/>
        <v>0</v>
      </c>
      <c r="H199" s="79">
        <f t="shared" si="92"/>
        <v>0</v>
      </c>
    </row>
    <row r="200" spans="1:8" ht="99">
      <c r="A200" s="74" t="s">
        <v>25</v>
      </c>
      <c r="B200" s="133" t="s">
        <v>63</v>
      </c>
      <c r="C200" s="81" t="s">
        <v>623</v>
      </c>
      <c r="D200" s="78" t="s">
        <v>93</v>
      </c>
      <c r="E200" s="67" t="s">
        <v>403</v>
      </c>
      <c r="F200" s="79">
        <f>F201</f>
        <v>1070.5999999999999</v>
      </c>
      <c r="G200" s="79">
        <f t="shared" si="92"/>
        <v>0</v>
      </c>
      <c r="H200" s="79">
        <f t="shared" si="92"/>
        <v>0</v>
      </c>
    </row>
    <row r="201" spans="1:8" ht="99">
      <c r="A201" s="74" t="s">
        <v>25</v>
      </c>
      <c r="B201" s="133" t="s">
        <v>63</v>
      </c>
      <c r="C201" s="74" t="s">
        <v>404</v>
      </c>
      <c r="D201" s="74" t="s">
        <v>93</v>
      </c>
      <c r="E201" s="67" t="s">
        <v>405</v>
      </c>
      <c r="F201" s="79">
        <f>F202</f>
        <v>1070.5999999999999</v>
      </c>
      <c r="G201" s="79">
        <f t="shared" si="92"/>
        <v>0</v>
      </c>
      <c r="H201" s="79">
        <f t="shared" si="92"/>
        <v>0</v>
      </c>
    </row>
    <row r="202" spans="1:8" ht="33">
      <c r="A202" s="74" t="s">
        <v>25</v>
      </c>
      <c r="B202" s="133" t="s">
        <v>63</v>
      </c>
      <c r="C202" s="74" t="s">
        <v>404</v>
      </c>
      <c r="D202" s="74" t="s">
        <v>96</v>
      </c>
      <c r="E202" s="67" t="s">
        <v>343</v>
      </c>
      <c r="F202" s="79">
        <f>811.1+259.5</f>
        <v>1070.5999999999999</v>
      </c>
      <c r="G202" s="79">
        <v>0</v>
      </c>
      <c r="H202" s="79">
        <v>0</v>
      </c>
    </row>
    <row r="203" spans="1:8">
      <c r="A203" s="74" t="s">
        <v>25</v>
      </c>
      <c r="B203" s="133" t="s">
        <v>66</v>
      </c>
      <c r="C203" s="74" t="s">
        <v>93</v>
      </c>
      <c r="D203" s="74" t="s">
        <v>93</v>
      </c>
      <c r="E203" s="5" t="s">
        <v>111</v>
      </c>
      <c r="F203" s="79">
        <f>F204</f>
        <v>23642.299999999996</v>
      </c>
      <c r="G203" s="79">
        <f t="shared" ref="G203:H205" si="93">G204</f>
        <v>22473.200000000001</v>
      </c>
      <c r="H203" s="79">
        <f t="shared" si="93"/>
        <v>22485.3</v>
      </c>
    </row>
    <row r="204" spans="1:8">
      <c r="A204" s="74" t="s">
        <v>25</v>
      </c>
      <c r="B204" s="133" t="s">
        <v>67</v>
      </c>
      <c r="C204" s="74" t="s">
        <v>93</v>
      </c>
      <c r="D204" s="74" t="s">
        <v>93</v>
      </c>
      <c r="E204" s="67" t="s">
        <v>18</v>
      </c>
      <c r="F204" s="79">
        <f>F205+F230</f>
        <v>23642.299999999996</v>
      </c>
      <c r="G204" s="79">
        <f t="shared" ref="G204:H204" si="94">G205+G230</f>
        <v>22473.200000000001</v>
      </c>
      <c r="H204" s="79">
        <f t="shared" si="94"/>
        <v>22485.3</v>
      </c>
    </row>
    <row r="205" spans="1:8" ht="49.5">
      <c r="A205" s="74" t="s">
        <v>25</v>
      </c>
      <c r="B205" s="133" t="s">
        <v>67</v>
      </c>
      <c r="C205" s="74" t="s">
        <v>242</v>
      </c>
      <c r="D205" s="74" t="s">
        <v>93</v>
      </c>
      <c r="E205" s="67" t="s">
        <v>406</v>
      </c>
      <c r="F205" s="79">
        <f>F206</f>
        <v>23072.699999999997</v>
      </c>
      <c r="G205" s="79">
        <f t="shared" si="93"/>
        <v>22473.200000000001</v>
      </c>
      <c r="H205" s="79">
        <f t="shared" si="93"/>
        <v>22485.3</v>
      </c>
    </row>
    <row r="206" spans="1:8" ht="49.5">
      <c r="A206" s="74" t="s">
        <v>25</v>
      </c>
      <c r="B206" s="133" t="s">
        <v>67</v>
      </c>
      <c r="C206" s="74" t="s">
        <v>243</v>
      </c>
      <c r="D206" s="74" t="s">
        <v>93</v>
      </c>
      <c r="E206" s="67" t="s">
        <v>151</v>
      </c>
      <c r="F206" s="79">
        <f>F207+F218+F227</f>
        <v>23072.699999999997</v>
      </c>
      <c r="G206" s="79">
        <f>G207+G218+G227</f>
        <v>22473.200000000001</v>
      </c>
      <c r="H206" s="79">
        <f>H207+H218+H227</f>
        <v>22485.3</v>
      </c>
    </row>
    <row r="207" spans="1:8" ht="33">
      <c r="A207" s="74" t="s">
        <v>25</v>
      </c>
      <c r="B207" s="133" t="s">
        <v>67</v>
      </c>
      <c r="C207" s="74" t="s">
        <v>407</v>
      </c>
      <c r="D207" s="78" t="s">
        <v>93</v>
      </c>
      <c r="E207" s="67" t="s">
        <v>408</v>
      </c>
      <c r="F207" s="79">
        <f>F208+F210+F212+F216</f>
        <v>9149.2999999999993</v>
      </c>
      <c r="G207" s="79">
        <f t="shared" ref="G207:H207" si="95">G208+G210+G212+G216</f>
        <v>9108.6999999999989</v>
      </c>
      <c r="H207" s="79">
        <f t="shared" si="95"/>
        <v>9119.6999999999989</v>
      </c>
    </row>
    <row r="208" spans="1:8" ht="33">
      <c r="A208" s="74" t="s">
        <v>25</v>
      </c>
      <c r="B208" s="133" t="s">
        <v>67</v>
      </c>
      <c r="C208" s="74" t="s">
        <v>247</v>
      </c>
      <c r="D208" s="74" t="s">
        <v>93</v>
      </c>
      <c r="E208" s="67" t="s">
        <v>409</v>
      </c>
      <c r="F208" s="79">
        <f>F209</f>
        <v>155.1</v>
      </c>
      <c r="G208" s="79">
        <f t="shared" ref="G208:H208" si="96">G209</f>
        <v>160.6</v>
      </c>
      <c r="H208" s="79">
        <f t="shared" si="96"/>
        <v>166.1</v>
      </c>
    </row>
    <row r="209" spans="1:8" ht="33">
      <c r="A209" s="74" t="s">
        <v>25</v>
      </c>
      <c r="B209" s="133" t="s">
        <v>67</v>
      </c>
      <c r="C209" s="74" t="s">
        <v>247</v>
      </c>
      <c r="D209" s="74" t="s">
        <v>96</v>
      </c>
      <c r="E209" s="67" t="s">
        <v>343</v>
      </c>
      <c r="F209" s="79">
        <v>155.1</v>
      </c>
      <c r="G209" s="79">
        <v>160.6</v>
      </c>
      <c r="H209" s="79">
        <v>166.1</v>
      </c>
    </row>
    <row r="210" spans="1:8" ht="49.5">
      <c r="A210" s="74" t="s">
        <v>25</v>
      </c>
      <c r="B210" s="133" t="s">
        <v>67</v>
      </c>
      <c r="C210" s="74" t="s">
        <v>310</v>
      </c>
      <c r="D210" s="74" t="s">
        <v>93</v>
      </c>
      <c r="E210" s="67" t="s">
        <v>152</v>
      </c>
      <c r="F210" s="79">
        <f>F211</f>
        <v>155.30000000000001</v>
      </c>
      <c r="G210" s="79">
        <f t="shared" ref="G210:H210" si="97">G211</f>
        <v>160.69999999999999</v>
      </c>
      <c r="H210" s="79">
        <f t="shared" si="97"/>
        <v>166.2</v>
      </c>
    </row>
    <row r="211" spans="1:8" ht="33">
      <c r="A211" s="74" t="s">
        <v>25</v>
      </c>
      <c r="B211" s="133" t="s">
        <v>67</v>
      </c>
      <c r="C211" s="74" t="s">
        <v>310</v>
      </c>
      <c r="D211" s="74" t="s">
        <v>96</v>
      </c>
      <c r="E211" s="67" t="s">
        <v>343</v>
      </c>
      <c r="F211" s="79">
        <v>155.30000000000001</v>
      </c>
      <c r="G211" s="79">
        <v>160.69999999999999</v>
      </c>
      <c r="H211" s="79">
        <v>166.2</v>
      </c>
    </row>
    <row r="212" spans="1:8">
      <c r="A212" s="74" t="s">
        <v>25</v>
      </c>
      <c r="B212" s="133" t="s">
        <v>67</v>
      </c>
      <c r="C212" s="74" t="s">
        <v>248</v>
      </c>
      <c r="D212" s="74" t="s">
        <v>93</v>
      </c>
      <c r="E212" s="67" t="s">
        <v>410</v>
      </c>
      <c r="F212" s="79">
        <f>F213+F214+F215</f>
        <v>8787.4</v>
      </c>
      <c r="G212" s="79">
        <f t="shared" ref="G212:H212" si="98">G213+G214+G215</f>
        <v>8787.4</v>
      </c>
      <c r="H212" s="79">
        <f t="shared" si="98"/>
        <v>8787.4</v>
      </c>
    </row>
    <row r="213" spans="1:8" ht="82.5">
      <c r="A213" s="74" t="s">
        <v>25</v>
      </c>
      <c r="B213" s="133" t="s">
        <v>67</v>
      </c>
      <c r="C213" s="74" t="s">
        <v>248</v>
      </c>
      <c r="D213" s="74" t="s">
        <v>95</v>
      </c>
      <c r="E213" s="67" t="s">
        <v>3</v>
      </c>
      <c r="F213" s="79">
        <v>7092.8</v>
      </c>
      <c r="G213" s="79">
        <v>7092.8</v>
      </c>
      <c r="H213" s="79">
        <v>7092.8</v>
      </c>
    </row>
    <row r="214" spans="1:8" ht="33">
      <c r="A214" s="74" t="s">
        <v>25</v>
      </c>
      <c r="B214" s="133" t="s">
        <v>67</v>
      </c>
      <c r="C214" s="74" t="s">
        <v>248</v>
      </c>
      <c r="D214" s="74" t="s">
        <v>96</v>
      </c>
      <c r="E214" s="67" t="s">
        <v>343</v>
      </c>
      <c r="F214" s="79">
        <v>1600.7</v>
      </c>
      <c r="G214" s="79">
        <v>1600.7</v>
      </c>
      <c r="H214" s="79">
        <v>1600.7</v>
      </c>
    </row>
    <row r="215" spans="1:8">
      <c r="A215" s="122" t="s">
        <v>25</v>
      </c>
      <c r="B215" s="122" t="s">
        <v>67</v>
      </c>
      <c r="C215" s="122" t="s">
        <v>248</v>
      </c>
      <c r="D215" s="122" t="s">
        <v>97</v>
      </c>
      <c r="E215" s="124" t="s">
        <v>98</v>
      </c>
      <c r="F215" s="85">
        <v>93.9</v>
      </c>
      <c r="G215" s="85">
        <v>93.9</v>
      </c>
      <c r="H215" s="85">
        <v>93.9</v>
      </c>
    </row>
    <row r="216" spans="1:8" ht="82.5">
      <c r="A216" s="82" t="s">
        <v>25</v>
      </c>
      <c r="B216" s="82" t="s">
        <v>67</v>
      </c>
      <c r="C216" s="82" t="s">
        <v>653</v>
      </c>
      <c r="D216" s="82" t="s">
        <v>93</v>
      </c>
      <c r="E216" s="83" t="s">
        <v>654</v>
      </c>
      <c r="F216" s="86">
        <f>F217</f>
        <v>51.5</v>
      </c>
      <c r="G216" s="86">
        <f t="shared" ref="G216:H216" si="99">G217</f>
        <v>0</v>
      </c>
      <c r="H216" s="86">
        <f t="shared" si="99"/>
        <v>0</v>
      </c>
    </row>
    <row r="217" spans="1:8" ht="33">
      <c r="A217" s="82" t="s">
        <v>25</v>
      </c>
      <c r="B217" s="82" t="s">
        <v>67</v>
      </c>
      <c r="C217" s="82" t="s">
        <v>653</v>
      </c>
      <c r="D217" s="162" t="s">
        <v>96</v>
      </c>
      <c r="E217" s="163" t="s">
        <v>343</v>
      </c>
      <c r="F217" s="167">
        <v>51.5</v>
      </c>
      <c r="G217" s="167">
        <v>0</v>
      </c>
      <c r="H217" s="167">
        <v>0</v>
      </c>
    </row>
    <row r="218" spans="1:8" ht="33">
      <c r="A218" s="15" t="s">
        <v>25</v>
      </c>
      <c r="B218" s="15" t="s">
        <v>67</v>
      </c>
      <c r="C218" s="4" t="s">
        <v>503</v>
      </c>
      <c r="D218" s="71"/>
      <c r="E218" s="5" t="s">
        <v>504</v>
      </c>
      <c r="F218" s="79">
        <f>F219+F221+F223+F225</f>
        <v>13891.3</v>
      </c>
      <c r="G218" s="79">
        <f t="shared" ref="G218:H218" si="100">G219+G221+G223+G225</f>
        <v>13331.3</v>
      </c>
      <c r="H218" s="79">
        <f t="shared" si="100"/>
        <v>13331.3</v>
      </c>
    </row>
    <row r="219" spans="1:8" ht="33">
      <c r="A219" s="15" t="s">
        <v>25</v>
      </c>
      <c r="B219" s="15" t="s">
        <v>67</v>
      </c>
      <c r="C219" s="4" t="s">
        <v>245</v>
      </c>
      <c r="D219" s="4"/>
      <c r="E219" s="21" t="s">
        <v>153</v>
      </c>
      <c r="F219" s="79">
        <f>F220</f>
        <v>13331.3</v>
      </c>
      <c r="G219" s="79">
        <f t="shared" ref="G219:H219" si="101">G220</f>
        <v>13331.3</v>
      </c>
      <c r="H219" s="79">
        <f t="shared" si="101"/>
        <v>13331.3</v>
      </c>
    </row>
    <row r="220" spans="1:8" ht="33">
      <c r="A220" s="15" t="s">
        <v>25</v>
      </c>
      <c r="B220" s="15" t="s">
        <v>67</v>
      </c>
      <c r="C220" s="4" t="s">
        <v>245</v>
      </c>
      <c r="D220" s="71">
        <v>600</v>
      </c>
      <c r="E220" s="5" t="s">
        <v>117</v>
      </c>
      <c r="F220" s="79">
        <v>13331.3</v>
      </c>
      <c r="G220" s="79">
        <v>13331.3</v>
      </c>
      <c r="H220" s="79">
        <v>13331.3</v>
      </c>
    </row>
    <row r="221" spans="1:8" ht="66">
      <c r="A221" s="15" t="s">
        <v>25</v>
      </c>
      <c r="B221" s="15" t="s">
        <v>67</v>
      </c>
      <c r="C221" s="4" t="s">
        <v>569</v>
      </c>
      <c r="D221" s="71"/>
      <c r="E221" s="21" t="s">
        <v>570</v>
      </c>
      <c r="F221" s="79">
        <f>F222</f>
        <v>527</v>
      </c>
      <c r="G221" s="79">
        <f t="shared" ref="G221:H221" si="102">G222</f>
        <v>0</v>
      </c>
      <c r="H221" s="79">
        <f t="shared" si="102"/>
        <v>0</v>
      </c>
    </row>
    <row r="222" spans="1:8" ht="33">
      <c r="A222" s="62" t="s">
        <v>25</v>
      </c>
      <c r="B222" s="62" t="s">
        <v>67</v>
      </c>
      <c r="C222" s="54" t="s">
        <v>569</v>
      </c>
      <c r="D222" s="63">
        <v>600</v>
      </c>
      <c r="E222" s="55" t="s">
        <v>117</v>
      </c>
      <c r="F222" s="85">
        <v>527</v>
      </c>
      <c r="G222" s="85">
        <v>0</v>
      </c>
      <c r="H222" s="85">
        <v>0</v>
      </c>
    </row>
    <row r="223" spans="1:8" ht="42.6" customHeight="1">
      <c r="A223" s="15" t="s">
        <v>25</v>
      </c>
      <c r="B223" s="15" t="s">
        <v>67</v>
      </c>
      <c r="C223" s="4" t="s">
        <v>571</v>
      </c>
      <c r="D223" s="71"/>
      <c r="E223" s="21" t="s">
        <v>572</v>
      </c>
      <c r="F223" s="86">
        <f>F224</f>
        <v>32</v>
      </c>
      <c r="G223" s="86">
        <f t="shared" ref="G223:H223" si="103">G224</f>
        <v>0</v>
      </c>
      <c r="H223" s="86">
        <f t="shared" si="103"/>
        <v>0</v>
      </c>
    </row>
    <row r="224" spans="1:8" ht="33">
      <c r="A224" s="15" t="s">
        <v>25</v>
      </c>
      <c r="B224" s="15" t="s">
        <v>67</v>
      </c>
      <c r="C224" s="4" t="s">
        <v>571</v>
      </c>
      <c r="D224" s="66">
        <v>600</v>
      </c>
      <c r="E224" s="5" t="s">
        <v>117</v>
      </c>
      <c r="F224" s="87">
        <v>32</v>
      </c>
      <c r="G224" s="86">
        <v>0</v>
      </c>
      <c r="H224" s="86">
        <v>0</v>
      </c>
    </row>
    <row r="225" spans="1:8" ht="33">
      <c r="A225" s="15" t="s">
        <v>25</v>
      </c>
      <c r="B225" s="15" t="s">
        <v>67</v>
      </c>
      <c r="C225" s="4" t="s">
        <v>573</v>
      </c>
      <c r="D225" s="66"/>
      <c r="E225" s="21" t="s">
        <v>574</v>
      </c>
      <c r="F225" s="87">
        <f>F226</f>
        <v>1</v>
      </c>
      <c r="G225" s="87">
        <f t="shared" ref="G225:H225" si="104">G226</f>
        <v>0</v>
      </c>
      <c r="H225" s="87">
        <f t="shared" si="104"/>
        <v>0</v>
      </c>
    </row>
    <row r="226" spans="1:8" ht="33">
      <c r="A226" s="15" t="s">
        <v>25</v>
      </c>
      <c r="B226" s="15" t="s">
        <v>67</v>
      </c>
      <c r="C226" s="4" t="s">
        <v>573</v>
      </c>
      <c r="D226" s="66">
        <v>600</v>
      </c>
      <c r="E226" s="5" t="s">
        <v>117</v>
      </c>
      <c r="F226" s="87">
        <v>1</v>
      </c>
      <c r="G226" s="86">
        <v>0</v>
      </c>
      <c r="H226" s="86">
        <v>0</v>
      </c>
    </row>
    <row r="227" spans="1:8" ht="33">
      <c r="A227" s="82" t="s">
        <v>25</v>
      </c>
      <c r="B227" s="82" t="s">
        <v>67</v>
      </c>
      <c r="C227" s="82" t="s">
        <v>411</v>
      </c>
      <c r="D227" s="88" t="s">
        <v>93</v>
      </c>
      <c r="E227" s="83" t="s">
        <v>412</v>
      </c>
      <c r="F227" s="89">
        <f>F228</f>
        <v>32.1</v>
      </c>
      <c r="G227" s="89">
        <f t="shared" ref="G227:H227" si="105">G228</f>
        <v>33.200000000000003</v>
      </c>
      <c r="H227" s="89">
        <f t="shared" si="105"/>
        <v>34.299999999999997</v>
      </c>
    </row>
    <row r="228" spans="1:8" ht="66">
      <c r="A228" s="82" t="s">
        <v>25</v>
      </c>
      <c r="B228" s="82" t="s">
        <v>67</v>
      </c>
      <c r="C228" s="90" t="s">
        <v>246</v>
      </c>
      <c r="D228" s="91" t="s">
        <v>93</v>
      </c>
      <c r="E228" s="92" t="s">
        <v>413</v>
      </c>
      <c r="F228" s="79">
        <f>F229</f>
        <v>32.1</v>
      </c>
      <c r="G228" s="79">
        <f t="shared" ref="G228:H228" si="106">G229</f>
        <v>33.200000000000003</v>
      </c>
      <c r="H228" s="79">
        <f t="shared" si="106"/>
        <v>34.299999999999997</v>
      </c>
    </row>
    <row r="229" spans="1:8" ht="33">
      <c r="A229" s="93" t="s">
        <v>25</v>
      </c>
      <c r="B229" s="94" t="s">
        <v>67</v>
      </c>
      <c r="C229" s="82" t="s">
        <v>246</v>
      </c>
      <c r="D229" s="82" t="s">
        <v>414</v>
      </c>
      <c r="E229" s="83" t="s">
        <v>415</v>
      </c>
      <c r="F229" s="84">
        <v>32.1</v>
      </c>
      <c r="G229" s="79">
        <v>33.200000000000003</v>
      </c>
      <c r="H229" s="79">
        <v>34.299999999999997</v>
      </c>
    </row>
    <row r="230" spans="1:8" ht="33">
      <c r="A230" s="82" t="s">
        <v>25</v>
      </c>
      <c r="B230" s="82" t="s">
        <v>67</v>
      </c>
      <c r="C230" s="35">
        <v>9900000000</v>
      </c>
      <c r="D230" s="169"/>
      <c r="E230" s="36" t="s">
        <v>509</v>
      </c>
      <c r="F230" s="84">
        <f>F231</f>
        <v>569.6</v>
      </c>
      <c r="G230" s="84">
        <f t="shared" ref="G230:H231" si="107">G231</f>
        <v>0</v>
      </c>
      <c r="H230" s="84">
        <f t="shared" si="107"/>
        <v>0</v>
      </c>
    </row>
    <row r="231" spans="1:8" ht="49.5">
      <c r="A231" s="82" t="s">
        <v>25</v>
      </c>
      <c r="B231" s="82" t="s">
        <v>67</v>
      </c>
      <c r="C231" s="35">
        <v>9950000000</v>
      </c>
      <c r="D231" s="166"/>
      <c r="E231" s="5" t="s">
        <v>661</v>
      </c>
      <c r="F231" s="84">
        <f>F232</f>
        <v>569.6</v>
      </c>
      <c r="G231" s="84">
        <f t="shared" si="107"/>
        <v>0</v>
      </c>
      <c r="H231" s="84">
        <f t="shared" si="107"/>
        <v>0</v>
      </c>
    </row>
    <row r="232" spans="1:8" ht="49.5">
      <c r="A232" s="93" t="s">
        <v>25</v>
      </c>
      <c r="B232" s="94" t="s">
        <v>67</v>
      </c>
      <c r="C232" s="35" t="s">
        <v>662</v>
      </c>
      <c r="D232" s="166"/>
      <c r="E232" s="5" t="s">
        <v>663</v>
      </c>
      <c r="F232" s="84">
        <f>F233+F234</f>
        <v>569.6</v>
      </c>
      <c r="G232" s="84">
        <f t="shared" ref="G232:H232" si="108">G233+G234</f>
        <v>0</v>
      </c>
      <c r="H232" s="84">
        <f t="shared" si="108"/>
        <v>0</v>
      </c>
    </row>
    <row r="233" spans="1:8" ht="33">
      <c r="A233" s="93" t="s">
        <v>25</v>
      </c>
      <c r="B233" s="94" t="s">
        <v>67</v>
      </c>
      <c r="C233" s="35" t="s">
        <v>662</v>
      </c>
      <c r="D233" s="162" t="s">
        <v>96</v>
      </c>
      <c r="E233" s="163" t="s">
        <v>343</v>
      </c>
      <c r="F233" s="84">
        <v>30</v>
      </c>
      <c r="G233" s="79">
        <v>0</v>
      </c>
      <c r="H233" s="79">
        <v>0</v>
      </c>
    </row>
    <row r="234" spans="1:8" ht="33">
      <c r="A234" s="93" t="s">
        <v>25</v>
      </c>
      <c r="B234" s="94" t="s">
        <v>67</v>
      </c>
      <c r="C234" s="35" t="s">
        <v>662</v>
      </c>
      <c r="D234" s="165">
        <v>600</v>
      </c>
      <c r="E234" s="5" t="s">
        <v>117</v>
      </c>
      <c r="F234" s="84">
        <v>539.6</v>
      </c>
      <c r="G234" s="79">
        <v>0</v>
      </c>
      <c r="H234" s="79">
        <v>0</v>
      </c>
    </row>
    <row r="235" spans="1:8">
      <c r="A235" s="74" t="s">
        <v>25</v>
      </c>
      <c r="B235" s="133" t="s">
        <v>64</v>
      </c>
      <c r="C235" s="74" t="s">
        <v>93</v>
      </c>
      <c r="D235" s="74" t="s">
        <v>93</v>
      </c>
      <c r="E235" s="21" t="s">
        <v>56</v>
      </c>
      <c r="F235" s="79">
        <f>F236+F242</f>
        <v>2515.1999999999998</v>
      </c>
      <c r="G235" s="79">
        <f t="shared" ref="G235:H235" si="109">G236+G242</f>
        <v>2527.6999999999998</v>
      </c>
      <c r="H235" s="79">
        <f t="shared" si="109"/>
        <v>2540.3000000000002</v>
      </c>
    </row>
    <row r="236" spans="1:8">
      <c r="A236" s="74" t="s">
        <v>25</v>
      </c>
      <c r="B236" s="133" t="s">
        <v>80</v>
      </c>
      <c r="C236" s="74" t="s">
        <v>93</v>
      </c>
      <c r="D236" s="74" t="s">
        <v>93</v>
      </c>
      <c r="E236" s="67" t="s">
        <v>57</v>
      </c>
      <c r="F236" s="79">
        <f>F237</f>
        <v>1773.5</v>
      </c>
      <c r="G236" s="79">
        <f t="shared" ref="G236:H240" si="110">G237</f>
        <v>1773.5</v>
      </c>
      <c r="H236" s="79">
        <f t="shared" si="110"/>
        <v>1773.5</v>
      </c>
    </row>
    <row r="237" spans="1:8" ht="66">
      <c r="A237" s="74" t="s">
        <v>25</v>
      </c>
      <c r="B237" s="133" t="s">
        <v>80</v>
      </c>
      <c r="C237" s="74" t="s">
        <v>200</v>
      </c>
      <c r="D237" s="74" t="s">
        <v>93</v>
      </c>
      <c r="E237" s="67" t="s">
        <v>340</v>
      </c>
      <c r="F237" s="79">
        <f>F238</f>
        <v>1773.5</v>
      </c>
      <c r="G237" s="79">
        <f t="shared" si="110"/>
        <v>1773.5</v>
      </c>
      <c r="H237" s="79">
        <f t="shared" si="110"/>
        <v>1773.5</v>
      </c>
    </row>
    <row r="238" spans="1:8" ht="33">
      <c r="A238" s="74" t="s">
        <v>25</v>
      </c>
      <c r="B238" s="133" t="s">
        <v>80</v>
      </c>
      <c r="C238" s="74" t="s">
        <v>249</v>
      </c>
      <c r="D238" s="74" t="s">
        <v>93</v>
      </c>
      <c r="E238" s="67" t="s">
        <v>154</v>
      </c>
      <c r="F238" s="79">
        <f>F239</f>
        <v>1773.5</v>
      </c>
      <c r="G238" s="79">
        <f t="shared" si="110"/>
        <v>1773.5</v>
      </c>
      <c r="H238" s="79">
        <f t="shared" si="110"/>
        <v>1773.5</v>
      </c>
    </row>
    <row r="239" spans="1:8" ht="49.5">
      <c r="A239" s="74" t="s">
        <v>25</v>
      </c>
      <c r="B239" s="133" t="s">
        <v>80</v>
      </c>
      <c r="C239" s="74" t="s">
        <v>416</v>
      </c>
      <c r="D239" s="78" t="s">
        <v>93</v>
      </c>
      <c r="E239" s="67" t="s">
        <v>417</v>
      </c>
      <c r="F239" s="79">
        <f>F240</f>
        <v>1773.5</v>
      </c>
      <c r="G239" s="79">
        <f t="shared" si="110"/>
        <v>1773.5</v>
      </c>
      <c r="H239" s="79">
        <f t="shared" si="110"/>
        <v>1773.5</v>
      </c>
    </row>
    <row r="240" spans="1:8" ht="66">
      <c r="A240" s="74" t="s">
        <v>25</v>
      </c>
      <c r="B240" s="133" t="s">
        <v>80</v>
      </c>
      <c r="C240" s="74" t="s">
        <v>250</v>
      </c>
      <c r="D240" s="74" t="s">
        <v>93</v>
      </c>
      <c r="E240" s="67" t="s">
        <v>94</v>
      </c>
      <c r="F240" s="79">
        <f>F241</f>
        <v>1773.5</v>
      </c>
      <c r="G240" s="79">
        <f t="shared" si="110"/>
        <v>1773.5</v>
      </c>
      <c r="H240" s="79">
        <f t="shared" si="110"/>
        <v>1773.5</v>
      </c>
    </row>
    <row r="241" spans="1:8">
      <c r="A241" s="74" t="s">
        <v>25</v>
      </c>
      <c r="B241" s="133" t="s">
        <v>80</v>
      </c>
      <c r="C241" s="74" t="s">
        <v>250</v>
      </c>
      <c r="D241" s="74" t="s">
        <v>100</v>
      </c>
      <c r="E241" s="67" t="s">
        <v>101</v>
      </c>
      <c r="F241" s="79">
        <v>1773.5</v>
      </c>
      <c r="G241" s="79">
        <v>1773.5</v>
      </c>
      <c r="H241" s="79">
        <v>1773.5</v>
      </c>
    </row>
    <row r="242" spans="1:8">
      <c r="A242" s="74" t="s">
        <v>25</v>
      </c>
      <c r="B242" s="133" t="s">
        <v>65</v>
      </c>
      <c r="C242" s="74" t="s">
        <v>93</v>
      </c>
      <c r="D242" s="74" t="s">
        <v>93</v>
      </c>
      <c r="E242" s="67" t="s">
        <v>59</v>
      </c>
      <c r="F242" s="79">
        <f>F243</f>
        <v>741.7</v>
      </c>
      <c r="G242" s="79">
        <f t="shared" ref="G242:H242" si="111">G243</f>
        <v>754.2</v>
      </c>
      <c r="H242" s="79">
        <f t="shared" si="111"/>
        <v>766.8</v>
      </c>
    </row>
    <row r="243" spans="1:8" ht="66">
      <c r="A243" s="74" t="s">
        <v>25</v>
      </c>
      <c r="B243" s="133" t="s">
        <v>65</v>
      </c>
      <c r="C243" s="74" t="s">
        <v>200</v>
      </c>
      <c r="D243" s="74" t="s">
        <v>93</v>
      </c>
      <c r="E243" s="67" t="s">
        <v>340</v>
      </c>
      <c r="F243" s="79">
        <f>F244+F248</f>
        <v>741.7</v>
      </c>
      <c r="G243" s="79">
        <f t="shared" ref="G243:H243" si="112">G244+G248</f>
        <v>754.2</v>
      </c>
      <c r="H243" s="79">
        <f t="shared" si="112"/>
        <v>766.8</v>
      </c>
    </row>
    <row r="244" spans="1:8" ht="66">
      <c r="A244" s="74" t="s">
        <v>25</v>
      </c>
      <c r="B244" s="133" t="s">
        <v>65</v>
      </c>
      <c r="C244" s="74" t="s">
        <v>213</v>
      </c>
      <c r="D244" s="74" t="s">
        <v>93</v>
      </c>
      <c r="E244" s="67" t="s">
        <v>155</v>
      </c>
      <c r="F244" s="79">
        <f>F245</f>
        <v>408</v>
      </c>
      <c r="G244" s="79">
        <f t="shared" ref="G244:H245" si="113">G245</f>
        <v>416.2</v>
      </c>
      <c r="H244" s="79">
        <f t="shared" si="113"/>
        <v>424.5</v>
      </c>
    </row>
    <row r="245" spans="1:8" ht="66">
      <c r="A245" s="74" t="s">
        <v>25</v>
      </c>
      <c r="B245" s="133" t="s">
        <v>65</v>
      </c>
      <c r="C245" s="74" t="s">
        <v>358</v>
      </c>
      <c r="D245" s="78" t="s">
        <v>93</v>
      </c>
      <c r="E245" s="67" t="s">
        <v>359</v>
      </c>
      <c r="F245" s="79">
        <f>F246</f>
        <v>408</v>
      </c>
      <c r="G245" s="79">
        <f t="shared" si="113"/>
        <v>416.2</v>
      </c>
      <c r="H245" s="79">
        <f t="shared" si="113"/>
        <v>424.5</v>
      </c>
    </row>
    <row r="246" spans="1:8" ht="49.5">
      <c r="A246" s="74" t="s">
        <v>25</v>
      </c>
      <c r="B246" s="133" t="s">
        <v>65</v>
      </c>
      <c r="C246" s="74" t="s">
        <v>251</v>
      </c>
      <c r="D246" s="74" t="s">
        <v>93</v>
      </c>
      <c r="E246" s="67" t="s">
        <v>418</v>
      </c>
      <c r="F246" s="79">
        <f>F247</f>
        <v>408</v>
      </c>
      <c r="G246" s="79">
        <f t="shared" ref="G246:H246" si="114">G247</f>
        <v>416.2</v>
      </c>
      <c r="H246" s="79">
        <f t="shared" si="114"/>
        <v>424.5</v>
      </c>
    </row>
    <row r="247" spans="1:8" ht="33">
      <c r="A247" s="74" t="s">
        <v>25</v>
      </c>
      <c r="B247" s="133" t="s">
        <v>65</v>
      </c>
      <c r="C247" s="74" t="s">
        <v>251</v>
      </c>
      <c r="D247" s="74" t="s">
        <v>414</v>
      </c>
      <c r="E247" s="67" t="s">
        <v>415</v>
      </c>
      <c r="F247" s="79">
        <v>408</v>
      </c>
      <c r="G247" s="79">
        <v>416.2</v>
      </c>
      <c r="H247" s="79">
        <v>424.5</v>
      </c>
    </row>
    <row r="248" spans="1:8" ht="33">
      <c r="A248" s="74" t="s">
        <v>25</v>
      </c>
      <c r="B248" s="133" t="s">
        <v>65</v>
      </c>
      <c r="C248" s="74" t="s">
        <v>249</v>
      </c>
      <c r="D248" s="74" t="s">
        <v>93</v>
      </c>
      <c r="E248" s="67" t="s">
        <v>154</v>
      </c>
      <c r="F248" s="79">
        <f>F249+F252</f>
        <v>333.7</v>
      </c>
      <c r="G248" s="79">
        <f t="shared" ref="G248:H248" si="115">G249+G252</f>
        <v>338</v>
      </c>
      <c r="H248" s="79">
        <f t="shared" si="115"/>
        <v>342.3</v>
      </c>
    </row>
    <row r="249" spans="1:8" ht="49.5">
      <c r="A249" s="74" t="s">
        <v>25</v>
      </c>
      <c r="B249" s="133" t="s">
        <v>65</v>
      </c>
      <c r="C249" s="74" t="s">
        <v>416</v>
      </c>
      <c r="D249" s="78" t="s">
        <v>93</v>
      </c>
      <c r="E249" s="67" t="s">
        <v>417</v>
      </c>
      <c r="F249" s="79">
        <f>F250</f>
        <v>121</v>
      </c>
      <c r="G249" s="79">
        <f t="shared" ref="G249:H249" si="116">G250</f>
        <v>121</v>
      </c>
      <c r="H249" s="79">
        <f t="shared" si="116"/>
        <v>121</v>
      </c>
    </row>
    <row r="250" spans="1:8" ht="49.5">
      <c r="A250" s="74" t="s">
        <v>25</v>
      </c>
      <c r="B250" s="133" t="s">
        <v>65</v>
      </c>
      <c r="C250" s="74" t="s">
        <v>253</v>
      </c>
      <c r="D250" s="74" t="s">
        <v>93</v>
      </c>
      <c r="E250" s="67" t="s">
        <v>419</v>
      </c>
      <c r="F250" s="79">
        <f>F251</f>
        <v>121</v>
      </c>
      <c r="G250" s="79">
        <f t="shared" ref="G250:H250" si="117">G251</f>
        <v>121</v>
      </c>
      <c r="H250" s="79">
        <f t="shared" si="117"/>
        <v>121</v>
      </c>
    </row>
    <row r="251" spans="1:8">
      <c r="A251" s="74" t="s">
        <v>25</v>
      </c>
      <c r="B251" s="133" t="s">
        <v>65</v>
      </c>
      <c r="C251" s="74" t="s">
        <v>253</v>
      </c>
      <c r="D251" s="74" t="s">
        <v>100</v>
      </c>
      <c r="E251" s="67" t="s">
        <v>101</v>
      </c>
      <c r="F251" s="79">
        <v>121</v>
      </c>
      <c r="G251" s="79">
        <v>121</v>
      </c>
      <c r="H251" s="79">
        <v>121</v>
      </c>
    </row>
    <row r="252" spans="1:8" ht="82.5">
      <c r="A252" s="74" t="s">
        <v>25</v>
      </c>
      <c r="B252" s="133" t="s">
        <v>65</v>
      </c>
      <c r="C252" s="74" t="s">
        <v>420</v>
      </c>
      <c r="D252" s="78" t="s">
        <v>93</v>
      </c>
      <c r="E252" s="67" t="s">
        <v>421</v>
      </c>
      <c r="F252" s="79">
        <f>F253</f>
        <v>212.7</v>
      </c>
      <c r="G252" s="79">
        <f t="shared" ref="G252:H253" si="118">G253</f>
        <v>217</v>
      </c>
      <c r="H252" s="79">
        <f t="shared" si="118"/>
        <v>221.3</v>
      </c>
    </row>
    <row r="253" spans="1:8" ht="33">
      <c r="A253" s="74" t="s">
        <v>25</v>
      </c>
      <c r="B253" s="133" t="s">
        <v>65</v>
      </c>
      <c r="C253" s="74" t="s">
        <v>252</v>
      </c>
      <c r="D253" s="74" t="s">
        <v>93</v>
      </c>
      <c r="E253" s="67" t="s">
        <v>196</v>
      </c>
      <c r="F253" s="79">
        <f>F254</f>
        <v>212.7</v>
      </c>
      <c r="G253" s="79">
        <f t="shared" si="118"/>
        <v>217</v>
      </c>
      <c r="H253" s="79">
        <f t="shared" si="118"/>
        <v>221.3</v>
      </c>
    </row>
    <row r="254" spans="1:8">
      <c r="A254" s="74" t="s">
        <v>25</v>
      </c>
      <c r="B254" s="133" t="s">
        <v>65</v>
      </c>
      <c r="C254" s="74" t="s">
        <v>252</v>
      </c>
      <c r="D254" s="74" t="s">
        <v>100</v>
      </c>
      <c r="E254" s="67" t="s">
        <v>101</v>
      </c>
      <c r="F254" s="79">
        <v>212.7</v>
      </c>
      <c r="G254" s="79">
        <v>217</v>
      </c>
      <c r="H254" s="79">
        <v>221.3</v>
      </c>
    </row>
    <row r="255" spans="1:8">
      <c r="A255" s="74" t="s">
        <v>25</v>
      </c>
      <c r="B255" s="133" t="s">
        <v>333</v>
      </c>
      <c r="C255" s="74" t="s">
        <v>93</v>
      </c>
      <c r="D255" s="74" t="s">
        <v>93</v>
      </c>
      <c r="E255" s="5" t="s">
        <v>90</v>
      </c>
      <c r="F255" s="79">
        <f>F256</f>
        <v>2554.5</v>
      </c>
      <c r="G255" s="79">
        <f t="shared" ref="G255:H255" si="119">G256</f>
        <v>2110</v>
      </c>
      <c r="H255" s="79">
        <f t="shared" si="119"/>
        <v>2152.1999999999998</v>
      </c>
    </row>
    <row r="256" spans="1:8" ht="33">
      <c r="A256" s="74" t="s">
        <v>25</v>
      </c>
      <c r="B256" s="133" t="s">
        <v>91</v>
      </c>
      <c r="C256" s="74" t="s">
        <v>93</v>
      </c>
      <c r="D256" s="74" t="s">
        <v>93</v>
      </c>
      <c r="E256" s="67" t="s">
        <v>92</v>
      </c>
      <c r="F256" s="79">
        <f>F257</f>
        <v>2554.5</v>
      </c>
      <c r="G256" s="79">
        <f t="shared" ref="G256:H258" si="120">G257</f>
        <v>2110</v>
      </c>
      <c r="H256" s="79">
        <f t="shared" si="120"/>
        <v>2152.1999999999998</v>
      </c>
    </row>
    <row r="257" spans="1:8" ht="66">
      <c r="A257" s="74" t="s">
        <v>25</v>
      </c>
      <c r="B257" s="133" t="s">
        <v>91</v>
      </c>
      <c r="C257" s="74" t="s">
        <v>200</v>
      </c>
      <c r="D257" s="74" t="s">
        <v>93</v>
      </c>
      <c r="E257" s="67" t="s">
        <v>340</v>
      </c>
      <c r="F257" s="79">
        <f>F258</f>
        <v>2554.5</v>
      </c>
      <c r="G257" s="79">
        <f t="shared" si="120"/>
        <v>2110</v>
      </c>
      <c r="H257" s="79">
        <f t="shared" si="120"/>
        <v>2152.1999999999998</v>
      </c>
    </row>
    <row r="258" spans="1:8" ht="66">
      <c r="A258" s="74" t="s">
        <v>25</v>
      </c>
      <c r="B258" s="133" t="s">
        <v>91</v>
      </c>
      <c r="C258" s="74" t="s">
        <v>213</v>
      </c>
      <c r="D258" s="74" t="s">
        <v>93</v>
      </c>
      <c r="E258" s="67" t="s">
        <v>155</v>
      </c>
      <c r="F258" s="79">
        <f>F259</f>
        <v>2554.5</v>
      </c>
      <c r="G258" s="79">
        <f t="shared" si="120"/>
        <v>2110</v>
      </c>
      <c r="H258" s="79">
        <f t="shared" si="120"/>
        <v>2152.1999999999998</v>
      </c>
    </row>
    <row r="259" spans="1:8" ht="49.5">
      <c r="A259" s="74" t="s">
        <v>25</v>
      </c>
      <c r="B259" s="133" t="s">
        <v>91</v>
      </c>
      <c r="C259" s="74" t="s">
        <v>422</v>
      </c>
      <c r="D259" s="78" t="s">
        <v>93</v>
      </c>
      <c r="E259" s="67" t="s">
        <v>423</v>
      </c>
      <c r="F259" s="79">
        <f>F262+F264+F266+F260</f>
        <v>2554.5</v>
      </c>
      <c r="G259" s="79">
        <f t="shared" ref="G259:H259" si="121">G262+G264+G266+G260</f>
        <v>2110</v>
      </c>
      <c r="H259" s="79">
        <f t="shared" si="121"/>
        <v>2152.1999999999998</v>
      </c>
    </row>
    <row r="260" spans="1:8" ht="99">
      <c r="A260" s="15" t="s">
        <v>25</v>
      </c>
      <c r="B260" s="15" t="s">
        <v>91</v>
      </c>
      <c r="C260" s="6" t="s">
        <v>590</v>
      </c>
      <c r="D260" s="71"/>
      <c r="E260" s="5" t="s">
        <v>591</v>
      </c>
      <c r="F260" s="79">
        <f>F261</f>
        <v>485.9</v>
      </c>
      <c r="G260" s="79">
        <f t="shared" ref="G260:H260" si="122">G261</f>
        <v>0</v>
      </c>
      <c r="H260" s="79">
        <f t="shared" si="122"/>
        <v>0</v>
      </c>
    </row>
    <row r="261" spans="1:8">
      <c r="A261" s="15" t="s">
        <v>25</v>
      </c>
      <c r="B261" s="15" t="s">
        <v>91</v>
      </c>
      <c r="C261" s="6" t="s">
        <v>590</v>
      </c>
      <c r="D261" s="71" t="s">
        <v>97</v>
      </c>
      <c r="E261" s="5" t="s">
        <v>98</v>
      </c>
      <c r="F261" s="79">
        <v>485.9</v>
      </c>
      <c r="G261" s="79">
        <v>0</v>
      </c>
      <c r="H261" s="79">
        <v>0</v>
      </c>
    </row>
    <row r="262" spans="1:8" ht="99">
      <c r="A262" s="74" t="s">
        <v>25</v>
      </c>
      <c r="B262" s="133" t="s">
        <v>91</v>
      </c>
      <c r="C262" s="74" t="s">
        <v>254</v>
      </c>
      <c r="D262" s="74" t="s">
        <v>93</v>
      </c>
      <c r="E262" s="67" t="s">
        <v>424</v>
      </c>
      <c r="F262" s="79">
        <f>F263</f>
        <v>942.5</v>
      </c>
      <c r="G262" s="79">
        <f t="shared" ref="G262:H262" si="123">G263</f>
        <v>961.4</v>
      </c>
      <c r="H262" s="79">
        <f t="shared" si="123"/>
        <v>980.6</v>
      </c>
    </row>
    <row r="263" spans="1:8">
      <c r="A263" s="74" t="s">
        <v>25</v>
      </c>
      <c r="B263" s="133" t="s">
        <v>91</v>
      </c>
      <c r="C263" s="74" t="s">
        <v>254</v>
      </c>
      <c r="D263" s="74" t="s">
        <v>97</v>
      </c>
      <c r="E263" s="67" t="s">
        <v>98</v>
      </c>
      <c r="F263" s="79">
        <v>942.5</v>
      </c>
      <c r="G263" s="79">
        <v>961.4</v>
      </c>
      <c r="H263" s="79">
        <v>980.6</v>
      </c>
    </row>
    <row r="264" spans="1:8" ht="99">
      <c r="A264" s="74" t="s">
        <v>25</v>
      </c>
      <c r="B264" s="133" t="s">
        <v>91</v>
      </c>
      <c r="C264" s="74" t="s">
        <v>255</v>
      </c>
      <c r="D264" s="74" t="s">
        <v>93</v>
      </c>
      <c r="E264" s="67" t="s">
        <v>193</v>
      </c>
      <c r="F264" s="79">
        <f>F265</f>
        <v>489.6</v>
      </c>
      <c r="G264" s="79">
        <f t="shared" ref="G264:H264" si="124">G265</f>
        <v>499.4</v>
      </c>
      <c r="H264" s="79">
        <f t="shared" si="124"/>
        <v>509.4</v>
      </c>
    </row>
    <row r="265" spans="1:8">
      <c r="A265" s="74" t="s">
        <v>25</v>
      </c>
      <c r="B265" s="133" t="s">
        <v>91</v>
      </c>
      <c r="C265" s="74" t="s">
        <v>255</v>
      </c>
      <c r="D265" s="74" t="s">
        <v>97</v>
      </c>
      <c r="E265" s="67" t="s">
        <v>98</v>
      </c>
      <c r="F265" s="79">
        <v>489.6</v>
      </c>
      <c r="G265" s="79">
        <v>499.4</v>
      </c>
      <c r="H265" s="79">
        <v>509.4</v>
      </c>
    </row>
    <row r="266" spans="1:8" ht="82.5">
      <c r="A266" s="74" t="s">
        <v>25</v>
      </c>
      <c r="B266" s="133" t="s">
        <v>91</v>
      </c>
      <c r="C266" s="74" t="s">
        <v>425</v>
      </c>
      <c r="D266" s="74" t="s">
        <v>93</v>
      </c>
      <c r="E266" s="67" t="s">
        <v>426</v>
      </c>
      <c r="F266" s="79">
        <f>F267</f>
        <v>636.5</v>
      </c>
      <c r="G266" s="79">
        <f t="shared" ref="G266:H266" si="125">G267</f>
        <v>649.20000000000005</v>
      </c>
      <c r="H266" s="79">
        <f t="shared" si="125"/>
        <v>662.2</v>
      </c>
    </row>
    <row r="267" spans="1:8">
      <c r="A267" s="74" t="s">
        <v>25</v>
      </c>
      <c r="B267" s="133" t="s">
        <v>91</v>
      </c>
      <c r="C267" s="74" t="s">
        <v>425</v>
      </c>
      <c r="D267" s="74" t="s">
        <v>97</v>
      </c>
      <c r="E267" s="67" t="s">
        <v>98</v>
      </c>
      <c r="F267" s="79">
        <v>636.5</v>
      </c>
      <c r="G267" s="79">
        <v>649.20000000000005</v>
      </c>
      <c r="H267" s="79">
        <v>662.2</v>
      </c>
    </row>
    <row r="268" spans="1:8" ht="33">
      <c r="A268" s="75" t="s">
        <v>60</v>
      </c>
      <c r="B268" s="133" t="s">
        <v>93</v>
      </c>
      <c r="C268" s="78" t="s">
        <v>93</v>
      </c>
      <c r="D268" s="78" t="s">
        <v>93</v>
      </c>
      <c r="E268" s="76" t="s">
        <v>600</v>
      </c>
      <c r="F268" s="77">
        <f>F269+F293</f>
        <v>13362.5</v>
      </c>
      <c r="G268" s="77">
        <f>G269+G293</f>
        <v>11422.599999999999</v>
      </c>
      <c r="H268" s="77">
        <f>H269+H293</f>
        <v>11208.5</v>
      </c>
    </row>
    <row r="269" spans="1:8">
      <c r="A269" s="74" t="s">
        <v>60</v>
      </c>
      <c r="B269" s="133" t="s">
        <v>81</v>
      </c>
      <c r="C269" s="74" t="s">
        <v>93</v>
      </c>
      <c r="D269" s="74" t="s">
        <v>93</v>
      </c>
      <c r="E269" s="14" t="s">
        <v>26</v>
      </c>
      <c r="F269" s="79">
        <f>F270+F278+F283</f>
        <v>12662.5</v>
      </c>
      <c r="G269" s="79">
        <f t="shared" ref="G269:H269" si="126">G270+G278+G283</f>
        <v>11185.3</v>
      </c>
      <c r="H269" s="79">
        <f t="shared" si="126"/>
        <v>11208.5</v>
      </c>
    </row>
    <row r="270" spans="1:8" ht="49.5">
      <c r="A270" s="74" t="s">
        <v>60</v>
      </c>
      <c r="B270" s="133" t="s">
        <v>71</v>
      </c>
      <c r="C270" s="74" t="s">
        <v>93</v>
      </c>
      <c r="D270" s="74" t="s">
        <v>93</v>
      </c>
      <c r="E270" s="67" t="s">
        <v>12</v>
      </c>
      <c r="F270" s="79">
        <f>F271</f>
        <v>9521.5</v>
      </c>
      <c r="G270" s="79">
        <f t="shared" ref="G270:H273" si="127">G271</f>
        <v>9521.5</v>
      </c>
      <c r="H270" s="79">
        <f t="shared" si="127"/>
        <v>9521.5</v>
      </c>
    </row>
    <row r="271" spans="1:8" ht="49.5">
      <c r="A271" s="74" t="s">
        <v>60</v>
      </c>
      <c r="B271" s="133" t="s">
        <v>71</v>
      </c>
      <c r="C271" s="74" t="s">
        <v>256</v>
      </c>
      <c r="D271" s="74" t="s">
        <v>93</v>
      </c>
      <c r="E271" s="67" t="s">
        <v>427</v>
      </c>
      <c r="F271" s="79">
        <f>F272</f>
        <v>9521.5</v>
      </c>
      <c r="G271" s="79">
        <f t="shared" si="127"/>
        <v>9521.5</v>
      </c>
      <c r="H271" s="79">
        <f t="shared" si="127"/>
        <v>9521.5</v>
      </c>
    </row>
    <row r="272" spans="1:8">
      <c r="A272" s="74" t="s">
        <v>60</v>
      </c>
      <c r="B272" s="133" t="s">
        <v>71</v>
      </c>
      <c r="C272" s="74" t="s">
        <v>257</v>
      </c>
      <c r="D272" s="74" t="s">
        <v>93</v>
      </c>
      <c r="E272" s="67" t="s">
        <v>2</v>
      </c>
      <c r="F272" s="79">
        <f>F273</f>
        <v>9521.5</v>
      </c>
      <c r="G272" s="79">
        <f t="shared" si="127"/>
        <v>9521.5</v>
      </c>
      <c r="H272" s="79">
        <f t="shared" si="127"/>
        <v>9521.5</v>
      </c>
    </row>
    <row r="273" spans="1:8">
      <c r="A273" s="74" t="s">
        <v>60</v>
      </c>
      <c r="B273" s="133" t="s">
        <v>71</v>
      </c>
      <c r="C273" s="74" t="s">
        <v>428</v>
      </c>
      <c r="D273" s="78" t="s">
        <v>93</v>
      </c>
      <c r="E273" s="67" t="s">
        <v>429</v>
      </c>
      <c r="F273" s="79">
        <f>F274</f>
        <v>9521.5</v>
      </c>
      <c r="G273" s="79">
        <f t="shared" si="127"/>
        <v>9521.5</v>
      </c>
      <c r="H273" s="79">
        <f t="shared" si="127"/>
        <v>9521.5</v>
      </c>
    </row>
    <row r="274" spans="1:8" ht="82.5">
      <c r="A274" s="74" t="s">
        <v>60</v>
      </c>
      <c r="B274" s="133" t="s">
        <v>71</v>
      </c>
      <c r="C274" s="74" t="s">
        <v>258</v>
      </c>
      <c r="D274" s="74" t="s">
        <v>93</v>
      </c>
      <c r="E274" s="67" t="s">
        <v>344</v>
      </c>
      <c r="F274" s="79">
        <f>F275+F276+F277</f>
        <v>9521.5</v>
      </c>
      <c r="G274" s="79">
        <f t="shared" ref="G274:H274" si="128">G275+G276+G277</f>
        <v>9521.5</v>
      </c>
      <c r="H274" s="79">
        <f t="shared" si="128"/>
        <v>9521.5</v>
      </c>
    </row>
    <row r="275" spans="1:8" ht="82.5">
      <c r="A275" s="74" t="s">
        <v>60</v>
      </c>
      <c r="B275" s="133" t="s">
        <v>71</v>
      </c>
      <c r="C275" s="74" t="s">
        <v>258</v>
      </c>
      <c r="D275" s="74" t="s">
        <v>95</v>
      </c>
      <c r="E275" s="67" t="s">
        <v>3</v>
      </c>
      <c r="F275" s="79">
        <v>8007.7</v>
      </c>
      <c r="G275" s="79">
        <v>8007.7</v>
      </c>
      <c r="H275" s="79">
        <v>8007.7</v>
      </c>
    </row>
    <row r="276" spans="1:8" ht="33">
      <c r="A276" s="74" t="s">
        <v>60</v>
      </c>
      <c r="B276" s="133" t="s">
        <v>71</v>
      </c>
      <c r="C276" s="74" t="s">
        <v>258</v>
      </c>
      <c r="D276" s="74" t="s">
        <v>96</v>
      </c>
      <c r="E276" s="67" t="s">
        <v>343</v>
      </c>
      <c r="F276" s="79">
        <v>1395.4</v>
      </c>
      <c r="G276" s="79">
        <v>1395.4</v>
      </c>
      <c r="H276" s="79">
        <v>1395.4</v>
      </c>
    </row>
    <row r="277" spans="1:8">
      <c r="A277" s="74" t="s">
        <v>60</v>
      </c>
      <c r="B277" s="133" t="s">
        <v>71</v>
      </c>
      <c r="C277" s="74" t="s">
        <v>258</v>
      </c>
      <c r="D277" s="74" t="s">
        <v>97</v>
      </c>
      <c r="E277" s="67" t="s">
        <v>98</v>
      </c>
      <c r="F277" s="79">
        <v>118.4</v>
      </c>
      <c r="G277" s="79">
        <v>118.4</v>
      </c>
      <c r="H277" s="79">
        <v>118.4</v>
      </c>
    </row>
    <row r="278" spans="1:8">
      <c r="A278" s="74" t="s">
        <v>60</v>
      </c>
      <c r="B278" s="133" t="s">
        <v>72</v>
      </c>
      <c r="C278" s="74" t="s">
        <v>93</v>
      </c>
      <c r="D278" s="74" t="s">
        <v>93</v>
      </c>
      <c r="E278" s="67" t="s">
        <v>13</v>
      </c>
      <c r="F278" s="79">
        <f t="shared" ref="F278:H281" si="129">F279</f>
        <v>2000</v>
      </c>
      <c r="G278" s="79">
        <f t="shared" si="129"/>
        <v>500</v>
      </c>
      <c r="H278" s="79">
        <f t="shared" si="129"/>
        <v>500</v>
      </c>
    </row>
    <row r="279" spans="1:8" ht="33">
      <c r="A279" s="74" t="s">
        <v>60</v>
      </c>
      <c r="B279" s="133" t="s">
        <v>72</v>
      </c>
      <c r="C279" s="74" t="s">
        <v>313</v>
      </c>
      <c r="D279" s="74" t="s">
        <v>93</v>
      </c>
      <c r="E279" s="67" t="s">
        <v>430</v>
      </c>
      <c r="F279" s="79">
        <f t="shared" si="129"/>
        <v>2000</v>
      </c>
      <c r="G279" s="79">
        <f t="shared" si="129"/>
        <v>500</v>
      </c>
      <c r="H279" s="79">
        <f t="shared" si="129"/>
        <v>500</v>
      </c>
    </row>
    <row r="280" spans="1:8">
      <c r="A280" s="74" t="s">
        <v>60</v>
      </c>
      <c r="B280" s="133" t="s">
        <v>72</v>
      </c>
      <c r="C280" s="74" t="s">
        <v>431</v>
      </c>
      <c r="D280" s="74" t="s">
        <v>93</v>
      </c>
      <c r="E280" s="67" t="s">
        <v>13</v>
      </c>
      <c r="F280" s="79">
        <f t="shared" si="129"/>
        <v>2000</v>
      </c>
      <c r="G280" s="79">
        <f t="shared" si="129"/>
        <v>500</v>
      </c>
      <c r="H280" s="79">
        <f t="shared" si="129"/>
        <v>500</v>
      </c>
    </row>
    <row r="281" spans="1:8" ht="33">
      <c r="A281" s="74" t="s">
        <v>60</v>
      </c>
      <c r="B281" s="133" t="s">
        <v>72</v>
      </c>
      <c r="C281" s="74" t="s">
        <v>259</v>
      </c>
      <c r="D281" s="74" t="s">
        <v>93</v>
      </c>
      <c r="E281" s="67" t="s">
        <v>132</v>
      </c>
      <c r="F281" s="79">
        <f t="shared" si="129"/>
        <v>2000</v>
      </c>
      <c r="G281" s="79">
        <f t="shared" si="129"/>
        <v>500</v>
      </c>
      <c r="H281" s="79">
        <f t="shared" si="129"/>
        <v>500</v>
      </c>
    </row>
    <row r="282" spans="1:8">
      <c r="A282" s="74" t="s">
        <v>60</v>
      </c>
      <c r="B282" s="133" t="s">
        <v>72</v>
      </c>
      <c r="C282" s="74" t="s">
        <v>259</v>
      </c>
      <c r="D282" s="74" t="s">
        <v>97</v>
      </c>
      <c r="E282" s="67" t="s">
        <v>98</v>
      </c>
      <c r="F282" s="79">
        <v>2000</v>
      </c>
      <c r="G282" s="79">
        <v>500</v>
      </c>
      <c r="H282" s="79">
        <v>500</v>
      </c>
    </row>
    <row r="283" spans="1:8">
      <c r="A283" s="74" t="s">
        <v>60</v>
      </c>
      <c r="B283" s="133" t="s">
        <v>87</v>
      </c>
      <c r="C283" s="74" t="s">
        <v>93</v>
      </c>
      <c r="D283" s="74" t="s">
        <v>93</v>
      </c>
      <c r="E283" s="67" t="s">
        <v>46</v>
      </c>
      <c r="F283" s="79">
        <f>F284</f>
        <v>1141</v>
      </c>
      <c r="G283" s="79">
        <f t="shared" ref="G283:H283" si="130">G284</f>
        <v>1163.8</v>
      </c>
      <c r="H283" s="79">
        <f t="shared" si="130"/>
        <v>1187</v>
      </c>
    </row>
    <row r="284" spans="1:8" ht="49.5">
      <c r="A284" s="74" t="s">
        <v>60</v>
      </c>
      <c r="B284" s="133" t="s">
        <v>87</v>
      </c>
      <c r="C284" s="74" t="s">
        <v>256</v>
      </c>
      <c r="D284" s="74" t="s">
        <v>93</v>
      </c>
      <c r="E284" s="67" t="s">
        <v>427</v>
      </c>
      <c r="F284" s="79">
        <f>F285+F289</f>
        <v>1141</v>
      </c>
      <c r="G284" s="79">
        <f t="shared" ref="G284:H284" si="131">G285+G289</f>
        <v>1163.8</v>
      </c>
      <c r="H284" s="79">
        <f t="shared" si="131"/>
        <v>1187</v>
      </c>
    </row>
    <row r="285" spans="1:8" ht="33">
      <c r="A285" s="74" t="s">
        <v>60</v>
      </c>
      <c r="B285" s="133" t="s">
        <v>87</v>
      </c>
      <c r="C285" s="74" t="s">
        <v>260</v>
      </c>
      <c r="D285" s="74" t="s">
        <v>93</v>
      </c>
      <c r="E285" s="67" t="s">
        <v>432</v>
      </c>
      <c r="F285" s="79">
        <f>F286</f>
        <v>1114.7</v>
      </c>
      <c r="G285" s="79">
        <f t="shared" ref="G285:H285" si="132">G286</f>
        <v>1133.8</v>
      </c>
      <c r="H285" s="79">
        <f t="shared" si="132"/>
        <v>1156</v>
      </c>
    </row>
    <row r="286" spans="1:8" ht="82.5">
      <c r="A286" s="74" t="s">
        <v>60</v>
      </c>
      <c r="B286" s="133" t="s">
        <v>87</v>
      </c>
      <c r="C286" s="74" t="s">
        <v>433</v>
      </c>
      <c r="D286" s="78" t="s">
        <v>93</v>
      </c>
      <c r="E286" s="67" t="s">
        <v>434</v>
      </c>
      <c r="F286" s="79">
        <f>F287</f>
        <v>1114.7</v>
      </c>
      <c r="G286" s="79">
        <f t="shared" ref="G286:H287" si="133">G287</f>
        <v>1133.8</v>
      </c>
      <c r="H286" s="79">
        <f t="shared" si="133"/>
        <v>1156</v>
      </c>
    </row>
    <row r="287" spans="1:8" ht="66">
      <c r="A287" s="74" t="s">
        <v>60</v>
      </c>
      <c r="B287" s="133" t="s">
        <v>87</v>
      </c>
      <c r="C287" s="74" t="s">
        <v>261</v>
      </c>
      <c r="D287" s="74" t="s">
        <v>93</v>
      </c>
      <c r="E287" s="67" t="s">
        <v>190</v>
      </c>
      <c r="F287" s="79">
        <f>F288</f>
        <v>1114.7</v>
      </c>
      <c r="G287" s="79">
        <f t="shared" si="133"/>
        <v>1133.8</v>
      </c>
      <c r="H287" s="79">
        <f t="shared" si="133"/>
        <v>1156</v>
      </c>
    </row>
    <row r="288" spans="1:8" ht="33">
      <c r="A288" s="74" t="s">
        <v>60</v>
      </c>
      <c r="B288" s="133" t="s">
        <v>87</v>
      </c>
      <c r="C288" s="74" t="s">
        <v>261</v>
      </c>
      <c r="D288" s="74" t="s">
        <v>96</v>
      </c>
      <c r="E288" s="67" t="s">
        <v>343</v>
      </c>
      <c r="F288" s="79">
        <f>1102+12.7</f>
        <v>1114.7</v>
      </c>
      <c r="G288" s="79">
        <f>1123.8+10</f>
        <v>1133.8</v>
      </c>
      <c r="H288" s="79">
        <f>1146+10</f>
        <v>1156</v>
      </c>
    </row>
    <row r="289" spans="1:8" ht="24" customHeight="1">
      <c r="A289" s="74" t="s">
        <v>60</v>
      </c>
      <c r="B289" s="133" t="s">
        <v>87</v>
      </c>
      <c r="C289" s="74" t="s">
        <v>262</v>
      </c>
      <c r="D289" s="74" t="s">
        <v>93</v>
      </c>
      <c r="E289" s="67" t="s">
        <v>130</v>
      </c>
      <c r="F289" s="79">
        <f>F290</f>
        <v>26.3</v>
      </c>
      <c r="G289" s="79">
        <f t="shared" ref="G289:H290" si="134">G290</f>
        <v>30</v>
      </c>
      <c r="H289" s="79">
        <f t="shared" si="134"/>
        <v>31</v>
      </c>
    </row>
    <row r="290" spans="1:8" ht="49.5">
      <c r="A290" s="74" t="s">
        <v>60</v>
      </c>
      <c r="B290" s="133" t="s">
        <v>87</v>
      </c>
      <c r="C290" s="74" t="s">
        <v>435</v>
      </c>
      <c r="D290" s="78" t="s">
        <v>93</v>
      </c>
      <c r="E290" s="67" t="s">
        <v>436</v>
      </c>
      <c r="F290" s="79">
        <f>F291</f>
        <v>26.3</v>
      </c>
      <c r="G290" s="79">
        <f t="shared" si="134"/>
        <v>30</v>
      </c>
      <c r="H290" s="79">
        <f t="shared" si="134"/>
        <v>31</v>
      </c>
    </row>
    <row r="291" spans="1:8" ht="49.5">
      <c r="A291" s="74" t="s">
        <v>60</v>
      </c>
      <c r="B291" s="133" t="s">
        <v>87</v>
      </c>
      <c r="C291" s="74" t="s">
        <v>263</v>
      </c>
      <c r="D291" s="74" t="s">
        <v>93</v>
      </c>
      <c r="E291" s="67" t="s">
        <v>131</v>
      </c>
      <c r="F291" s="79">
        <f>F292</f>
        <v>26.3</v>
      </c>
      <c r="G291" s="79">
        <f t="shared" ref="G291:H291" si="135">G292</f>
        <v>30</v>
      </c>
      <c r="H291" s="79">
        <f t="shared" si="135"/>
        <v>31</v>
      </c>
    </row>
    <row r="292" spans="1:8" ht="33">
      <c r="A292" s="74" t="s">
        <v>60</v>
      </c>
      <c r="B292" s="133" t="s">
        <v>87</v>
      </c>
      <c r="C292" s="74" t="s">
        <v>263</v>
      </c>
      <c r="D292" s="74" t="s">
        <v>96</v>
      </c>
      <c r="E292" s="67" t="s">
        <v>343</v>
      </c>
      <c r="F292" s="79">
        <f>39-12.7</f>
        <v>26.3</v>
      </c>
      <c r="G292" s="79">
        <f>40-10</f>
        <v>30</v>
      </c>
      <c r="H292" s="79">
        <f>41-10</f>
        <v>31</v>
      </c>
    </row>
    <row r="293" spans="1:8" ht="33">
      <c r="A293" s="74" t="s">
        <v>60</v>
      </c>
      <c r="B293" s="133" t="s">
        <v>334</v>
      </c>
      <c r="C293" s="74" t="s">
        <v>93</v>
      </c>
      <c r="D293" s="74" t="s">
        <v>93</v>
      </c>
      <c r="E293" s="67" t="s">
        <v>507</v>
      </c>
      <c r="F293" s="79">
        <f t="shared" ref="F293:H298" si="136">F294</f>
        <v>700</v>
      </c>
      <c r="G293" s="79">
        <f t="shared" si="136"/>
        <v>237.3</v>
      </c>
      <c r="H293" s="79">
        <f t="shared" si="136"/>
        <v>0</v>
      </c>
    </row>
    <row r="294" spans="1:8" ht="33">
      <c r="A294" s="74" t="s">
        <v>60</v>
      </c>
      <c r="B294" s="133" t="s">
        <v>335</v>
      </c>
      <c r="C294" s="74" t="s">
        <v>93</v>
      </c>
      <c r="D294" s="74" t="s">
        <v>93</v>
      </c>
      <c r="E294" s="67" t="s">
        <v>336</v>
      </c>
      <c r="F294" s="79">
        <f t="shared" si="136"/>
        <v>700</v>
      </c>
      <c r="G294" s="79">
        <f t="shared" si="136"/>
        <v>237.3</v>
      </c>
      <c r="H294" s="79">
        <f t="shared" si="136"/>
        <v>0</v>
      </c>
    </row>
    <row r="295" spans="1:8" ht="49.5">
      <c r="A295" s="74" t="s">
        <v>60</v>
      </c>
      <c r="B295" s="133" t="s">
        <v>335</v>
      </c>
      <c r="C295" s="74" t="s">
        <v>256</v>
      </c>
      <c r="D295" s="74" t="s">
        <v>93</v>
      </c>
      <c r="E295" s="67" t="s">
        <v>427</v>
      </c>
      <c r="F295" s="79">
        <f t="shared" si="136"/>
        <v>700</v>
      </c>
      <c r="G295" s="79">
        <f t="shared" si="136"/>
        <v>237.3</v>
      </c>
      <c r="H295" s="79">
        <f t="shared" ref="H295:H298" si="137">H296</f>
        <v>0</v>
      </c>
    </row>
    <row r="296" spans="1:8" ht="49.5">
      <c r="A296" s="74" t="s">
        <v>60</v>
      </c>
      <c r="B296" s="133" t="s">
        <v>335</v>
      </c>
      <c r="C296" s="74" t="s">
        <v>441</v>
      </c>
      <c r="D296" s="74" t="s">
        <v>93</v>
      </c>
      <c r="E296" s="67" t="s">
        <v>442</v>
      </c>
      <c r="F296" s="79">
        <f t="shared" si="136"/>
        <v>700</v>
      </c>
      <c r="G296" s="79">
        <f t="shared" si="136"/>
        <v>237.3</v>
      </c>
      <c r="H296" s="79">
        <f t="shared" si="137"/>
        <v>0</v>
      </c>
    </row>
    <row r="297" spans="1:8" ht="49.5">
      <c r="A297" s="74" t="s">
        <v>60</v>
      </c>
      <c r="B297" s="133" t="s">
        <v>335</v>
      </c>
      <c r="C297" s="74" t="s">
        <v>443</v>
      </c>
      <c r="D297" s="78" t="s">
        <v>93</v>
      </c>
      <c r="E297" s="67" t="s">
        <v>444</v>
      </c>
      <c r="F297" s="79">
        <f t="shared" si="136"/>
        <v>700</v>
      </c>
      <c r="G297" s="79">
        <f t="shared" si="136"/>
        <v>237.3</v>
      </c>
      <c r="H297" s="79">
        <f t="shared" si="137"/>
        <v>0</v>
      </c>
    </row>
    <row r="298" spans="1:8">
      <c r="A298" s="74" t="s">
        <v>60</v>
      </c>
      <c r="B298" s="133" t="s">
        <v>335</v>
      </c>
      <c r="C298" s="74" t="s">
        <v>445</v>
      </c>
      <c r="D298" s="74" t="s">
        <v>93</v>
      </c>
      <c r="E298" s="67" t="s">
        <v>446</v>
      </c>
      <c r="F298" s="79">
        <f t="shared" si="136"/>
        <v>700</v>
      </c>
      <c r="G298" s="79">
        <f t="shared" si="136"/>
        <v>237.3</v>
      </c>
      <c r="H298" s="79">
        <f t="shared" si="137"/>
        <v>0</v>
      </c>
    </row>
    <row r="299" spans="1:8" ht="38.450000000000003" customHeight="1">
      <c r="A299" s="74" t="s">
        <v>60</v>
      </c>
      <c r="B299" s="133" t="s">
        <v>335</v>
      </c>
      <c r="C299" s="74" t="s">
        <v>445</v>
      </c>
      <c r="D299" s="74" t="s">
        <v>447</v>
      </c>
      <c r="E299" s="67" t="s">
        <v>448</v>
      </c>
      <c r="F299" s="79">
        <v>700</v>
      </c>
      <c r="G299" s="79">
        <v>237.3</v>
      </c>
      <c r="H299" s="79">
        <v>0</v>
      </c>
    </row>
    <row r="300" spans="1:8" ht="49.5">
      <c r="A300" s="75" t="s">
        <v>58</v>
      </c>
      <c r="B300" s="133" t="s">
        <v>93</v>
      </c>
      <c r="C300" s="78" t="s">
        <v>93</v>
      </c>
      <c r="D300" s="78" t="s">
        <v>93</v>
      </c>
      <c r="E300" s="76" t="s">
        <v>545</v>
      </c>
      <c r="F300" s="77">
        <f>F301+F315+F322+F337</f>
        <v>22249.9</v>
      </c>
      <c r="G300" s="77">
        <f>G301+G315+G322+G337</f>
        <v>16461</v>
      </c>
      <c r="H300" s="77">
        <f>H301+H315+H322+H337</f>
        <v>15390.4</v>
      </c>
    </row>
    <row r="301" spans="1:8">
      <c r="A301" s="74" t="s">
        <v>58</v>
      </c>
      <c r="B301" s="133" t="s">
        <v>81</v>
      </c>
      <c r="C301" s="74" t="s">
        <v>93</v>
      </c>
      <c r="D301" s="74" t="s">
        <v>93</v>
      </c>
      <c r="E301" s="14" t="s">
        <v>26</v>
      </c>
      <c r="F301" s="79">
        <f>F302</f>
        <v>8896.6</v>
      </c>
      <c r="G301" s="79">
        <f t="shared" ref="G301:H302" si="138">G302</f>
        <v>8102.3</v>
      </c>
      <c r="H301" s="79">
        <f t="shared" si="138"/>
        <v>8102.3</v>
      </c>
    </row>
    <row r="302" spans="1:8">
      <c r="A302" s="74" t="s">
        <v>58</v>
      </c>
      <c r="B302" s="133" t="s">
        <v>87</v>
      </c>
      <c r="C302" s="74" t="s">
        <v>93</v>
      </c>
      <c r="D302" s="74" t="s">
        <v>93</v>
      </c>
      <c r="E302" s="67" t="s">
        <v>46</v>
      </c>
      <c r="F302" s="79">
        <f>F303</f>
        <v>8896.6</v>
      </c>
      <c r="G302" s="79">
        <f t="shared" si="138"/>
        <v>8102.3</v>
      </c>
      <c r="H302" s="79">
        <f t="shared" si="138"/>
        <v>8102.3</v>
      </c>
    </row>
    <row r="303" spans="1:8" ht="74.45" customHeight="1">
      <c r="A303" s="74" t="s">
        <v>58</v>
      </c>
      <c r="B303" s="133" t="s">
        <v>87</v>
      </c>
      <c r="C303" s="74" t="s">
        <v>264</v>
      </c>
      <c r="D303" s="74" t="s">
        <v>93</v>
      </c>
      <c r="E303" s="67" t="s">
        <v>450</v>
      </c>
      <c r="F303" s="79">
        <f>F304+F310</f>
        <v>8896.6</v>
      </c>
      <c r="G303" s="79">
        <f t="shared" ref="G303:H303" si="139">G304+G310</f>
        <v>8102.3</v>
      </c>
      <c r="H303" s="79">
        <f t="shared" si="139"/>
        <v>8102.3</v>
      </c>
    </row>
    <row r="304" spans="1:8" ht="49.5">
      <c r="A304" s="74" t="s">
        <v>58</v>
      </c>
      <c r="B304" s="133" t="s">
        <v>87</v>
      </c>
      <c r="C304" s="74" t="s">
        <v>265</v>
      </c>
      <c r="D304" s="74" t="s">
        <v>93</v>
      </c>
      <c r="E304" s="67" t="s">
        <v>147</v>
      </c>
      <c r="F304" s="79">
        <f>F305</f>
        <v>3123.1000000000004</v>
      </c>
      <c r="G304" s="79">
        <f t="shared" ref="G304:H304" si="140">G305</f>
        <v>2328.8000000000002</v>
      </c>
      <c r="H304" s="79">
        <f t="shared" si="140"/>
        <v>2328.8000000000002</v>
      </c>
    </row>
    <row r="305" spans="1:8" ht="66">
      <c r="A305" s="74" t="s">
        <v>58</v>
      </c>
      <c r="B305" s="133" t="s">
        <v>87</v>
      </c>
      <c r="C305" s="74" t="s">
        <v>451</v>
      </c>
      <c r="D305" s="78" t="s">
        <v>93</v>
      </c>
      <c r="E305" s="67" t="s">
        <v>452</v>
      </c>
      <c r="F305" s="79">
        <f>F306+F308</f>
        <v>3123.1000000000004</v>
      </c>
      <c r="G305" s="79">
        <f t="shared" ref="G305:H305" si="141">G306+G308</f>
        <v>2328.8000000000002</v>
      </c>
      <c r="H305" s="79">
        <f t="shared" si="141"/>
        <v>2328.8000000000002</v>
      </c>
    </row>
    <row r="306" spans="1:8" ht="33">
      <c r="A306" s="74" t="s">
        <v>58</v>
      </c>
      <c r="B306" s="133" t="s">
        <v>87</v>
      </c>
      <c r="C306" s="74" t="s">
        <v>267</v>
      </c>
      <c r="D306" s="74" t="s">
        <v>93</v>
      </c>
      <c r="E306" s="67" t="s">
        <v>148</v>
      </c>
      <c r="F306" s="79">
        <f>F307</f>
        <v>2915.1000000000004</v>
      </c>
      <c r="G306" s="79">
        <f t="shared" ref="G306:H306" si="142">G307</f>
        <v>2120.8000000000002</v>
      </c>
      <c r="H306" s="79">
        <f t="shared" si="142"/>
        <v>2120.8000000000002</v>
      </c>
    </row>
    <row r="307" spans="1:8" ht="33">
      <c r="A307" s="74" t="s">
        <v>58</v>
      </c>
      <c r="B307" s="133" t="s">
        <v>87</v>
      </c>
      <c r="C307" s="74" t="s">
        <v>267</v>
      </c>
      <c r="D307" s="74" t="s">
        <v>96</v>
      </c>
      <c r="E307" s="67" t="s">
        <v>343</v>
      </c>
      <c r="F307" s="79">
        <f>2031.3+100+783.8</f>
        <v>2915.1000000000004</v>
      </c>
      <c r="G307" s="79">
        <v>2120.8000000000002</v>
      </c>
      <c r="H307" s="79">
        <v>2120.8000000000002</v>
      </c>
    </row>
    <row r="308" spans="1:8" ht="49.5">
      <c r="A308" s="74" t="s">
        <v>58</v>
      </c>
      <c r="B308" s="133" t="s">
        <v>87</v>
      </c>
      <c r="C308" s="74" t="s">
        <v>268</v>
      </c>
      <c r="D308" s="74" t="s">
        <v>93</v>
      </c>
      <c r="E308" s="67" t="s">
        <v>453</v>
      </c>
      <c r="F308" s="79">
        <f>F309</f>
        <v>208</v>
      </c>
      <c r="G308" s="79">
        <f t="shared" ref="G308:H308" si="143">G309</f>
        <v>208</v>
      </c>
      <c r="H308" s="79">
        <f t="shared" si="143"/>
        <v>208</v>
      </c>
    </row>
    <row r="309" spans="1:8" ht="33">
      <c r="A309" s="74" t="s">
        <v>58</v>
      </c>
      <c r="B309" s="133" t="s">
        <v>87</v>
      </c>
      <c r="C309" s="74" t="s">
        <v>268</v>
      </c>
      <c r="D309" s="74" t="s">
        <v>96</v>
      </c>
      <c r="E309" s="67" t="s">
        <v>343</v>
      </c>
      <c r="F309" s="79">
        <v>208</v>
      </c>
      <c r="G309" s="79">
        <v>208</v>
      </c>
      <c r="H309" s="79">
        <v>208</v>
      </c>
    </row>
    <row r="310" spans="1:8">
      <c r="A310" s="74" t="s">
        <v>58</v>
      </c>
      <c r="B310" s="133" t="s">
        <v>87</v>
      </c>
      <c r="C310" s="74" t="s">
        <v>269</v>
      </c>
      <c r="D310" s="74" t="s">
        <v>93</v>
      </c>
      <c r="E310" s="67" t="s">
        <v>2</v>
      </c>
      <c r="F310" s="79">
        <f>F311</f>
        <v>5773.5</v>
      </c>
      <c r="G310" s="79">
        <f t="shared" ref="G310:H311" si="144">G311</f>
        <v>5773.5</v>
      </c>
      <c r="H310" s="79">
        <f t="shared" si="144"/>
        <v>5773.5</v>
      </c>
    </row>
    <row r="311" spans="1:8" ht="22.15" customHeight="1">
      <c r="A311" s="74" t="s">
        <v>58</v>
      </c>
      <c r="B311" s="133" t="s">
        <v>87</v>
      </c>
      <c r="C311" s="74" t="s">
        <v>454</v>
      </c>
      <c r="D311" s="78" t="s">
        <v>93</v>
      </c>
      <c r="E311" s="67" t="s">
        <v>429</v>
      </c>
      <c r="F311" s="79">
        <f>F312</f>
        <v>5773.5</v>
      </c>
      <c r="G311" s="79">
        <f t="shared" si="144"/>
        <v>5773.5</v>
      </c>
      <c r="H311" s="79">
        <f t="shared" si="144"/>
        <v>5773.5</v>
      </c>
    </row>
    <row r="312" spans="1:8" ht="82.5">
      <c r="A312" s="74" t="s">
        <v>58</v>
      </c>
      <c r="B312" s="133" t="s">
        <v>87</v>
      </c>
      <c r="C312" s="74" t="s">
        <v>266</v>
      </c>
      <c r="D312" s="74" t="s">
        <v>93</v>
      </c>
      <c r="E312" s="67" t="s">
        <v>344</v>
      </c>
      <c r="F312" s="79">
        <f>F313+F314</f>
        <v>5773.5</v>
      </c>
      <c r="G312" s="79">
        <f t="shared" ref="G312:H312" si="145">G313+G314</f>
        <v>5773.5</v>
      </c>
      <c r="H312" s="79">
        <f t="shared" si="145"/>
        <v>5773.5</v>
      </c>
    </row>
    <row r="313" spans="1:8" ht="82.5">
      <c r="A313" s="74" t="s">
        <v>58</v>
      </c>
      <c r="B313" s="133" t="s">
        <v>87</v>
      </c>
      <c r="C313" s="74" t="s">
        <v>266</v>
      </c>
      <c r="D313" s="74" t="s">
        <v>95</v>
      </c>
      <c r="E313" s="67" t="s">
        <v>3</v>
      </c>
      <c r="F313" s="79">
        <v>5298.5</v>
      </c>
      <c r="G313" s="79">
        <v>5298.5</v>
      </c>
      <c r="H313" s="79">
        <v>5298.5</v>
      </c>
    </row>
    <row r="314" spans="1:8" ht="33">
      <c r="A314" s="74" t="s">
        <v>58</v>
      </c>
      <c r="B314" s="133" t="s">
        <v>87</v>
      </c>
      <c r="C314" s="74" t="s">
        <v>266</v>
      </c>
      <c r="D314" s="74" t="s">
        <v>96</v>
      </c>
      <c r="E314" s="67" t="s">
        <v>343</v>
      </c>
      <c r="F314" s="79">
        <v>475</v>
      </c>
      <c r="G314" s="79">
        <v>475</v>
      </c>
      <c r="H314" s="79">
        <v>475</v>
      </c>
    </row>
    <row r="315" spans="1:8">
      <c r="A315" s="74" t="s">
        <v>58</v>
      </c>
      <c r="B315" s="133" t="s">
        <v>83</v>
      </c>
      <c r="C315" s="74" t="s">
        <v>93</v>
      </c>
      <c r="D315" s="74" t="s">
        <v>93</v>
      </c>
      <c r="E315" s="67" t="s">
        <v>48</v>
      </c>
      <c r="F315" s="79">
        <f t="shared" ref="F315:F320" si="146">F316</f>
        <v>1788.8</v>
      </c>
      <c r="G315" s="79">
        <f t="shared" ref="G315:H320" si="147">G316</f>
        <v>500</v>
      </c>
      <c r="H315" s="79">
        <f t="shared" si="147"/>
        <v>500</v>
      </c>
    </row>
    <row r="316" spans="1:8" ht="24.6" customHeight="1">
      <c r="A316" s="74" t="s">
        <v>58</v>
      </c>
      <c r="B316" s="133" t="s">
        <v>74</v>
      </c>
      <c r="C316" s="74" t="s">
        <v>93</v>
      </c>
      <c r="D316" s="74" t="s">
        <v>93</v>
      </c>
      <c r="E316" s="67" t="s">
        <v>49</v>
      </c>
      <c r="F316" s="79">
        <f t="shared" si="146"/>
        <v>1788.8</v>
      </c>
      <c r="G316" s="79">
        <f t="shared" si="147"/>
        <v>500</v>
      </c>
      <c r="H316" s="79">
        <f t="shared" si="147"/>
        <v>500</v>
      </c>
    </row>
    <row r="317" spans="1:8" ht="75.599999999999994" customHeight="1">
      <c r="A317" s="74" t="s">
        <v>58</v>
      </c>
      <c r="B317" s="133" t="s">
        <v>74</v>
      </c>
      <c r="C317" s="74" t="s">
        <v>264</v>
      </c>
      <c r="D317" s="74" t="s">
        <v>93</v>
      </c>
      <c r="E317" s="67" t="s">
        <v>450</v>
      </c>
      <c r="F317" s="79">
        <f t="shared" si="146"/>
        <v>1788.8</v>
      </c>
      <c r="G317" s="79">
        <f t="shared" si="147"/>
        <v>500</v>
      </c>
      <c r="H317" s="79">
        <f t="shared" si="147"/>
        <v>500</v>
      </c>
    </row>
    <row r="318" spans="1:8" ht="49.5">
      <c r="A318" s="74" t="s">
        <v>58</v>
      </c>
      <c r="B318" s="133" t="s">
        <v>74</v>
      </c>
      <c r="C318" s="74" t="s">
        <v>265</v>
      </c>
      <c r="D318" s="74" t="s">
        <v>93</v>
      </c>
      <c r="E318" s="67" t="s">
        <v>147</v>
      </c>
      <c r="F318" s="79">
        <f t="shared" si="146"/>
        <v>1788.8</v>
      </c>
      <c r="G318" s="79">
        <f t="shared" si="147"/>
        <v>500</v>
      </c>
      <c r="H318" s="79">
        <f t="shared" si="147"/>
        <v>500</v>
      </c>
    </row>
    <row r="319" spans="1:8" ht="49.5">
      <c r="A319" s="74" t="s">
        <v>58</v>
      </c>
      <c r="B319" s="133" t="s">
        <v>74</v>
      </c>
      <c r="C319" s="74" t="s">
        <v>455</v>
      </c>
      <c r="D319" s="78" t="s">
        <v>93</v>
      </c>
      <c r="E319" s="67" t="s">
        <v>456</v>
      </c>
      <c r="F319" s="79">
        <f t="shared" si="146"/>
        <v>1788.8</v>
      </c>
      <c r="G319" s="79">
        <f t="shared" si="147"/>
        <v>500</v>
      </c>
      <c r="H319" s="79">
        <f t="shared" si="147"/>
        <v>500</v>
      </c>
    </row>
    <row r="320" spans="1:8" ht="33">
      <c r="A320" s="74" t="s">
        <v>58</v>
      </c>
      <c r="B320" s="133" t="s">
        <v>74</v>
      </c>
      <c r="C320" s="74" t="s">
        <v>270</v>
      </c>
      <c r="D320" s="74" t="s">
        <v>93</v>
      </c>
      <c r="E320" s="67" t="s">
        <v>149</v>
      </c>
      <c r="F320" s="79">
        <f t="shared" si="146"/>
        <v>1788.8</v>
      </c>
      <c r="G320" s="79">
        <f t="shared" si="147"/>
        <v>500</v>
      </c>
      <c r="H320" s="79">
        <f t="shared" si="147"/>
        <v>500</v>
      </c>
    </row>
    <row r="321" spans="1:8" ht="33">
      <c r="A321" s="74" t="s">
        <v>58</v>
      </c>
      <c r="B321" s="133" t="s">
        <v>74</v>
      </c>
      <c r="C321" s="74" t="s">
        <v>270</v>
      </c>
      <c r="D321" s="74" t="s">
        <v>96</v>
      </c>
      <c r="E321" s="67" t="s">
        <v>343</v>
      </c>
      <c r="F321" s="79">
        <f>1101.3+687.5</f>
        <v>1788.8</v>
      </c>
      <c r="G321" s="79">
        <v>500</v>
      </c>
      <c r="H321" s="79">
        <v>500</v>
      </c>
    </row>
    <row r="322" spans="1:8">
      <c r="A322" s="74" t="s">
        <v>58</v>
      </c>
      <c r="B322" s="133" t="s">
        <v>84</v>
      </c>
      <c r="C322" s="74" t="s">
        <v>93</v>
      </c>
      <c r="D322" s="74" t="s">
        <v>93</v>
      </c>
      <c r="E322" s="67" t="s">
        <v>50</v>
      </c>
      <c r="F322" s="79">
        <f>F323+F329</f>
        <v>6211.5</v>
      </c>
      <c r="G322" s="79">
        <f t="shared" ref="G322:H322" si="148">G323+G329</f>
        <v>1435.1</v>
      </c>
      <c r="H322" s="79">
        <f t="shared" si="148"/>
        <v>1435.1</v>
      </c>
    </row>
    <row r="323" spans="1:8">
      <c r="A323" s="74" t="s">
        <v>58</v>
      </c>
      <c r="B323" s="133" t="s">
        <v>8</v>
      </c>
      <c r="C323" s="74" t="s">
        <v>93</v>
      </c>
      <c r="D323" s="74" t="s">
        <v>93</v>
      </c>
      <c r="E323" s="67" t="s">
        <v>9</v>
      </c>
      <c r="F323" s="79">
        <f t="shared" ref="F323:F327" si="149">F324</f>
        <v>1524.6</v>
      </c>
      <c r="G323" s="79">
        <f t="shared" ref="G323:H327" si="150">G324</f>
        <v>1435.1</v>
      </c>
      <c r="H323" s="79">
        <f t="shared" si="150"/>
        <v>1435.1</v>
      </c>
    </row>
    <row r="324" spans="1:8" ht="75" customHeight="1">
      <c r="A324" s="74" t="s">
        <v>58</v>
      </c>
      <c r="B324" s="133" t="s">
        <v>8</v>
      </c>
      <c r="C324" s="74" t="s">
        <v>264</v>
      </c>
      <c r="D324" s="74" t="s">
        <v>93</v>
      </c>
      <c r="E324" s="67" t="s">
        <v>450</v>
      </c>
      <c r="F324" s="79">
        <f t="shared" si="149"/>
        <v>1524.6</v>
      </c>
      <c r="G324" s="79">
        <f t="shared" si="150"/>
        <v>1435.1</v>
      </c>
      <c r="H324" s="79">
        <f t="shared" si="150"/>
        <v>1435.1</v>
      </c>
    </row>
    <row r="325" spans="1:8" ht="49.5">
      <c r="A325" s="74" t="s">
        <v>58</v>
      </c>
      <c r="B325" s="133" t="s">
        <v>8</v>
      </c>
      <c r="C325" s="74" t="s">
        <v>265</v>
      </c>
      <c r="D325" s="74" t="s">
        <v>93</v>
      </c>
      <c r="E325" s="67" t="s">
        <v>147</v>
      </c>
      <c r="F325" s="79">
        <f t="shared" si="149"/>
        <v>1524.6</v>
      </c>
      <c r="G325" s="79">
        <f t="shared" si="150"/>
        <v>1435.1</v>
      </c>
      <c r="H325" s="79">
        <f t="shared" si="150"/>
        <v>1435.1</v>
      </c>
    </row>
    <row r="326" spans="1:8" ht="66">
      <c r="A326" s="74" t="s">
        <v>58</v>
      </c>
      <c r="B326" s="133" t="s">
        <v>8</v>
      </c>
      <c r="C326" s="74" t="s">
        <v>451</v>
      </c>
      <c r="D326" s="78" t="s">
        <v>93</v>
      </c>
      <c r="E326" s="67" t="s">
        <v>452</v>
      </c>
      <c r="F326" s="79">
        <f t="shared" si="149"/>
        <v>1524.6</v>
      </c>
      <c r="G326" s="79">
        <f t="shared" si="150"/>
        <v>1435.1</v>
      </c>
      <c r="H326" s="79">
        <f t="shared" si="150"/>
        <v>1435.1</v>
      </c>
    </row>
    <row r="327" spans="1:8" ht="66">
      <c r="A327" s="74" t="s">
        <v>58</v>
      </c>
      <c r="B327" s="133" t="s">
        <v>8</v>
      </c>
      <c r="C327" s="74" t="s">
        <v>271</v>
      </c>
      <c r="D327" s="74" t="s">
        <v>93</v>
      </c>
      <c r="E327" s="67" t="s">
        <v>194</v>
      </c>
      <c r="F327" s="79">
        <f t="shared" si="149"/>
        <v>1524.6</v>
      </c>
      <c r="G327" s="79">
        <f t="shared" si="150"/>
        <v>1435.1</v>
      </c>
      <c r="H327" s="79">
        <f t="shared" si="150"/>
        <v>1435.1</v>
      </c>
    </row>
    <row r="328" spans="1:8" ht="33">
      <c r="A328" s="74" t="s">
        <v>58</v>
      </c>
      <c r="B328" s="133" t="s">
        <v>8</v>
      </c>
      <c r="C328" s="74" t="s">
        <v>271</v>
      </c>
      <c r="D328" s="74" t="s">
        <v>96</v>
      </c>
      <c r="E328" s="67" t="s">
        <v>343</v>
      </c>
      <c r="F328" s="79">
        <v>1524.6</v>
      </c>
      <c r="G328" s="79">
        <v>1435.1</v>
      </c>
      <c r="H328" s="79">
        <v>1435.1</v>
      </c>
    </row>
    <row r="329" spans="1:8">
      <c r="A329" s="118" t="s">
        <v>58</v>
      </c>
      <c r="B329" s="81" t="s">
        <v>75</v>
      </c>
      <c r="C329" s="118"/>
      <c r="D329" s="118"/>
      <c r="E329" s="60" t="s">
        <v>51</v>
      </c>
      <c r="F329" s="79">
        <f>F330</f>
        <v>4686.8999999999996</v>
      </c>
      <c r="G329" s="79">
        <f t="shared" ref="G329:H331" si="151">G330</f>
        <v>0</v>
      </c>
      <c r="H329" s="79">
        <f t="shared" si="151"/>
        <v>0</v>
      </c>
    </row>
    <row r="330" spans="1:8" ht="66">
      <c r="A330" s="118" t="s">
        <v>58</v>
      </c>
      <c r="B330" s="81" t="s">
        <v>75</v>
      </c>
      <c r="C330" s="118" t="s">
        <v>264</v>
      </c>
      <c r="D330" s="118"/>
      <c r="E330" s="119" t="s">
        <v>450</v>
      </c>
      <c r="F330" s="79">
        <f>F331</f>
        <v>4686.8999999999996</v>
      </c>
      <c r="G330" s="79">
        <f t="shared" si="151"/>
        <v>0</v>
      </c>
      <c r="H330" s="79">
        <f t="shared" si="151"/>
        <v>0</v>
      </c>
    </row>
    <row r="331" spans="1:8" ht="49.5">
      <c r="A331" s="118" t="s">
        <v>58</v>
      </c>
      <c r="B331" s="81" t="s">
        <v>75</v>
      </c>
      <c r="C331" s="118" t="s">
        <v>265</v>
      </c>
      <c r="D331" s="118" t="s">
        <v>93</v>
      </c>
      <c r="E331" s="119" t="s">
        <v>147</v>
      </c>
      <c r="F331" s="79">
        <f>F332</f>
        <v>4686.8999999999996</v>
      </c>
      <c r="G331" s="79">
        <f t="shared" si="151"/>
        <v>0</v>
      </c>
      <c r="H331" s="79">
        <f t="shared" si="151"/>
        <v>0</v>
      </c>
    </row>
    <row r="332" spans="1:8" ht="66">
      <c r="A332" s="118" t="s">
        <v>58</v>
      </c>
      <c r="B332" s="81" t="s">
        <v>75</v>
      </c>
      <c r="C332" s="118" t="s">
        <v>451</v>
      </c>
      <c r="D332" s="78" t="s">
        <v>93</v>
      </c>
      <c r="E332" s="119" t="s">
        <v>452</v>
      </c>
      <c r="F332" s="79">
        <f>F333+F335</f>
        <v>4686.8999999999996</v>
      </c>
      <c r="G332" s="79">
        <f t="shared" ref="G332:H332" si="152">G333+G335</f>
        <v>0</v>
      </c>
      <c r="H332" s="79">
        <f t="shared" si="152"/>
        <v>0</v>
      </c>
    </row>
    <row r="333" spans="1:8" ht="22.15" customHeight="1">
      <c r="A333" s="118" t="s">
        <v>58</v>
      </c>
      <c r="B333" s="81" t="s">
        <v>75</v>
      </c>
      <c r="C333" s="118" t="s">
        <v>619</v>
      </c>
      <c r="D333" s="118" t="s">
        <v>93</v>
      </c>
      <c r="E333" s="135" t="s">
        <v>620</v>
      </c>
      <c r="F333" s="79">
        <f>F334</f>
        <v>1125.8000000000002</v>
      </c>
      <c r="G333" s="79">
        <f t="shared" ref="G333:H333" si="153">G334</f>
        <v>0</v>
      </c>
      <c r="H333" s="79">
        <f t="shared" si="153"/>
        <v>0</v>
      </c>
    </row>
    <row r="334" spans="1:8" ht="33">
      <c r="A334" s="118" t="s">
        <v>58</v>
      </c>
      <c r="B334" s="81" t="s">
        <v>75</v>
      </c>
      <c r="C334" s="218" t="s">
        <v>619</v>
      </c>
      <c r="D334" s="118" t="s">
        <v>96</v>
      </c>
      <c r="E334" s="119" t="s">
        <v>343</v>
      </c>
      <c r="F334" s="79">
        <f>1033.9+91.9</f>
        <v>1125.8000000000002</v>
      </c>
      <c r="G334" s="79">
        <v>0</v>
      </c>
      <c r="H334" s="79">
        <v>0</v>
      </c>
    </row>
    <row r="335" spans="1:8" ht="36" customHeight="1">
      <c r="A335" s="118" t="s">
        <v>58</v>
      </c>
      <c r="B335" s="81" t="s">
        <v>75</v>
      </c>
      <c r="C335" s="118" t="s">
        <v>621</v>
      </c>
      <c r="D335" s="118" t="s">
        <v>93</v>
      </c>
      <c r="E335" s="219" t="s">
        <v>624</v>
      </c>
      <c r="F335" s="79">
        <f>F336</f>
        <v>3561.1</v>
      </c>
      <c r="G335" s="79">
        <f t="shared" ref="G335:H335" si="154">G336</f>
        <v>0</v>
      </c>
      <c r="H335" s="79">
        <f t="shared" si="154"/>
        <v>0</v>
      </c>
    </row>
    <row r="336" spans="1:8" ht="33">
      <c r="A336" s="118" t="s">
        <v>58</v>
      </c>
      <c r="B336" s="81" t="s">
        <v>75</v>
      </c>
      <c r="C336" s="118" t="s">
        <v>621</v>
      </c>
      <c r="D336" s="118" t="s">
        <v>96</v>
      </c>
      <c r="E336" s="119" t="s">
        <v>343</v>
      </c>
      <c r="F336" s="79">
        <v>3561.1</v>
      </c>
      <c r="G336" s="79">
        <v>0</v>
      </c>
      <c r="H336" s="79">
        <v>0</v>
      </c>
    </row>
    <row r="337" spans="1:8">
      <c r="A337" s="74" t="s">
        <v>58</v>
      </c>
      <c r="B337" s="133" t="s">
        <v>64</v>
      </c>
      <c r="C337" s="74" t="s">
        <v>93</v>
      </c>
      <c r="D337" s="74" t="s">
        <v>93</v>
      </c>
      <c r="E337" s="67" t="s">
        <v>56</v>
      </c>
      <c r="F337" s="79">
        <f t="shared" ref="F337:F342" si="155">F338</f>
        <v>5353</v>
      </c>
      <c r="G337" s="79">
        <f t="shared" ref="G337:H338" si="156">G338</f>
        <v>6423.5999999999995</v>
      </c>
      <c r="H337" s="79">
        <f t="shared" si="156"/>
        <v>5353</v>
      </c>
    </row>
    <row r="338" spans="1:8">
      <c r="A338" s="74" t="s">
        <v>58</v>
      </c>
      <c r="B338" s="133" t="s">
        <v>126</v>
      </c>
      <c r="C338" s="74" t="s">
        <v>93</v>
      </c>
      <c r="D338" s="74" t="s">
        <v>93</v>
      </c>
      <c r="E338" s="67" t="s">
        <v>127</v>
      </c>
      <c r="F338" s="79">
        <f t="shared" si="155"/>
        <v>5353</v>
      </c>
      <c r="G338" s="79">
        <f t="shared" si="156"/>
        <v>6423.5999999999995</v>
      </c>
      <c r="H338" s="79">
        <f t="shared" si="156"/>
        <v>5353</v>
      </c>
    </row>
    <row r="339" spans="1:8" ht="74.45" customHeight="1">
      <c r="A339" s="74" t="s">
        <v>58</v>
      </c>
      <c r="B339" s="133" t="s">
        <v>126</v>
      </c>
      <c r="C339" s="74" t="s">
        <v>236</v>
      </c>
      <c r="D339" s="74" t="s">
        <v>93</v>
      </c>
      <c r="E339" s="67" t="s">
        <v>457</v>
      </c>
      <c r="F339" s="79">
        <f t="shared" si="155"/>
        <v>5353</v>
      </c>
      <c r="G339" s="79">
        <f t="shared" ref="G339:H339" si="157">G340</f>
        <v>6423.5999999999995</v>
      </c>
      <c r="H339" s="79">
        <f t="shared" si="157"/>
        <v>5353</v>
      </c>
    </row>
    <row r="340" spans="1:8" ht="73.150000000000006" customHeight="1">
      <c r="A340" s="74" t="s">
        <v>58</v>
      </c>
      <c r="B340" s="133" t="s">
        <v>126</v>
      </c>
      <c r="C340" s="74" t="s">
        <v>272</v>
      </c>
      <c r="D340" s="74" t="s">
        <v>93</v>
      </c>
      <c r="E340" s="67" t="s">
        <v>458</v>
      </c>
      <c r="F340" s="79">
        <f t="shared" si="155"/>
        <v>5353</v>
      </c>
      <c r="G340" s="79">
        <f t="shared" ref="G340:H342" si="158">G341</f>
        <v>6423.5999999999995</v>
      </c>
      <c r="H340" s="79">
        <f t="shared" si="158"/>
        <v>5353</v>
      </c>
    </row>
    <row r="341" spans="1:8" ht="91.15" customHeight="1">
      <c r="A341" s="74" t="s">
        <v>58</v>
      </c>
      <c r="B341" s="133" t="s">
        <v>126</v>
      </c>
      <c r="C341" s="74" t="s">
        <v>459</v>
      </c>
      <c r="D341" s="78" t="s">
        <v>93</v>
      </c>
      <c r="E341" s="67" t="s">
        <v>460</v>
      </c>
      <c r="F341" s="79">
        <f t="shared" si="155"/>
        <v>5353</v>
      </c>
      <c r="G341" s="79">
        <f t="shared" si="158"/>
        <v>6423.5999999999995</v>
      </c>
      <c r="H341" s="79">
        <f t="shared" si="158"/>
        <v>5353</v>
      </c>
    </row>
    <row r="342" spans="1:8" ht="82.5">
      <c r="A342" s="74" t="s">
        <v>58</v>
      </c>
      <c r="B342" s="133" t="s">
        <v>126</v>
      </c>
      <c r="C342" s="74" t="s">
        <v>317</v>
      </c>
      <c r="D342" s="74" t="s">
        <v>93</v>
      </c>
      <c r="E342" s="137" t="s">
        <v>625</v>
      </c>
      <c r="F342" s="79">
        <f t="shared" si="155"/>
        <v>5353</v>
      </c>
      <c r="G342" s="79">
        <f t="shared" si="158"/>
        <v>6423.5999999999995</v>
      </c>
      <c r="H342" s="79">
        <f t="shared" si="158"/>
        <v>5353</v>
      </c>
    </row>
    <row r="343" spans="1:8" ht="49.5">
      <c r="A343" s="74" t="s">
        <v>58</v>
      </c>
      <c r="B343" s="133" t="s">
        <v>126</v>
      </c>
      <c r="C343" s="74" t="s">
        <v>317</v>
      </c>
      <c r="D343" s="74" t="s">
        <v>99</v>
      </c>
      <c r="E343" s="67" t="s">
        <v>391</v>
      </c>
      <c r="F343" s="79">
        <f>4282.4+1070.6</f>
        <v>5353</v>
      </c>
      <c r="G343" s="79">
        <f>4282.4+2141.2</f>
        <v>6423.5999999999995</v>
      </c>
      <c r="H343" s="79">
        <f>4282.4+1070.6</f>
        <v>5353</v>
      </c>
    </row>
    <row r="344" spans="1:8">
      <c r="A344" s="75" t="s">
        <v>19</v>
      </c>
      <c r="B344" s="133" t="s">
        <v>93</v>
      </c>
      <c r="C344" s="78" t="s">
        <v>93</v>
      </c>
      <c r="D344" s="78" t="s">
        <v>93</v>
      </c>
      <c r="E344" s="76" t="s">
        <v>4</v>
      </c>
      <c r="F344" s="77">
        <f>F345</f>
        <v>4105.3</v>
      </c>
      <c r="G344" s="77">
        <f t="shared" ref="G344:H345" si="159">G345</f>
        <v>4105.3</v>
      </c>
      <c r="H344" s="77">
        <f t="shared" si="159"/>
        <v>4105.3</v>
      </c>
    </row>
    <row r="345" spans="1:8">
      <c r="A345" s="74" t="s">
        <v>19</v>
      </c>
      <c r="B345" s="133" t="s">
        <v>81</v>
      </c>
      <c r="C345" s="74" t="s">
        <v>93</v>
      </c>
      <c r="D345" s="74" t="s">
        <v>93</v>
      </c>
      <c r="E345" s="14" t="s">
        <v>26</v>
      </c>
      <c r="F345" s="79">
        <f>F346</f>
        <v>4105.3</v>
      </c>
      <c r="G345" s="79">
        <f t="shared" si="159"/>
        <v>4105.3</v>
      </c>
      <c r="H345" s="79">
        <f t="shared" si="159"/>
        <v>4105.3</v>
      </c>
    </row>
    <row r="346" spans="1:8" ht="66">
      <c r="A346" s="74" t="s">
        <v>19</v>
      </c>
      <c r="B346" s="133" t="s">
        <v>69</v>
      </c>
      <c r="C346" s="74" t="s">
        <v>93</v>
      </c>
      <c r="D346" s="74" t="s">
        <v>93</v>
      </c>
      <c r="E346" s="67" t="s">
        <v>44</v>
      </c>
      <c r="F346" s="79">
        <f>F347</f>
        <v>4105.3</v>
      </c>
      <c r="G346" s="79">
        <f t="shared" ref="G346:H347" si="160">G347</f>
        <v>4105.3</v>
      </c>
      <c r="H346" s="79">
        <f t="shared" si="160"/>
        <v>4105.3</v>
      </c>
    </row>
    <row r="347" spans="1:8" ht="33">
      <c r="A347" s="74" t="s">
        <v>19</v>
      </c>
      <c r="B347" s="133" t="s">
        <v>69</v>
      </c>
      <c r="C347" s="74" t="s">
        <v>313</v>
      </c>
      <c r="D347" s="74" t="s">
        <v>93</v>
      </c>
      <c r="E347" s="67" t="s">
        <v>430</v>
      </c>
      <c r="F347" s="79">
        <f>F348</f>
        <v>4105.3</v>
      </c>
      <c r="G347" s="79">
        <f t="shared" si="160"/>
        <v>4105.3</v>
      </c>
      <c r="H347" s="79">
        <f t="shared" si="160"/>
        <v>4105.3</v>
      </c>
    </row>
    <row r="348" spans="1:8" ht="49.5">
      <c r="A348" s="74" t="s">
        <v>19</v>
      </c>
      <c r="B348" s="133" t="s">
        <v>69</v>
      </c>
      <c r="C348" s="74" t="s">
        <v>461</v>
      </c>
      <c r="D348" s="74" t="s">
        <v>93</v>
      </c>
      <c r="E348" s="67" t="s">
        <v>5</v>
      </c>
      <c r="F348" s="79">
        <f>F349+F351+F355</f>
        <v>4105.3</v>
      </c>
      <c r="G348" s="79">
        <f t="shared" ref="G348:H348" si="161">G349+G351+G355</f>
        <v>4105.3</v>
      </c>
      <c r="H348" s="79">
        <f t="shared" si="161"/>
        <v>4105.3</v>
      </c>
    </row>
    <row r="349" spans="1:8">
      <c r="A349" s="74" t="s">
        <v>19</v>
      </c>
      <c r="B349" s="133" t="s">
        <v>69</v>
      </c>
      <c r="C349" s="74" t="s">
        <v>273</v>
      </c>
      <c r="D349" s="74" t="s">
        <v>93</v>
      </c>
      <c r="E349" s="67" t="s">
        <v>462</v>
      </c>
      <c r="F349" s="79">
        <f>F350</f>
        <v>1208.5999999999999</v>
      </c>
      <c r="G349" s="79">
        <f t="shared" ref="G349:H349" si="162">G350</f>
        <v>1208.5999999999999</v>
      </c>
      <c r="H349" s="79">
        <f t="shared" si="162"/>
        <v>1208.5999999999999</v>
      </c>
    </row>
    <row r="350" spans="1:8" ht="82.5">
      <c r="A350" s="74" t="s">
        <v>19</v>
      </c>
      <c r="B350" s="133" t="s">
        <v>69</v>
      </c>
      <c r="C350" s="74" t="s">
        <v>273</v>
      </c>
      <c r="D350" s="74" t="s">
        <v>95</v>
      </c>
      <c r="E350" s="67" t="s">
        <v>3</v>
      </c>
      <c r="F350" s="79">
        <v>1208.5999999999999</v>
      </c>
      <c r="G350" s="79">
        <v>1208.5999999999999</v>
      </c>
      <c r="H350" s="79">
        <v>1208.5999999999999</v>
      </c>
    </row>
    <row r="351" spans="1:8" ht="49.5">
      <c r="A351" s="74" t="s">
        <v>19</v>
      </c>
      <c r="B351" s="133" t="s">
        <v>69</v>
      </c>
      <c r="C351" s="74" t="s">
        <v>274</v>
      </c>
      <c r="D351" s="74" t="s">
        <v>93</v>
      </c>
      <c r="E351" s="67" t="s">
        <v>463</v>
      </c>
      <c r="F351" s="79">
        <f>F352+F353+F354</f>
        <v>2438.1</v>
      </c>
      <c r="G351" s="79">
        <f t="shared" ref="G351:H351" si="163">G352+G353+G354</f>
        <v>2438.1</v>
      </c>
      <c r="H351" s="79">
        <f t="shared" si="163"/>
        <v>2438.1</v>
      </c>
    </row>
    <row r="352" spans="1:8" ht="82.5">
      <c r="A352" s="74" t="s">
        <v>19</v>
      </c>
      <c r="B352" s="133" t="s">
        <v>69</v>
      </c>
      <c r="C352" s="74" t="s">
        <v>274</v>
      </c>
      <c r="D352" s="74" t="s">
        <v>95</v>
      </c>
      <c r="E352" s="67" t="s">
        <v>3</v>
      </c>
      <c r="F352" s="79">
        <v>2004.4</v>
      </c>
      <c r="G352" s="79">
        <v>2004.4</v>
      </c>
      <c r="H352" s="79">
        <v>2004.4</v>
      </c>
    </row>
    <row r="353" spans="1:8" ht="33">
      <c r="A353" s="74" t="s">
        <v>19</v>
      </c>
      <c r="B353" s="133" t="s">
        <v>69</v>
      </c>
      <c r="C353" s="74" t="s">
        <v>274</v>
      </c>
      <c r="D353" s="74" t="s">
        <v>96</v>
      </c>
      <c r="E353" s="67" t="s">
        <v>343</v>
      </c>
      <c r="F353" s="79">
        <f>433.7-1.6</f>
        <v>432.09999999999997</v>
      </c>
      <c r="G353" s="79">
        <v>433.7</v>
      </c>
      <c r="H353" s="79">
        <v>433.7</v>
      </c>
    </row>
    <row r="354" spans="1:8">
      <c r="A354" s="74" t="s">
        <v>19</v>
      </c>
      <c r="B354" s="133" t="s">
        <v>69</v>
      </c>
      <c r="C354" s="74" t="s">
        <v>274</v>
      </c>
      <c r="D354" s="74" t="s">
        <v>97</v>
      </c>
      <c r="E354" s="67" t="s">
        <v>98</v>
      </c>
      <c r="F354" s="79">
        <v>1.6</v>
      </c>
      <c r="G354" s="79">
        <v>0</v>
      </c>
      <c r="H354" s="79">
        <v>0</v>
      </c>
    </row>
    <row r="355" spans="1:8">
      <c r="A355" s="74" t="s">
        <v>19</v>
      </c>
      <c r="B355" s="133" t="s">
        <v>69</v>
      </c>
      <c r="C355" s="74" t="s">
        <v>275</v>
      </c>
      <c r="D355" s="74" t="s">
        <v>93</v>
      </c>
      <c r="E355" s="67" t="s">
        <v>464</v>
      </c>
      <c r="F355" s="79">
        <f>F356</f>
        <v>458.6</v>
      </c>
      <c r="G355" s="79">
        <f t="shared" ref="G355:H355" si="164">G356</f>
        <v>458.6</v>
      </c>
      <c r="H355" s="79">
        <f t="shared" si="164"/>
        <v>458.6</v>
      </c>
    </row>
    <row r="356" spans="1:8" ht="82.5">
      <c r="A356" s="74" t="s">
        <v>19</v>
      </c>
      <c r="B356" s="133" t="s">
        <v>69</v>
      </c>
      <c r="C356" s="74" t="s">
        <v>275</v>
      </c>
      <c r="D356" s="74" t="s">
        <v>95</v>
      </c>
      <c r="E356" s="67" t="s">
        <v>3</v>
      </c>
      <c r="F356" s="79">
        <v>458.6</v>
      </c>
      <c r="G356" s="79">
        <v>458.6</v>
      </c>
      <c r="H356" s="79">
        <v>458.6</v>
      </c>
    </row>
    <row r="357" spans="1:8" ht="49.5">
      <c r="A357" s="75" t="s">
        <v>7</v>
      </c>
      <c r="B357" s="133" t="s">
        <v>93</v>
      </c>
      <c r="C357" s="78" t="s">
        <v>93</v>
      </c>
      <c r="D357" s="78" t="s">
        <v>93</v>
      </c>
      <c r="E357" s="76" t="s">
        <v>11</v>
      </c>
      <c r="F357" s="77">
        <f>F365+F407+F416+F358</f>
        <v>39567.9</v>
      </c>
      <c r="G357" s="77">
        <f>G365+G407+G416+G358</f>
        <v>33721.9</v>
      </c>
      <c r="H357" s="77">
        <f>H365+H407+H416+H358</f>
        <v>33323.1</v>
      </c>
    </row>
    <row r="358" spans="1:8">
      <c r="A358" s="74" t="s">
        <v>7</v>
      </c>
      <c r="B358" s="133" t="s">
        <v>83</v>
      </c>
      <c r="C358" s="74" t="s">
        <v>93</v>
      </c>
      <c r="D358" s="74" t="s">
        <v>93</v>
      </c>
      <c r="E358" s="5" t="s">
        <v>48</v>
      </c>
      <c r="F358" s="79">
        <f t="shared" ref="F358:F363" si="165">F359</f>
        <v>256.60000000000002</v>
      </c>
      <c r="G358" s="79">
        <f t="shared" ref="G358:H362" si="166">G359</f>
        <v>176.4</v>
      </c>
      <c r="H358" s="79">
        <f t="shared" si="166"/>
        <v>182.4</v>
      </c>
    </row>
    <row r="359" spans="1:8" ht="21.6" customHeight="1">
      <c r="A359" s="74" t="s">
        <v>7</v>
      </c>
      <c r="B359" s="81" t="s">
        <v>554</v>
      </c>
      <c r="C359" s="78"/>
      <c r="D359" s="78"/>
      <c r="E359" s="67" t="s">
        <v>555</v>
      </c>
      <c r="F359" s="79">
        <f t="shared" si="165"/>
        <v>256.60000000000002</v>
      </c>
      <c r="G359" s="79">
        <f t="shared" si="166"/>
        <v>176.4</v>
      </c>
      <c r="H359" s="79">
        <f t="shared" si="166"/>
        <v>182.4</v>
      </c>
    </row>
    <row r="360" spans="1:8" ht="49.5">
      <c r="A360" s="74" t="s">
        <v>7</v>
      </c>
      <c r="B360" s="81" t="s">
        <v>554</v>
      </c>
      <c r="C360" s="74" t="s">
        <v>280</v>
      </c>
      <c r="D360" s="74" t="s">
        <v>93</v>
      </c>
      <c r="E360" s="67" t="s">
        <v>400</v>
      </c>
      <c r="F360" s="79">
        <f t="shared" si="165"/>
        <v>256.60000000000002</v>
      </c>
      <c r="G360" s="79">
        <f t="shared" si="166"/>
        <v>176.4</v>
      </c>
      <c r="H360" s="79">
        <f t="shared" si="166"/>
        <v>182.4</v>
      </c>
    </row>
    <row r="361" spans="1:8" ht="66">
      <c r="A361" s="74" t="s">
        <v>7</v>
      </c>
      <c r="B361" s="81" t="s">
        <v>554</v>
      </c>
      <c r="C361" s="74" t="s">
        <v>282</v>
      </c>
      <c r="D361" s="74" t="s">
        <v>93</v>
      </c>
      <c r="E361" s="67" t="s">
        <v>470</v>
      </c>
      <c r="F361" s="79">
        <f t="shared" si="165"/>
        <v>256.60000000000002</v>
      </c>
      <c r="G361" s="79">
        <f t="shared" si="166"/>
        <v>176.4</v>
      </c>
      <c r="H361" s="79">
        <f t="shared" si="166"/>
        <v>182.4</v>
      </c>
    </row>
    <row r="362" spans="1:8" ht="49.5">
      <c r="A362" s="74" t="s">
        <v>7</v>
      </c>
      <c r="B362" s="81" t="s">
        <v>554</v>
      </c>
      <c r="C362" s="74" t="s">
        <v>471</v>
      </c>
      <c r="D362" s="78" t="s">
        <v>93</v>
      </c>
      <c r="E362" s="67" t="s">
        <v>472</v>
      </c>
      <c r="F362" s="79">
        <f t="shared" si="165"/>
        <v>256.60000000000002</v>
      </c>
      <c r="G362" s="79">
        <f t="shared" si="166"/>
        <v>176.4</v>
      </c>
      <c r="H362" s="79">
        <f t="shared" si="166"/>
        <v>182.4</v>
      </c>
    </row>
    <row r="363" spans="1:8" ht="49.5">
      <c r="A363" s="74" t="s">
        <v>7</v>
      </c>
      <c r="B363" s="81" t="s">
        <v>554</v>
      </c>
      <c r="C363" s="74" t="s">
        <v>286</v>
      </c>
      <c r="D363" s="74" t="s">
        <v>93</v>
      </c>
      <c r="E363" s="67" t="s">
        <v>473</v>
      </c>
      <c r="F363" s="79">
        <f t="shared" si="165"/>
        <v>256.60000000000002</v>
      </c>
      <c r="G363" s="79">
        <f t="shared" ref="G363:H363" si="167">G364</f>
        <v>176.4</v>
      </c>
      <c r="H363" s="79">
        <f t="shared" si="167"/>
        <v>182.4</v>
      </c>
    </row>
    <row r="364" spans="1:8" ht="33">
      <c r="A364" s="74" t="s">
        <v>7</v>
      </c>
      <c r="B364" s="81" t="s">
        <v>554</v>
      </c>
      <c r="C364" s="74" t="s">
        <v>286</v>
      </c>
      <c r="D364" s="74" t="s">
        <v>414</v>
      </c>
      <c r="E364" s="67" t="s">
        <v>415</v>
      </c>
      <c r="F364" s="79">
        <v>256.60000000000002</v>
      </c>
      <c r="G364" s="79">
        <v>176.4</v>
      </c>
      <c r="H364" s="79">
        <v>182.4</v>
      </c>
    </row>
    <row r="365" spans="1:8">
      <c r="A365" s="74" t="s">
        <v>7</v>
      </c>
      <c r="B365" s="133" t="s">
        <v>62</v>
      </c>
      <c r="C365" s="74" t="s">
        <v>93</v>
      </c>
      <c r="D365" s="74" t="s">
        <v>93</v>
      </c>
      <c r="E365" s="67" t="s">
        <v>53</v>
      </c>
      <c r="F365" s="79">
        <f>F366+F384</f>
        <v>18872</v>
      </c>
      <c r="G365" s="79">
        <f>G366+G384</f>
        <v>18217.599999999999</v>
      </c>
      <c r="H365" s="79">
        <f>H366+H384</f>
        <v>17728.7</v>
      </c>
    </row>
    <row r="366" spans="1:8">
      <c r="A366" s="74" t="s">
        <v>7</v>
      </c>
      <c r="B366" s="133" t="s">
        <v>331</v>
      </c>
      <c r="C366" s="74" t="s">
        <v>93</v>
      </c>
      <c r="D366" s="74" t="s">
        <v>93</v>
      </c>
      <c r="E366" s="67" t="s">
        <v>332</v>
      </c>
      <c r="F366" s="79">
        <f>F367+F380</f>
        <v>13478.9</v>
      </c>
      <c r="G366" s="79">
        <f t="shared" ref="G366:H366" si="168">G367+G380</f>
        <v>13053.5</v>
      </c>
      <c r="H366" s="79">
        <f t="shared" si="168"/>
        <v>12557.5</v>
      </c>
    </row>
    <row r="367" spans="1:8" ht="66">
      <c r="A367" s="74" t="s">
        <v>7</v>
      </c>
      <c r="B367" s="133" t="s">
        <v>331</v>
      </c>
      <c r="C367" s="74" t="s">
        <v>276</v>
      </c>
      <c r="D367" s="74" t="s">
        <v>93</v>
      </c>
      <c r="E367" s="67" t="s">
        <v>465</v>
      </c>
      <c r="F367" s="79">
        <f>F368</f>
        <v>13428.9</v>
      </c>
      <c r="G367" s="79">
        <f t="shared" ref="G367:H368" si="169">G368</f>
        <v>13053.5</v>
      </c>
      <c r="H367" s="79">
        <f t="shared" si="169"/>
        <v>12557.5</v>
      </c>
    </row>
    <row r="368" spans="1:8" ht="33">
      <c r="A368" s="74" t="s">
        <v>7</v>
      </c>
      <c r="B368" s="133" t="s">
        <v>331</v>
      </c>
      <c r="C368" s="74" t="s">
        <v>277</v>
      </c>
      <c r="D368" s="74" t="s">
        <v>93</v>
      </c>
      <c r="E368" s="67" t="s">
        <v>139</v>
      </c>
      <c r="F368" s="79">
        <f>F369</f>
        <v>13428.9</v>
      </c>
      <c r="G368" s="79">
        <f t="shared" si="169"/>
        <v>13053.5</v>
      </c>
      <c r="H368" s="79">
        <f t="shared" si="169"/>
        <v>12557.5</v>
      </c>
    </row>
    <row r="369" spans="1:8" ht="66">
      <c r="A369" s="74" t="s">
        <v>7</v>
      </c>
      <c r="B369" s="133" t="s">
        <v>331</v>
      </c>
      <c r="C369" s="74" t="s">
        <v>466</v>
      </c>
      <c r="D369" s="78" t="s">
        <v>93</v>
      </c>
      <c r="E369" s="67" t="s">
        <v>467</v>
      </c>
      <c r="F369" s="79">
        <f>F372+F374+F376+F378+F370</f>
        <v>13428.9</v>
      </c>
      <c r="G369" s="79">
        <f t="shared" ref="G369:H369" si="170">G372+G374+G376+G378+G370</f>
        <v>13053.5</v>
      </c>
      <c r="H369" s="79">
        <f t="shared" si="170"/>
        <v>12557.5</v>
      </c>
    </row>
    <row r="370" spans="1:8" ht="82.5">
      <c r="A370" s="162" t="s">
        <v>7</v>
      </c>
      <c r="B370" s="162" t="s">
        <v>331</v>
      </c>
      <c r="C370" s="162" t="s">
        <v>655</v>
      </c>
      <c r="D370" s="162" t="s">
        <v>93</v>
      </c>
      <c r="E370" s="163" t="s">
        <v>656</v>
      </c>
      <c r="F370" s="79">
        <f>F371</f>
        <v>300</v>
      </c>
      <c r="G370" s="79">
        <f t="shared" ref="G370:H370" si="171">G371</f>
        <v>0</v>
      </c>
      <c r="H370" s="79">
        <f t="shared" si="171"/>
        <v>0</v>
      </c>
    </row>
    <row r="371" spans="1:8" ht="33">
      <c r="A371" s="162" t="s">
        <v>7</v>
      </c>
      <c r="B371" s="162" t="s">
        <v>331</v>
      </c>
      <c r="C371" s="162" t="s">
        <v>655</v>
      </c>
      <c r="D371" s="162" t="s">
        <v>414</v>
      </c>
      <c r="E371" s="163" t="s">
        <v>415</v>
      </c>
      <c r="F371" s="79">
        <v>300</v>
      </c>
      <c r="G371" s="79">
        <v>0</v>
      </c>
      <c r="H371" s="79">
        <v>0</v>
      </c>
    </row>
    <row r="372" spans="1:8" ht="66">
      <c r="A372" s="6" t="s">
        <v>7</v>
      </c>
      <c r="B372" s="6" t="s">
        <v>331</v>
      </c>
      <c r="C372" s="6" t="s">
        <v>278</v>
      </c>
      <c r="D372" s="71"/>
      <c r="E372" s="5" t="s">
        <v>140</v>
      </c>
      <c r="F372" s="79">
        <f>F373</f>
        <v>12517.9</v>
      </c>
      <c r="G372" s="79">
        <f t="shared" ref="G372:H372" si="172">G373</f>
        <v>12517.9</v>
      </c>
      <c r="H372" s="79">
        <f t="shared" si="172"/>
        <v>12517.9</v>
      </c>
    </row>
    <row r="373" spans="1:8" ht="33">
      <c r="A373" s="6" t="s">
        <v>7</v>
      </c>
      <c r="B373" s="6" t="s">
        <v>331</v>
      </c>
      <c r="C373" s="6" t="s">
        <v>278</v>
      </c>
      <c r="D373" s="71">
        <v>600</v>
      </c>
      <c r="E373" s="5" t="s">
        <v>117</v>
      </c>
      <c r="F373" s="79">
        <v>12517.9</v>
      </c>
      <c r="G373" s="79">
        <v>12517.9</v>
      </c>
      <c r="H373" s="79">
        <v>12517.9</v>
      </c>
    </row>
    <row r="374" spans="1:8" ht="49.5">
      <c r="A374" s="74" t="s">
        <v>7</v>
      </c>
      <c r="B374" s="133" t="s">
        <v>331</v>
      </c>
      <c r="C374" s="74" t="s">
        <v>279</v>
      </c>
      <c r="D374" s="74" t="s">
        <v>93</v>
      </c>
      <c r="E374" s="67" t="s">
        <v>198</v>
      </c>
      <c r="F374" s="79">
        <f>F375</f>
        <v>433.59999999999997</v>
      </c>
      <c r="G374" s="79">
        <f t="shared" ref="G374:H374" si="173">G375</f>
        <v>391.6</v>
      </c>
      <c r="H374" s="79">
        <f t="shared" si="173"/>
        <v>0</v>
      </c>
    </row>
    <row r="375" spans="1:8" ht="33">
      <c r="A375" s="74" t="s">
        <v>7</v>
      </c>
      <c r="B375" s="133" t="s">
        <v>331</v>
      </c>
      <c r="C375" s="74" t="s">
        <v>279</v>
      </c>
      <c r="D375" s="74" t="s">
        <v>414</v>
      </c>
      <c r="E375" s="67" t="s">
        <v>415</v>
      </c>
      <c r="F375" s="79">
        <f>743.9-30-280.3</f>
        <v>433.59999999999997</v>
      </c>
      <c r="G375" s="79">
        <v>391.6</v>
      </c>
      <c r="H375" s="79">
        <v>0</v>
      </c>
    </row>
    <row r="376" spans="1:8" ht="49.5">
      <c r="A376" s="74" t="s">
        <v>7</v>
      </c>
      <c r="B376" s="133" t="s">
        <v>331</v>
      </c>
      <c r="C376" s="74" t="s">
        <v>468</v>
      </c>
      <c r="D376" s="74" t="s">
        <v>93</v>
      </c>
      <c r="E376" s="67" t="s">
        <v>469</v>
      </c>
      <c r="F376" s="79">
        <f>F377</f>
        <v>144</v>
      </c>
      <c r="G376" s="79">
        <f t="shared" ref="G376:H376" si="174">G377</f>
        <v>144</v>
      </c>
      <c r="H376" s="79">
        <f t="shared" si="174"/>
        <v>39.6</v>
      </c>
    </row>
    <row r="377" spans="1:8" ht="33">
      <c r="A377" s="74" t="s">
        <v>7</v>
      </c>
      <c r="B377" s="133" t="s">
        <v>331</v>
      </c>
      <c r="C377" s="74" t="s">
        <v>468</v>
      </c>
      <c r="D377" s="74" t="s">
        <v>414</v>
      </c>
      <c r="E377" s="67" t="s">
        <v>415</v>
      </c>
      <c r="F377" s="79">
        <v>144</v>
      </c>
      <c r="G377" s="79">
        <v>144</v>
      </c>
      <c r="H377" s="79">
        <v>39.6</v>
      </c>
    </row>
    <row r="378" spans="1:8" ht="82.5">
      <c r="A378" s="74" t="s">
        <v>7</v>
      </c>
      <c r="B378" s="133" t="s">
        <v>331</v>
      </c>
      <c r="C378" s="74" t="s">
        <v>519</v>
      </c>
      <c r="D378" s="74" t="s">
        <v>93</v>
      </c>
      <c r="E378" s="67" t="s">
        <v>518</v>
      </c>
      <c r="F378" s="79">
        <f>E379:F379</f>
        <v>33.4</v>
      </c>
      <c r="G378" s="79">
        <f t="shared" ref="G378:H378" si="175">F379:G379</f>
        <v>0</v>
      </c>
      <c r="H378" s="79">
        <f t="shared" si="175"/>
        <v>0</v>
      </c>
    </row>
    <row r="379" spans="1:8" ht="33">
      <c r="A379" s="74" t="s">
        <v>7</v>
      </c>
      <c r="B379" s="133" t="s">
        <v>331</v>
      </c>
      <c r="C379" s="74" t="s">
        <v>519</v>
      </c>
      <c r="D379" s="74" t="s">
        <v>414</v>
      </c>
      <c r="E379" s="67" t="s">
        <v>415</v>
      </c>
      <c r="F379" s="79">
        <f>30+3.4</f>
        <v>33.4</v>
      </c>
      <c r="G379" s="79">
        <v>0</v>
      </c>
      <c r="H379" s="79">
        <v>0</v>
      </c>
    </row>
    <row r="380" spans="1:8" ht="33">
      <c r="A380" s="162" t="s">
        <v>7</v>
      </c>
      <c r="B380" s="162" t="s">
        <v>331</v>
      </c>
      <c r="C380" s="35">
        <v>9900000000</v>
      </c>
      <c r="D380" s="169"/>
      <c r="E380" s="36" t="s">
        <v>509</v>
      </c>
      <c r="F380" s="79">
        <f>F381</f>
        <v>50</v>
      </c>
      <c r="G380" s="79">
        <f t="shared" ref="G380:H382" si="176">G381</f>
        <v>0</v>
      </c>
      <c r="H380" s="79">
        <f t="shared" si="176"/>
        <v>0</v>
      </c>
    </row>
    <row r="381" spans="1:8" ht="49.5">
      <c r="A381" s="162" t="s">
        <v>7</v>
      </c>
      <c r="B381" s="162" t="s">
        <v>331</v>
      </c>
      <c r="C381" s="35">
        <v>9950000000</v>
      </c>
      <c r="D381" s="166"/>
      <c r="E381" s="5" t="s">
        <v>661</v>
      </c>
      <c r="F381" s="79">
        <f>F382</f>
        <v>50</v>
      </c>
      <c r="G381" s="79">
        <f t="shared" si="176"/>
        <v>0</v>
      </c>
      <c r="H381" s="79">
        <f t="shared" si="176"/>
        <v>0</v>
      </c>
    </row>
    <row r="382" spans="1:8" ht="49.5">
      <c r="A382" s="162" t="s">
        <v>7</v>
      </c>
      <c r="B382" s="162" t="s">
        <v>331</v>
      </c>
      <c r="C382" s="35" t="s">
        <v>662</v>
      </c>
      <c r="D382" s="166"/>
      <c r="E382" s="5" t="s">
        <v>663</v>
      </c>
      <c r="F382" s="79">
        <f>F383</f>
        <v>50</v>
      </c>
      <c r="G382" s="79">
        <f t="shared" si="176"/>
        <v>0</v>
      </c>
      <c r="H382" s="79">
        <f t="shared" si="176"/>
        <v>0</v>
      </c>
    </row>
    <row r="383" spans="1:8" ht="33">
      <c r="A383" s="162" t="s">
        <v>7</v>
      </c>
      <c r="B383" s="162" t="s">
        <v>331</v>
      </c>
      <c r="C383" s="35" t="s">
        <v>662</v>
      </c>
      <c r="D383" s="165">
        <v>600</v>
      </c>
      <c r="E383" s="5" t="s">
        <v>117</v>
      </c>
      <c r="F383" s="79">
        <v>50</v>
      </c>
      <c r="G383" s="79">
        <v>0</v>
      </c>
      <c r="H383" s="79">
        <v>0</v>
      </c>
    </row>
    <row r="384" spans="1:8">
      <c r="A384" s="74" t="s">
        <v>7</v>
      </c>
      <c r="B384" s="133" t="s">
        <v>63</v>
      </c>
      <c r="C384" s="74" t="s">
        <v>93</v>
      </c>
      <c r="D384" s="74" t="s">
        <v>93</v>
      </c>
      <c r="E384" s="67" t="s">
        <v>508</v>
      </c>
      <c r="F384" s="79">
        <f>F385</f>
        <v>5393.1</v>
      </c>
      <c r="G384" s="79">
        <f t="shared" ref="G384:H384" si="177">G385</f>
        <v>5164.1000000000004</v>
      </c>
      <c r="H384" s="79">
        <f t="shared" si="177"/>
        <v>5171.2</v>
      </c>
    </row>
    <row r="385" spans="1:8" ht="49.5">
      <c r="A385" s="74" t="s">
        <v>7</v>
      </c>
      <c r="B385" s="133" t="s">
        <v>63</v>
      </c>
      <c r="C385" s="74" t="s">
        <v>280</v>
      </c>
      <c r="D385" s="74" t="s">
        <v>93</v>
      </c>
      <c r="E385" s="67" t="s">
        <v>400</v>
      </c>
      <c r="F385" s="79">
        <f>F390+F386</f>
        <v>5393.1</v>
      </c>
      <c r="G385" s="79">
        <f>G390+G386</f>
        <v>5164.1000000000004</v>
      </c>
      <c r="H385" s="79">
        <f>H390+H386</f>
        <v>5171.2</v>
      </c>
    </row>
    <row r="386" spans="1:8" ht="49.5">
      <c r="A386" s="6" t="s">
        <v>7</v>
      </c>
      <c r="B386" s="6" t="s">
        <v>63</v>
      </c>
      <c r="C386" s="6" t="s">
        <v>281</v>
      </c>
      <c r="D386" s="71"/>
      <c r="E386" s="5" t="s">
        <v>114</v>
      </c>
      <c r="F386" s="79">
        <f>F387</f>
        <v>236.1</v>
      </c>
      <c r="G386" s="79">
        <f t="shared" ref="G386:H388" si="178">G387</f>
        <v>0</v>
      </c>
      <c r="H386" s="79">
        <f t="shared" si="178"/>
        <v>0</v>
      </c>
    </row>
    <row r="387" spans="1:8" ht="49.5">
      <c r="A387" s="6" t="s">
        <v>7</v>
      </c>
      <c r="B387" s="6" t="s">
        <v>63</v>
      </c>
      <c r="C387" s="6" t="s">
        <v>492</v>
      </c>
      <c r="D387" s="71"/>
      <c r="E387" s="5" t="s">
        <v>493</v>
      </c>
      <c r="F387" s="79">
        <f>F388</f>
        <v>236.1</v>
      </c>
      <c r="G387" s="79">
        <f t="shared" si="178"/>
        <v>0</v>
      </c>
      <c r="H387" s="79">
        <f t="shared" si="178"/>
        <v>0</v>
      </c>
    </row>
    <row r="388" spans="1:8" ht="33">
      <c r="A388" s="6" t="s">
        <v>7</v>
      </c>
      <c r="B388" s="6" t="s">
        <v>63</v>
      </c>
      <c r="C388" s="6" t="s">
        <v>586</v>
      </c>
      <c r="D388" s="71"/>
      <c r="E388" s="5" t="s">
        <v>589</v>
      </c>
      <c r="F388" s="79">
        <f>F389</f>
        <v>236.1</v>
      </c>
      <c r="G388" s="79">
        <f t="shared" si="178"/>
        <v>0</v>
      </c>
      <c r="H388" s="79">
        <f t="shared" si="178"/>
        <v>0</v>
      </c>
    </row>
    <row r="389" spans="1:8" ht="33">
      <c r="A389" s="6" t="s">
        <v>7</v>
      </c>
      <c r="B389" s="6" t="s">
        <v>63</v>
      </c>
      <c r="C389" s="6" t="s">
        <v>586</v>
      </c>
      <c r="D389" s="71">
        <v>600</v>
      </c>
      <c r="E389" s="21" t="s">
        <v>117</v>
      </c>
      <c r="F389" s="79">
        <v>236.1</v>
      </c>
      <c r="G389" s="79">
        <v>0</v>
      </c>
      <c r="H389" s="79">
        <v>0</v>
      </c>
    </row>
    <row r="390" spans="1:8" ht="66">
      <c r="A390" s="74" t="s">
        <v>7</v>
      </c>
      <c r="B390" s="133" t="s">
        <v>63</v>
      </c>
      <c r="C390" s="74" t="s">
        <v>282</v>
      </c>
      <c r="D390" s="74" t="s">
        <v>93</v>
      </c>
      <c r="E390" s="67" t="s">
        <v>470</v>
      </c>
      <c r="F390" s="79">
        <f>F391+F404</f>
        <v>5157</v>
      </c>
      <c r="G390" s="79">
        <f>G391+G404</f>
        <v>5164.1000000000004</v>
      </c>
      <c r="H390" s="79">
        <f>H391+H404</f>
        <v>5171.2</v>
      </c>
    </row>
    <row r="391" spans="1:8" ht="49.5">
      <c r="A391" s="74" t="s">
        <v>7</v>
      </c>
      <c r="B391" s="133" t="s">
        <v>63</v>
      </c>
      <c r="C391" s="74" t="s">
        <v>471</v>
      </c>
      <c r="D391" s="78" t="s">
        <v>93</v>
      </c>
      <c r="E391" s="67" t="s">
        <v>472</v>
      </c>
      <c r="F391" s="79">
        <f>F392+F394+F396+F398+F400+F402</f>
        <v>5091.8</v>
      </c>
      <c r="G391" s="79">
        <f t="shared" ref="G391:H391" si="179">G392+G394+G396+G398+G400+G402</f>
        <v>5096.6000000000004</v>
      </c>
      <c r="H391" s="79">
        <f t="shared" si="179"/>
        <v>5101.3999999999996</v>
      </c>
    </row>
    <row r="392" spans="1:8" ht="33">
      <c r="A392" s="6" t="s">
        <v>7</v>
      </c>
      <c r="B392" s="6" t="s">
        <v>63</v>
      </c>
      <c r="C392" s="4" t="s">
        <v>285</v>
      </c>
      <c r="D392" s="4"/>
      <c r="E392" s="21" t="s">
        <v>136</v>
      </c>
      <c r="F392" s="79">
        <f>F393</f>
        <v>4953.1000000000004</v>
      </c>
      <c r="G392" s="79">
        <f t="shared" ref="G392:H392" si="180">G393</f>
        <v>4953.1000000000004</v>
      </c>
      <c r="H392" s="79">
        <f t="shared" si="180"/>
        <v>4953.1000000000004</v>
      </c>
    </row>
    <row r="393" spans="1:8" ht="33">
      <c r="A393" s="6" t="s">
        <v>7</v>
      </c>
      <c r="B393" s="6" t="s">
        <v>63</v>
      </c>
      <c r="C393" s="4" t="s">
        <v>285</v>
      </c>
      <c r="D393" s="71">
        <v>600</v>
      </c>
      <c r="E393" s="5" t="s">
        <v>117</v>
      </c>
      <c r="F393" s="79">
        <v>4953.1000000000004</v>
      </c>
      <c r="G393" s="79">
        <v>4953.1000000000004</v>
      </c>
      <c r="H393" s="79">
        <v>4953.1000000000004</v>
      </c>
    </row>
    <row r="394" spans="1:8" ht="33">
      <c r="A394" s="74" t="s">
        <v>7</v>
      </c>
      <c r="B394" s="133" t="s">
        <v>63</v>
      </c>
      <c r="C394" s="74" t="s">
        <v>283</v>
      </c>
      <c r="D394" s="74" t="s">
        <v>93</v>
      </c>
      <c r="E394" s="67" t="s">
        <v>134</v>
      </c>
      <c r="F394" s="79">
        <f>F395</f>
        <v>19.899999999999999</v>
      </c>
      <c r="G394" s="79">
        <f t="shared" ref="G394:H394" si="181">G395</f>
        <v>21.9</v>
      </c>
      <c r="H394" s="79">
        <f t="shared" si="181"/>
        <v>23.9</v>
      </c>
    </row>
    <row r="395" spans="1:8">
      <c r="A395" s="74" t="s">
        <v>7</v>
      </c>
      <c r="B395" s="133" t="s">
        <v>63</v>
      </c>
      <c r="C395" s="74" t="s">
        <v>283</v>
      </c>
      <c r="D395" s="74" t="s">
        <v>100</v>
      </c>
      <c r="E395" s="67" t="s">
        <v>101</v>
      </c>
      <c r="F395" s="79">
        <v>19.899999999999999</v>
      </c>
      <c r="G395" s="79">
        <v>21.9</v>
      </c>
      <c r="H395" s="79">
        <v>23.9</v>
      </c>
    </row>
    <row r="396" spans="1:8" ht="33">
      <c r="A396" s="74" t="s">
        <v>7</v>
      </c>
      <c r="B396" s="133" t="s">
        <v>63</v>
      </c>
      <c r="C396" s="74" t="s">
        <v>284</v>
      </c>
      <c r="D396" s="74" t="s">
        <v>93</v>
      </c>
      <c r="E396" s="67" t="s">
        <v>135</v>
      </c>
      <c r="F396" s="79">
        <f>F397</f>
        <v>13.5</v>
      </c>
      <c r="G396" s="79">
        <f t="shared" ref="G396:H396" si="182">G397</f>
        <v>14</v>
      </c>
      <c r="H396" s="79">
        <f t="shared" si="182"/>
        <v>14.5</v>
      </c>
    </row>
    <row r="397" spans="1:8" ht="33">
      <c r="A397" s="74" t="s">
        <v>7</v>
      </c>
      <c r="B397" s="133" t="s">
        <v>63</v>
      </c>
      <c r="C397" s="74" t="s">
        <v>284</v>
      </c>
      <c r="D397" s="74" t="s">
        <v>96</v>
      </c>
      <c r="E397" s="67" t="s">
        <v>343</v>
      </c>
      <c r="F397" s="79">
        <v>13.5</v>
      </c>
      <c r="G397" s="79">
        <v>14</v>
      </c>
      <c r="H397" s="79">
        <v>14.5</v>
      </c>
    </row>
    <row r="398" spans="1:8" ht="33">
      <c r="A398" s="74" t="s">
        <v>7</v>
      </c>
      <c r="B398" s="133" t="s">
        <v>63</v>
      </c>
      <c r="C398" s="74" t="s">
        <v>287</v>
      </c>
      <c r="D398" s="74" t="s">
        <v>93</v>
      </c>
      <c r="E398" s="67" t="s">
        <v>137</v>
      </c>
      <c r="F398" s="79">
        <f>F399</f>
        <v>47.6</v>
      </c>
      <c r="G398" s="79">
        <f t="shared" ref="G398:H398" si="183">G399</f>
        <v>49.3</v>
      </c>
      <c r="H398" s="79">
        <f t="shared" si="183"/>
        <v>51</v>
      </c>
    </row>
    <row r="399" spans="1:8" ht="33">
      <c r="A399" s="74" t="s">
        <v>7</v>
      </c>
      <c r="B399" s="133" t="s">
        <v>63</v>
      </c>
      <c r="C399" s="74" t="s">
        <v>287</v>
      </c>
      <c r="D399" s="74" t="s">
        <v>414</v>
      </c>
      <c r="E399" s="67" t="s">
        <v>415</v>
      </c>
      <c r="F399" s="79">
        <v>47.6</v>
      </c>
      <c r="G399" s="79">
        <v>49.3</v>
      </c>
      <c r="H399" s="79">
        <v>51</v>
      </c>
    </row>
    <row r="400" spans="1:8" ht="33">
      <c r="A400" s="74" t="s">
        <v>7</v>
      </c>
      <c r="B400" s="133" t="s">
        <v>63</v>
      </c>
      <c r="C400" s="74" t="s">
        <v>314</v>
      </c>
      <c r="D400" s="74" t="s">
        <v>93</v>
      </c>
      <c r="E400" s="67" t="s">
        <v>199</v>
      </c>
      <c r="F400" s="79">
        <f>F401</f>
        <v>21.7</v>
      </c>
      <c r="G400" s="79">
        <f t="shared" ref="G400:H400" si="184">G401</f>
        <v>22.3</v>
      </c>
      <c r="H400" s="79">
        <f t="shared" si="184"/>
        <v>22.9</v>
      </c>
    </row>
    <row r="401" spans="1:8" ht="33">
      <c r="A401" s="74" t="s">
        <v>7</v>
      </c>
      <c r="B401" s="133" t="s">
        <v>63</v>
      </c>
      <c r="C401" s="74" t="s">
        <v>314</v>
      </c>
      <c r="D401" s="74" t="s">
        <v>96</v>
      </c>
      <c r="E401" s="67" t="s">
        <v>343</v>
      </c>
      <c r="F401" s="79">
        <v>21.7</v>
      </c>
      <c r="G401" s="79">
        <v>22.3</v>
      </c>
      <c r="H401" s="79">
        <v>22.9</v>
      </c>
    </row>
    <row r="402" spans="1:8" ht="41.45" customHeight="1">
      <c r="A402" s="74" t="s">
        <v>7</v>
      </c>
      <c r="B402" s="133" t="s">
        <v>63</v>
      </c>
      <c r="C402" s="74" t="s">
        <v>474</v>
      </c>
      <c r="D402" s="74" t="s">
        <v>93</v>
      </c>
      <c r="E402" s="67" t="s">
        <v>475</v>
      </c>
      <c r="F402" s="79">
        <f>F403</f>
        <v>36</v>
      </c>
      <c r="G402" s="79">
        <f t="shared" ref="G402:H402" si="185">G403</f>
        <v>36</v>
      </c>
      <c r="H402" s="79">
        <f t="shared" si="185"/>
        <v>36</v>
      </c>
    </row>
    <row r="403" spans="1:8">
      <c r="A403" s="74" t="s">
        <v>7</v>
      </c>
      <c r="B403" s="133" t="s">
        <v>63</v>
      </c>
      <c r="C403" s="74" t="s">
        <v>474</v>
      </c>
      <c r="D403" s="74" t="s">
        <v>100</v>
      </c>
      <c r="E403" s="67" t="s">
        <v>101</v>
      </c>
      <c r="F403" s="79">
        <v>36</v>
      </c>
      <c r="G403" s="79">
        <v>36</v>
      </c>
      <c r="H403" s="79">
        <v>36</v>
      </c>
    </row>
    <row r="404" spans="1:8" ht="33">
      <c r="A404" s="74" t="s">
        <v>7</v>
      </c>
      <c r="B404" s="133" t="s">
        <v>63</v>
      </c>
      <c r="C404" s="74" t="s">
        <v>476</v>
      </c>
      <c r="D404" s="78" t="s">
        <v>93</v>
      </c>
      <c r="E404" s="67" t="s">
        <v>477</v>
      </c>
      <c r="F404" s="79">
        <f>F405</f>
        <v>65.2</v>
      </c>
      <c r="G404" s="79">
        <f t="shared" ref="G404:H404" si="186">G405</f>
        <v>67.5</v>
      </c>
      <c r="H404" s="79">
        <f t="shared" si="186"/>
        <v>69.8</v>
      </c>
    </row>
    <row r="405" spans="1:8" ht="66">
      <c r="A405" s="74" t="s">
        <v>7</v>
      </c>
      <c r="B405" s="133" t="s">
        <v>63</v>
      </c>
      <c r="C405" s="74" t="s">
        <v>478</v>
      </c>
      <c r="D405" s="74" t="s">
        <v>93</v>
      </c>
      <c r="E405" s="67" t="s">
        <v>138</v>
      </c>
      <c r="F405" s="79">
        <f>F406</f>
        <v>65.2</v>
      </c>
      <c r="G405" s="79">
        <f t="shared" ref="G405:H405" si="187">G406</f>
        <v>67.5</v>
      </c>
      <c r="H405" s="79">
        <f t="shared" si="187"/>
        <v>69.8</v>
      </c>
    </row>
    <row r="406" spans="1:8" ht="33">
      <c r="A406" s="74" t="s">
        <v>7</v>
      </c>
      <c r="B406" s="133" t="s">
        <v>63</v>
      </c>
      <c r="C406" s="74" t="s">
        <v>478</v>
      </c>
      <c r="D406" s="74" t="s">
        <v>414</v>
      </c>
      <c r="E406" s="67" t="s">
        <v>415</v>
      </c>
      <c r="F406" s="79">
        <v>65.2</v>
      </c>
      <c r="G406" s="79">
        <v>67.5</v>
      </c>
      <c r="H406" s="79">
        <v>69.8</v>
      </c>
    </row>
    <row r="407" spans="1:8">
      <c r="A407" s="74" t="s">
        <v>7</v>
      </c>
      <c r="B407" s="133" t="s">
        <v>64</v>
      </c>
      <c r="C407" s="74" t="s">
        <v>93</v>
      </c>
      <c r="D407" s="74" t="s">
        <v>93</v>
      </c>
      <c r="E407" s="67" t="s">
        <v>56</v>
      </c>
      <c r="F407" s="79">
        <f t="shared" ref="F407:F412" si="188">F408</f>
        <v>3618.3</v>
      </c>
      <c r="G407" s="79">
        <f t="shared" ref="G407:H412" si="189">G408</f>
        <v>1870.8</v>
      </c>
      <c r="H407" s="79">
        <f t="shared" si="189"/>
        <v>1908.3</v>
      </c>
    </row>
    <row r="408" spans="1:8">
      <c r="A408" s="74" t="s">
        <v>7</v>
      </c>
      <c r="B408" s="133" t="s">
        <v>65</v>
      </c>
      <c r="C408" s="74" t="s">
        <v>93</v>
      </c>
      <c r="D408" s="74" t="s">
        <v>93</v>
      </c>
      <c r="E408" s="67" t="s">
        <v>59</v>
      </c>
      <c r="F408" s="79">
        <f t="shared" si="188"/>
        <v>3618.3</v>
      </c>
      <c r="G408" s="79">
        <f t="shared" si="189"/>
        <v>1870.8</v>
      </c>
      <c r="H408" s="79">
        <f t="shared" si="189"/>
        <v>1908.3</v>
      </c>
    </row>
    <row r="409" spans="1:8" ht="72.599999999999994" customHeight="1">
      <c r="A409" s="74" t="s">
        <v>7</v>
      </c>
      <c r="B409" s="133" t="s">
        <v>65</v>
      </c>
      <c r="C409" s="74" t="s">
        <v>236</v>
      </c>
      <c r="D409" s="74" t="s">
        <v>93</v>
      </c>
      <c r="E409" s="67" t="s">
        <v>457</v>
      </c>
      <c r="F409" s="79">
        <f t="shared" si="188"/>
        <v>3618.3</v>
      </c>
      <c r="G409" s="79">
        <f t="shared" si="189"/>
        <v>1870.8</v>
      </c>
      <c r="H409" s="79">
        <f t="shared" si="189"/>
        <v>1908.3</v>
      </c>
    </row>
    <row r="410" spans="1:8" ht="33">
      <c r="A410" s="74" t="s">
        <v>7</v>
      </c>
      <c r="B410" s="133" t="s">
        <v>65</v>
      </c>
      <c r="C410" s="74" t="s">
        <v>288</v>
      </c>
      <c r="D410" s="74" t="s">
        <v>93</v>
      </c>
      <c r="E410" s="67" t="s">
        <v>169</v>
      </c>
      <c r="F410" s="79">
        <f t="shared" si="188"/>
        <v>3618.3</v>
      </c>
      <c r="G410" s="79">
        <f t="shared" si="189"/>
        <v>1870.8</v>
      </c>
      <c r="H410" s="79">
        <f t="shared" si="189"/>
        <v>1908.3</v>
      </c>
    </row>
    <row r="411" spans="1:8" ht="33">
      <c r="A411" s="74" t="s">
        <v>7</v>
      </c>
      <c r="B411" s="133" t="s">
        <v>65</v>
      </c>
      <c r="C411" s="74" t="s">
        <v>479</v>
      </c>
      <c r="D411" s="78" t="s">
        <v>93</v>
      </c>
      <c r="E411" s="67" t="s">
        <v>480</v>
      </c>
      <c r="F411" s="79">
        <f>F412+F414</f>
        <v>3618.3</v>
      </c>
      <c r="G411" s="79">
        <f t="shared" ref="G411:H411" si="190">G412+G414</f>
        <v>1870.8</v>
      </c>
      <c r="H411" s="79">
        <f t="shared" si="190"/>
        <v>1908.3</v>
      </c>
    </row>
    <row r="412" spans="1:8" ht="33">
      <c r="A412" s="74" t="s">
        <v>7</v>
      </c>
      <c r="B412" s="133" t="s">
        <v>65</v>
      </c>
      <c r="C412" s="74" t="s">
        <v>481</v>
      </c>
      <c r="D412" s="74" t="s">
        <v>93</v>
      </c>
      <c r="E412" s="67" t="s">
        <v>170</v>
      </c>
      <c r="F412" s="79">
        <f t="shared" si="188"/>
        <v>1834.2</v>
      </c>
      <c r="G412" s="79">
        <f t="shared" si="189"/>
        <v>1870.8</v>
      </c>
      <c r="H412" s="79">
        <f t="shared" si="189"/>
        <v>1908.3</v>
      </c>
    </row>
    <row r="413" spans="1:8">
      <c r="A413" s="74" t="s">
        <v>7</v>
      </c>
      <c r="B413" s="133" t="s">
        <v>65</v>
      </c>
      <c r="C413" s="74" t="s">
        <v>481</v>
      </c>
      <c r="D413" s="74" t="s">
        <v>100</v>
      </c>
      <c r="E413" s="67" t="s">
        <v>101</v>
      </c>
      <c r="F413" s="79">
        <v>1834.2</v>
      </c>
      <c r="G413" s="79">
        <v>1870.8</v>
      </c>
      <c r="H413" s="79">
        <v>1908.3</v>
      </c>
    </row>
    <row r="414" spans="1:8" ht="49.5">
      <c r="A414" s="74" t="s">
        <v>7</v>
      </c>
      <c r="B414" s="133" t="s">
        <v>65</v>
      </c>
      <c r="C414" s="74" t="s">
        <v>593</v>
      </c>
      <c r="D414" s="74" t="s">
        <v>93</v>
      </c>
      <c r="E414" s="67" t="s">
        <v>594</v>
      </c>
      <c r="F414" s="79">
        <f>F415</f>
        <v>1784.1</v>
      </c>
      <c r="G414" s="79">
        <f t="shared" ref="G414:H414" si="191">G415</f>
        <v>0</v>
      </c>
      <c r="H414" s="79">
        <f t="shared" si="191"/>
        <v>0</v>
      </c>
    </row>
    <row r="415" spans="1:8">
      <c r="A415" s="74" t="s">
        <v>7</v>
      </c>
      <c r="B415" s="133" t="s">
        <v>65</v>
      </c>
      <c r="C415" s="74" t="s">
        <v>593</v>
      </c>
      <c r="D415" s="74" t="s">
        <v>100</v>
      </c>
      <c r="E415" s="67" t="s">
        <v>101</v>
      </c>
      <c r="F415" s="79">
        <v>1784.1</v>
      </c>
      <c r="G415" s="79">
        <v>0</v>
      </c>
      <c r="H415" s="79">
        <v>0</v>
      </c>
    </row>
    <row r="416" spans="1:8">
      <c r="A416" s="74" t="s">
        <v>7</v>
      </c>
      <c r="B416" s="133" t="s">
        <v>88</v>
      </c>
      <c r="C416" s="74" t="s">
        <v>93</v>
      </c>
      <c r="D416" s="74" t="s">
        <v>93</v>
      </c>
      <c r="E416" s="67" t="s">
        <v>55</v>
      </c>
      <c r="F416" s="79">
        <f>F417+F436</f>
        <v>16821</v>
      </c>
      <c r="G416" s="79">
        <f t="shared" ref="G416:H416" si="192">G417+G436</f>
        <v>13457.1</v>
      </c>
      <c r="H416" s="79">
        <f t="shared" si="192"/>
        <v>13503.7</v>
      </c>
    </row>
    <row r="417" spans="1:8">
      <c r="A417" s="74" t="s">
        <v>7</v>
      </c>
      <c r="B417" s="133" t="s">
        <v>141</v>
      </c>
      <c r="C417" s="74" t="s">
        <v>93</v>
      </c>
      <c r="D417" s="74" t="s">
        <v>93</v>
      </c>
      <c r="E417" s="67" t="s">
        <v>89</v>
      </c>
      <c r="F417" s="79">
        <f>F418</f>
        <v>14531.5</v>
      </c>
      <c r="G417" s="79">
        <f t="shared" ref="G417:H418" si="193">G418</f>
        <v>11167.6</v>
      </c>
      <c r="H417" s="79">
        <f t="shared" si="193"/>
        <v>11214.2</v>
      </c>
    </row>
    <row r="418" spans="1:8" ht="66">
      <c r="A418" s="74" t="s">
        <v>7</v>
      </c>
      <c r="B418" s="133" t="s">
        <v>141</v>
      </c>
      <c r="C418" s="74" t="s">
        <v>276</v>
      </c>
      <c r="D418" s="74" t="s">
        <v>93</v>
      </c>
      <c r="E418" s="67" t="s">
        <v>465</v>
      </c>
      <c r="F418" s="79">
        <f>F419</f>
        <v>14531.5</v>
      </c>
      <c r="G418" s="79">
        <f t="shared" si="193"/>
        <v>11167.6</v>
      </c>
      <c r="H418" s="79">
        <f t="shared" si="193"/>
        <v>11214.2</v>
      </c>
    </row>
    <row r="419" spans="1:8" ht="33">
      <c r="A419" s="74" t="s">
        <v>7</v>
      </c>
      <c r="B419" s="133" t="s">
        <v>141</v>
      </c>
      <c r="C419" s="74" t="s">
        <v>277</v>
      </c>
      <c r="D419" s="74" t="s">
        <v>93</v>
      </c>
      <c r="E419" s="67" t="s">
        <v>139</v>
      </c>
      <c r="F419" s="79">
        <f>F420+F429</f>
        <v>14531.5</v>
      </c>
      <c r="G419" s="79">
        <f t="shared" ref="G419:H419" si="194">G420+G429</f>
        <v>11167.6</v>
      </c>
      <c r="H419" s="79">
        <f t="shared" si="194"/>
        <v>11214.2</v>
      </c>
    </row>
    <row r="420" spans="1:8" ht="66">
      <c r="A420" s="74" t="s">
        <v>7</v>
      </c>
      <c r="B420" s="133" t="s">
        <v>141</v>
      </c>
      <c r="C420" s="74" t="s">
        <v>482</v>
      </c>
      <c r="D420" s="78" t="s">
        <v>93</v>
      </c>
      <c r="E420" s="67" t="s">
        <v>483</v>
      </c>
      <c r="F420" s="79">
        <f>F421+F423+F427</f>
        <v>11121.4</v>
      </c>
      <c r="G420" s="79">
        <f t="shared" ref="G420:H420" si="195">G421+G423+G427</f>
        <v>11167.6</v>
      </c>
      <c r="H420" s="79">
        <f t="shared" si="195"/>
        <v>11214.2</v>
      </c>
    </row>
    <row r="421" spans="1:8" ht="49.5">
      <c r="A421" s="6" t="s">
        <v>7</v>
      </c>
      <c r="B421" s="6" t="s">
        <v>141</v>
      </c>
      <c r="C421" s="6" t="s">
        <v>290</v>
      </c>
      <c r="D421" s="71"/>
      <c r="E421" s="5" t="s">
        <v>143</v>
      </c>
      <c r="F421" s="79">
        <f>F422</f>
        <v>9799.1</v>
      </c>
      <c r="G421" s="79">
        <f t="shared" ref="G421:H421" si="196">G422</f>
        <v>9799.1</v>
      </c>
      <c r="H421" s="79">
        <f t="shared" si="196"/>
        <v>9799.1</v>
      </c>
    </row>
    <row r="422" spans="1:8" ht="33">
      <c r="A422" s="6" t="s">
        <v>7</v>
      </c>
      <c r="B422" s="6" t="s">
        <v>141</v>
      </c>
      <c r="C422" s="6" t="s">
        <v>290</v>
      </c>
      <c r="D422" s="71">
        <v>600</v>
      </c>
      <c r="E422" s="5" t="s">
        <v>117</v>
      </c>
      <c r="F422" s="79">
        <v>9799.1</v>
      </c>
      <c r="G422" s="79">
        <v>9799.1</v>
      </c>
      <c r="H422" s="79">
        <v>9799.1</v>
      </c>
    </row>
    <row r="423" spans="1:8" ht="33">
      <c r="A423" s="74" t="s">
        <v>7</v>
      </c>
      <c r="B423" s="133" t="s">
        <v>141</v>
      </c>
      <c r="C423" s="74" t="s">
        <v>289</v>
      </c>
      <c r="D423" s="74" t="s">
        <v>93</v>
      </c>
      <c r="E423" s="67" t="s">
        <v>142</v>
      </c>
      <c r="F423" s="79">
        <f>F424+F425+F426</f>
        <v>1070.4000000000001</v>
      </c>
      <c r="G423" s="79">
        <f t="shared" ref="G423:H423" si="197">G424+G425+G426</f>
        <v>1116.5999999999999</v>
      </c>
      <c r="H423" s="79">
        <f t="shared" si="197"/>
        <v>1163.2</v>
      </c>
    </row>
    <row r="424" spans="1:8" ht="82.5">
      <c r="A424" s="74" t="s">
        <v>7</v>
      </c>
      <c r="B424" s="133" t="s">
        <v>141</v>
      </c>
      <c r="C424" s="74" t="s">
        <v>289</v>
      </c>
      <c r="D424" s="74" t="s">
        <v>95</v>
      </c>
      <c r="E424" s="67" t="s">
        <v>3</v>
      </c>
      <c r="F424" s="79">
        <v>544.5</v>
      </c>
      <c r="G424" s="79">
        <v>544.5</v>
      </c>
      <c r="H424" s="79">
        <v>562.1</v>
      </c>
    </row>
    <row r="425" spans="1:8" ht="33">
      <c r="A425" s="74" t="s">
        <v>7</v>
      </c>
      <c r="B425" s="133" t="s">
        <v>141</v>
      </c>
      <c r="C425" s="74" t="s">
        <v>289</v>
      </c>
      <c r="D425" s="74" t="s">
        <v>96</v>
      </c>
      <c r="E425" s="67" t="s">
        <v>343</v>
      </c>
      <c r="F425" s="79">
        <f>455.1-15.7</f>
        <v>439.40000000000003</v>
      </c>
      <c r="G425" s="79">
        <v>501.3</v>
      </c>
      <c r="H425" s="79">
        <v>530.29999999999995</v>
      </c>
    </row>
    <row r="426" spans="1:8">
      <c r="A426" s="74" t="s">
        <v>7</v>
      </c>
      <c r="B426" s="133" t="s">
        <v>141</v>
      </c>
      <c r="C426" s="74" t="s">
        <v>289</v>
      </c>
      <c r="D426" s="74" t="s">
        <v>97</v>
      </c>
      <c r="E426" s="67" t="s">
        <v>98</v>
      </c>
      <c r="F426" s="79">
        <f>70.8+15.7</f>
        <v>86.5</v>
      </c>
      <c r="G426" s="79">
        <v>70.8</v>
      </c>
      <c r="H426" s="79">
        <v>70.8</v>
      </c>
    </row>
    <row r="427" spans="1:8" ht="66">
      <c r="A427" s="74" t="s">
        <v>7</v>
      </c>
      <c r="B427" s="133" t="s">
        <v>141</v>
      </c>
      <c r="C427" s="74" t="s">
        <v>291</v>
      </c>
      <c r="D427" s="74" t="s">
        <v>93</v>
      </c>
      <c r="E427" s="67" t="s">
        <v>144</v>
      </c>
      <c r="F427" s="79">
        <f>F428</f>
        <v>251.9</v>
      </c>
      <c r="G427" s="79">
        <f t="shared" ref="G427:H427" si="198">G428</f>
        <v>251.9</v>
      </c>
      <c r="H427" s="79">
        <f t="shared" si="198"/>
        <v>251.9</v>
      </c>
    </row>
    <row r="428" spans="1:8" ht="33">
      <c r="A428" s="74" t="s">
        <v>7</v>
      </c>
      <c r="B428" s="133" t="s">
        <v>141</v>
      </c>
      <c r="C428" s="74" t="s">
        <v>291</v>
      </c>
      <c r="D428" s="74" t="s">
        <v>414</v>
      </c>
      <c r="E428" s="67" t="s">
        <v>415</v>
      </c>
      <c r="F428" s="79">
        <v>251.9</v>
      </c>
      <c r="G428" s="79">
        <v>251.9</v>
      </c>
      <c r="H428" s="79">
        <v>251.9</v>
      </c>
    </row>
    <row r="429" spans="1:8" ht="99">
      <c r="A429" s="74" t="s">
        <v>7</v>
      </c>
      <c r="B429" s="133" t="s">
        <v>141</v>
      </c>
      <c r="C429" s="74" t="s">
        <v>484</v>
      </c>
      <c r="D429" s="78" t="s">
        <v>93</v>
      </c>
      <c r="E429" s="67" t="s">
        <v>485</v>
      </c>
      <c r="F429" s="79">
        <f>F432+F434+F430</f>
        <v>3410.1</v>
      </c>
      <c r="G429" s="79">
        <f t="shared" ref="G429:H429" si="199">G432+G434+G430</f>
        <v>0</v>
      </c>
      <c r="H429" s="79">
        <f t="shared" si="199"/>
        <v>0</v>
      </c>
    </row>
    <row r="430" spans="1:8" ht="82.5">
      <c r="A430" s="110" t="s">
        <v>7</v>
      </c>
      <c r="B430" s="133" t="s">
        <v>141</v>
      </c>
      <c r="C430" s="110" t="s">
        <v>607</v>
      </c>
      <c r="D430" s="110" t="s">
        <v>93</v>
      </c>
      <c r="E430" s="111" t="s">
        <v>608</v>
      </c>
      <c r="F430" s="79">
        <f>F431</f>
        <v>2467.1999999999998</v>
      </c>
      <c r="G430" s="79">
        <f t="shared" ref="G430:H430" si="200">G431</f>
        <v>0</v>
      </c>
      <c r="H430" s="79">
        <f t="shared" si="200"/>
        <v>0</v>
      </c>
    </row>
    <row r="431" spans="1:8" ht="33">
      <c r="A431" s="110" t="s">
        <v>7</v>
      </c>
      <c r="B431" s="133" t="s">
        <v>141</v>
      </c>
      <c r="C431" s="110" t="s">
        <v>607</v>
      </c>
      <c r="D431" s="110" t="s">
        <v>96</v>
      </c>
      <c r="E431" s="111" t="s">
        <v>343</v>
      </c>
      <c r="F431" s="79">
        <v>2467.1999999999998</v>
      </c>
      <c r="G431" s="79">
        <v>0</v>
      </c>
      <c r="H431" s="79">
        <v>0</v>
      </c>
    </row>
    <row r="432" spans="1:8" ht="82.5">
      <c r="A432" s="74" t="s">
        <v>7</v>
      </c>
      <c r="B432" s="133" t="s">
        <v>141</v>
      </c>
      <c r="C432" s="74" t="s">
        <v>517</v>
      </c>
      <c r="D432" s="74" t="s">
        <v>93</v>
      </c>
      <c r="E432" s="67" t="s">
        <v>603</v>
      </c>
      <c r="F432" s="79">
        <f>F433</f>
        <v>782.9</v>
      </c>
      <c r="G432" s="79">
        <f t="shared" ref="G432:H432" si="201">G433</f>
        <v>0</v>
      </c>
      <c r="H432" s="79">
        <f t="shared" si="201"/>
        <v>0</v>
      </c>
    </row>
    <row r="433" spans="1:8" ht="33">
      <c r="A433" s="74" t="s">
        <v>7</v>
      </c>
      <c r="B433" s="133" t="s">
        <v>141</v>
      </c>
      <c r="C433" s="74" t="s">
        <v>517</v>
      </c>
      <c r="D433" s="74" t="s">
        <v>96</v>
      </c>
      <c r="E433" s="67" t="s">
        <v>343</v>
      </c>
      <c r="F433" s="79">
        <f>506+276.9</f>
        <v>782.9</v>
      </c>
      <c r="G433" s="79">
        <v>0</v>
      </c>
      <c r="H433" s="79">
        <v>0</v>
      </c>
    </row>
    <row r="434" spans="1:8" ht="82.5">
      <c r="A434" s="74" t="s">
        <v>7</v>
      </c>
      <c r="B434" s="133" t="s">
        <v>141</v>
      </c>
      <c r="C434" s="74" t="s">
        <v>486</v>
      </c>
      <c r="D434" s="74" t="s">
        <v>93</v>
      </c>
      <c r="E434" s="67" t="s">
        <v>487</v>
      </c>
      <c r="F434" s="79">
        <f>F435</f>
        <v>160</v>
      </c>
      <c r="G434" s="79">
        <f t="shared" ref="G434:H434" si="202">G435</f>
        <v>0</v>
      </c>
      <c r="H434" s="79">
        <f t="shared" si="202"/>
        <v>0</v>
      </c>
    </row>
    <row r="435" spans="1:8" ht="33">
      <c r="A435" s="74" t="s">
        <v>7</v>
      </c>
      <c r="B435" s="133" t="s">
        <v>141</v>
      </c>
      <c r="C435" s="74" t="s">
        <v>486</v>
      </c>
      <c r="D435" s="74" t="s">
        <v>414</v>
      </c>
      <c r="E435" s="67" t="s">
        <v>415</v>
      </c>
      <c r="F435" s="79">
        <v>160</v>
      </c>
      <c r="G435" s="79">
        <v>0</v>
      </c>
      <c r="H435" s="79">
        <v>0</v>
      </c>
    </row>
    <row r="436" spans="1:8" ht="33">
      <c r="A436" s="74" t="s">
        <v>7</v>
      </c>
      <c r="B436" s="133" t="s">
        <v>145</v>
      </c>
      <c r="C436" s="74" t="s">
        <v>93</v>
      </c>
      <c r="D436" s="74" t="s">
        <v>93</v>
      </c>
      <c r="E436" s="67" t="s">
        <v>0</v>
      </c>
      <c r="F436" s="79">
        <f>F437</f>
        <v>2289.5</v>
      </c>
      <c r="G436" s="79">
        <f t="shared" ref="G436:H436" si="203">G437</f>
        <v>2289.5</v>
      </c>
      <c r="H436" s="79">
        <f t="shared" si="203"/>
        <v>2289.5</v>
      </c>
    </row>
    <row r="437" spans="1:8" ht="66">
      <c r="A437" s="74" t="s">
        <v>7</v>
      </c>
      <c r="B437" s="133" t="s">
        <v>145</v>
      </c>
      <c r="C437" s="74" t="s">
        <v>276</v>
      </c>
      <c r="D437" s="74" t="s">
        <v>93</v>
      </c>
      <c r="E437" s="67" t="s">
        <v>465</v>
      </c>
      <c r="F437" s="79">
        <f>F438</f>
        <v>2289.5</v>
      </c>
      <c r="G437" s="79">
        <f t="shared" ref="G437:H439" si="204">G438</f>
        <v>2289.5</v>
      </c>
      <c r="H437" s="79">
        <f t="shared" si="204"/>
        <v>2289.5</v>
      </c>
    </row>
    <row r="438" spans="1:8">
      <c r="A438" s="74" t="s">
        <v>7</v>
      </c>
      <c r="B438" s="133" t="s">
        <v>145</v>
      </c>
      <c r="C438" s="74" t="s">
        <v>292</v>
      </c>
      <c r="D438" s="74" t="s">
        <v>93</v>
      </c>
      <c r="E438" s="67" t="s">
        <v>2</v>
      </c>
      <c r="F438" s="79">
        <f>F439</f>
        <v>2289.5</v>
      </c>
      <c r="G438" s="79">
        <f t="shared" si="204"/>
        <v>2289.5</v>
      </c>
      <c r="H438" s="79">
        <f t="shared" si="204"/>
        <v>2289.5</v>
      </c>
    </row>
    <row r="439" spans="1:8" ht="24.6" customHeight="1">
      <c r="A439" s="74" t="s">
        <v>7</v>
      </c>
      <c r="B439" s="133" t="s">
        <v>145</v>
      </c>
      <c r="C439" s="74" t="s">
        <v>488</v>
      </c>
      <c r="D439" s="78" t="s">
        <v>93</v>
      </c>
      <c r="E439" s="67" t="s">
        <v>429</v>
      </c>
      <c r="F439" s="79">
        <f>F440</f>
        <v>2289.5</v>
      </c>
      <c r="G439" s="79">
        <f t="shared" si="204"/>
        <v>2289.5</v>
      </c>
      <c r="H439" s="79">
        <f t="shared" si="204"/>
        <v>2289.5</v>
      </c>
    </row>
    <row r="440" spans="1:8" ht="82.5">
      <c r="A440" s="74" t="s">
        <v>7</v>
      </c>
      <c r="B440" s="133" t="s">
        <v>145</v>
      </c>
      <c r="C440" s="74" t="s">
        <v>293</v>
      </c>
      <c r="D440" s="74" t="s">
        <v>93</v>
      </c>
      <c r="E440" s="67" t="s">
        <v>344</v>
      </c>
      <c r="F440" s="79">
        <f>F441+F442+F443</f>
        <v>2289.5</v>
      </c>
      <c r="G440" s="79">
        <f t="shared" ref="G440:H440" si="205">G441+G442+G443</f>
        <v>2289.5</v>
      </c>
      <c r="H440" s="79">
        <f t="shared" si="205"/>
        <v>2289.5</v>
      </c>
    </row>
    <row r="441" spans="1:8" ht="82.5">
      <c r="A441" s="74" t="s">
        <v>7</v>
      </c>
      <c r="B441" s="133" t="s">
        <v>145</v>
      </c>
      <c r="C441" s="74" t="s">
        <v>293</v>
      </c>
      <c r="D441" s="74" t="s">
        <v>95</v>
      </c>
      <c r="E441" s="67" t="s">
        <v>3</v>
      </c>
      <c r="F441" s="79">
        <v>2035.7</v>
      </c>
      <c r="G441" s="79">
        <v>2035.7</v>
      </c>
      <c r="H441" s="79">
        <v>2035.7</v>
      </c>
    </row>
    <row r="442" spans="1:8" ht="33">
      <c r="A442" s="74" t="s">
        <v>7</v>
      </c>
      <c r="B442" s="133" t="s">
        <v>145</v>
      </c>
      <c r="C442" s="74" t="s">
        <v>293</v>
      </c>
      <c r="D442" s="74" t="s">
        <v>96</v>
      </c>
      <c r="E442" s="67" t="s">
        <v>343</v>
      </c>
      <c r="F442" s="79">
        <v>253.2</v>
      </c>
      <c r="G442" s="79">
        <v>253.2</v>
      </c>
      <c r="H442" s="79">
        <v>253.2</v>
      </c>
    </row>
    <row r="443" spans="1:8">
      <c r="A443" s="74" t="s">
        <v>7</v>
      </c>
      <c r="B443" s="133" t="s">
        <v>145</v>
      </c>
      <c r="C443" s="74" t="s">
        <v>293</v>
      </c>
      <c r="D443" s="74" t="s">
        <v>97</v>
      </c>
      <c r="E443" s="67" t="s">
        <v>98</v>
      </c>
      <c r="F443" s="79">
        <v>0.6</v>
      </c>
      <c r="G443" s="79">
        <v>0.6</v>
      </c>
      <c r="H443" s="79">
        <v>0.6</v>
      </c>
    </row>
    <row r="444" spans="1:8" ht="33">
      <c r="A444" s="75" t="s">
        <v>14</v>
      </c>
      <c r="B444" s="133" t="s">
        <v>93</v>
      </c>
      <c r="C444" s="78" t="s">
        <v>93</v>
      </c>
      <c r="D444" s="78" t="s">
        <v>93</v>
      </c>
      <c r="E444" s="76" t="s">
        <v>527</v>
      </c>
      <c r="F444" s="77">
        <f>F445+F536</f>
        <v>437780.3</v>
      </c>
      <c r="G444" s="77">
        <f>G445+G536</f>
        <v>414835.10000000009</v>
      </c>
      <c r="H444" s="77">
        <f>H445+H536</f>
        <v>409963.80000000005</v>
      </c>
    </row>
    <row r="445" spans="1:8">
      <c r="A445" s="74" t="s">
        <v>14</v>
      </c>
      <c r="B445" s="133" t="s">
        <v>62</v>
      </c>
      <c r="C445" s="74" t="s">
        <v>93</v>
      </c>
      <c r="D445" s="74" t="s">
        <v>93</v>
      </c>
      <c r="E445" s="67" t="s">
        <v>53</v>
      </c>
      <c r="F445" s="79">
        <f>F446+F466+F499+F513+F523</f>
        <v>428711</v>
      </c>
      <c r="G445" s="79">
        <f>G446+G466+G499+G513+G523</f>
        <v>405765.8000000001</v>
      </c>
      <c r="H445" s="79">
        <f>H446+H466+H499+H513+H523</f>
        <v>400894.50000000006</v>
      </c>
    </row>
    <row r="446" spans="1:8">
      <c r="A446" s="74" t="s">
        <v>14</v>
      </c>
      <c r="B446" s="133" t="s">
        <v>77</v>
      </c>
      <c r="C446" s="74" t="s">
        <v>93</v>
      </c>
      <c r="D446" s="74" t="s">
        <v>93</v>
      </c>
      <c r="E446" s="67" t="s">
        <v>15</v>
      </c>
      <c r="F446" s="79">
        <f>F447+F462</f>
        <v>165872</v>
      </c>
      <c r="G446" s="79">
        <f t="shared" ref="G446:H446" si="206">G447+G462</f>
        <v>158555.50000000003</v>
      </c>
      <c r="H446" s="79">
        <f t="shared" si="206"/>
        <v>154510.1</v>
      </c>
    </row>
    <row r="447" spans="1:8" ht="49.5">
      <c r="A447" s="74" t="s">
        <v>14</v>
      </c>
      <c r="B447" s="133" t="s">
        <v>77</v>
      </c>
      <c r="C447" s="74" t="s">
        <v>280</v>
      </c>
      <c r="D447" s="74" t="s">
        <v>93</v>
      </c>
      <c r="E447" s="67" t="s">
        <v>400</v>
      </c>
      <c r="F447" s="79">
        <f>F448</f>
        <v>165803.20000000001</v>
      </c>
      <c r="G447" s="79">
        <f t="shared" ref="G447:H447" si="207">G448</f>
        <v>158555.50000000003</v>
      </c>
      <c r="H447" s="79">
        <f t="shared" si="207"/>
        <v>154510.1</v>
      </c>
    </row>
    <row r="448" spans="1:8" ht="49.5">
      <c r="A448" s="74" t="s">
        <v>14</v>
      </c>
      <c r="B448" s="133" t="s">
        <v>77</v>
      </c>
      <c r="C448" s="74" t="s">
        <v>281</v>
      </c>
      <c r="D448" s="74" t="s">
        <v>93</v>
      </c>
      <c r="E448" s="67" t="s">
        <v>114</v>
      </c>
      <c r="F448" s="79">
        <f>F449</f>
        <v>165803.20000000001</v>
      </c>
      <c r="G448" s="79">
        <f t="shared" ref="G448:H448" si="208">G449</f>
        <v>158555.50000000003</v>
      </c>
      <c r="H448" s="79">
        <f t="shared" si="208"/>
        <v>154510.1</v>
      </c>
    </row>
    <row r="449" spans="1:8" ht="33">
      <c r="A449" s="74" t="s">
        <v>14</v>
      </c>
      <c r="B449" s="133" t="s">
        <v>77</v>
      </c>
      <c r="C449" s="74" t="s">
        <v>489</v>
      </c>
      <c r="D449" s="78" t="s">
        <v>93</v>
      </c>
      <c r="E449" s="67" t="s">
        <v>490</v>
      </c>
      <c r="F449" s="79">
        <f>F450+F452+F454+F456+F458+F460</f>
        <v>165803.20000000001</v>
      </c>
      <c r="G449" s="79">
        <f t="shared" ref="G449:H449" si="209">G450+G452+G454+G456+G458+G460</f>
        <v>158555.50000000003</v>
      </c>
      <c r="H449" s="79">
        <f t="shared" si="209"/>
        <v>154510.1</v>
      </c>
    </row>
    <row r="450" spans="1:8" ht="75.599999999999994" customHeight="1">
      <c r="A450" s="6" t="s">
        <v>14</v>
      </c>
      <c r="B450" s="6" t="s">
        <v>77</v>
      </c>
      <c r="C450" s="4" t="s">
        <v>297</v>
      </c>
      <c r="D450" s="4"/>
      <c r="E450" s="5" t="s">
        <v>116</v>
      </c>
      <c r="F450" s="79">
        <f>F451</f>
        <v>90155.5</v>
      </c>
      <c r="G450" s="79">
        <f t="shared" ref="G450:H450" si="210">G451</f>
        <v>86119</v>
      </c>
      <c r="H450" s="79">
        <f t="shared" si="210"/>
        <v>86119</v>
      </c>
    </row>
    <row r="451" spans="1:8" ht="33">
      <c r="A451" s="6" t="s">
        <v>14</v>
      </c>
      <c r="B451" s="6" t="s">
        <v>77</v>
      </c>
      <c r="C451" s="4" t="s">
        <v>297</v>
      </c>
      <c r="D451" s="71">
        <v>600</v>
      </c>
      <c r="E451" s="5" t="s">
        <v>117</v>
      </c>
      <c r="F451" s="79">
        <f>86119+4036.5</f>
        <v>90155.5</v>
      </c>
      <c r="G451" s="79">
        <v>86119</v>
      </c>
      <c r="H451" s="79">
        <v>86119</v>
      </c>
    </row>
    <row r="452" spans="1:8" ht="66">
      <c r="A452" s="6" t="s">
        <v>14</v>
      </c>
      <c r="B452" s="6" t="s">
        <v>77</v>
      </c>
      <c r="C452" s="4" t="s">
        <v>294</v>
      </c>
      <c r="D452" s="4"/>
      <c r="E452" s="21" t="s">
        <v>115</v>
      </c>
      <c r="F452" s="79">
        <f>F453</f>
        <v>68391.100000000006</v>
      </c>
      <c r="G452" s="79">
        <f t="shared" ref="G452:H452" si="211">G453</f>
        <v>68391.100000000006</v>
      </c>
      <c r="H452" s="79">
        <f t="shared" si="211"/>
        <v>68391.100000000006</v>
      </c>
    </row>
    <row r="453" spans="1:8" ht="33">
      <c r="A453" s="6" t="s">
        <v>14</v>
      </c>
      <c r="B453" s="6" t="s">
        <v>77</v>
      </c>
      <c r="C453" s="4" t="s">
        <v>294</v>
      </c>
      <c r="D453" s="71">
        <v>600</v>
      </c>
      <c r="E453" s="5" t="s">
        <v>117</v>
      </c>
      <c r="F453" s="79">
        <v>68391.100000000006</v>
      </c>
      <c r="G453" s="79">
        <v>68391.100000000006</v>
      </c>
      <c r="H453" s="79">
        <v>68391.100000000006</v>
      </c>
    </row>
    <row r="454" spans="1:8" ht="49.5">
      <c r="A454" s="74" t="s">
        <v>14</v>
      </c>
      <c r="B454" s="133" t="s">
        <v>77</v>
      </c>
      <c r="C454" s="74" t="s">
        <v>295</v>
      </c>
      <c r="D454" s="74" t="s">
        <v>93</v>
      </c>
      <c r="E454" s="114" t="s">
        <v>491</v>
      </c>
      <c r="F454" s="79">
        <f>F455</f>
        <v>2625.1</v>
      </c>
      <c r="G454" s="79">
        <f t="shared" ref="G454:H454" si="212">G455</f>
        <v>556.70000000000005</v>
      </c>
      <c r="H454" s="79">
        <f t="shared" si="212"/>
        <v>0</v>
      </c>
    </row>
    <row r="455" spans="1:8" ht="33">
      <c r="A455" s="74" t="s">
        <v>14</v>
      </c>
      <c r="B455" s="133" t="s">
        <v>77</v>
      </c>
      <c r="C455" s="74" t="s">
        <v>295</v>
      </c>
      <c r="D455" s="74" t="s">
        <v>414</v>
      </c>
      <c r="E455" s="67" t="s">
        <v>415</v>
      </c>
      <c r="F455" s="79">
        <v>2625.1</v>
      </c>
      <c r="G455" s="79">
        <v>556.70000000000005</v>
      </c>
      <c r="H455" s="79">
        <v>0</v>
      </c>
    </row>
    <row r="456" spans="1:8" ht="49.5">
      <c r="A456" s="74" t="s">
        <v>14</v>
      </c>
      <c r="B456" s="133" t="s">
        <v>77</v>
      </c>
      <c r="C456" s="74" t="s">
        <v>296</v>
      </c>
      <c r="D456" s="74" t="s">
        <v>93</v>
      </c>
      <c r="E456" s="67" t="s">
        <v>121</v>
      </c>
      <c r="F456" s="79">
        <f>F457</f>
        <v>1685.5</v>
      </c>
      <c r="G456" s="79">
        <f t="shared" ref="G456:H456" si="213">G457</f>
        <v>3488.7</v>
      </c>
      <c r="H456" s="79">
        <f t="shared" si="213"/>
        <v>0</v>
      </c>
    </row>
    <row r="457" spans="1:8" ht="33">
      <c r="A457" s="74" t="s">
        <v>14</v>
      </c>
      <c r="B457" s="133" t="s">
        <v>77</v>
      </c>
      <c r="C457" s="74" t="s">
        <v>296</v>
      </c>
      <c r="D457" s="74" t="s">
        <v>414</v>
      </c>
      <c r="E457" s="67" t="s">
        <v>415</v>
      </c>
      <c r="F457" s="79">
        <f>1377.1+308.4</f>
        <v>1685.5</v>
      </c>
      <c r="G457" s="79">
        <v>3488.7</v>
      </c>
      <c r="H457" s="79">
        <v>0</v>
      </c>
    </row>
    <row r="458" spans="1:8" ht="82.5">
      <c r="A458" s="74" t="s">
        <v>14</v>
      </c>
      <c r="B458" s="133" t="s">
        <v>77</v>
      </c>
      <c r="C458" s="74" t="s">
        <v>546</v>
      </c>
      <c r="D458" s="74" t="s">
        <v>93</v>
      </c>
      <c r="E458" s="114" t="s">
        <v>547</v>
      </c>
      <c r="F458" s="79">
        <f>F459</f>
        <v>90.3</v>
      </c>
      <c r="G458" s="79">
        <f t="shared" ref="G458:H458" si="214">G459</f>
        <v>0</v>
      </c>
      <c r="H458" s="79">
        <f t="shared" si="214"/>
        <v>0</v>
      </c>
    </row>
    <row r="459" spans="1:8" ht="33">
      <c r="A459" s="74" t="s">
        <v>14</v>
      </c>
      <c r="B459" s="133" t="s">
        <v>77</v>
      </c>
      <c r="C459" s="113" t="s">
        <v>546</v>
      </c>
      <c r="D459" s="74" t="s">
        <v>414</v>
      </c>
      <c r="E459" s="67" t="s">
        <v>415</v>
      </c>
      <c r="F459" s="79">
        <v>90.3</v>
      </c>
      <c r="G459" s="79">
        <v>0</v>
      </c>
      <c r="H459" s="79">
        <v>0</v>
      </c>
    </row>
    <row r="460" spans="1:8" ht="99">
      <c r="A460" s="115" t="s">
        <v>14</v>
      </c>
      <c r="B460" s="133" t="s">
        <v>77</v>
      </c>
      <c r="C460" s="115" t="s">
        <v>611</v>
      </c>
      <c r="D460" s="115" t="s">
        <v>93</v>
      </c>
      <c r="E460" s="116" t="s">
        <v>614</v>
      </c>
      <c r="F460" s="79">
        <f>F461</f>
        <v>2855.7</v>
      </c>
      <c r="G460" s="79">
        <f t="shared" ref="G460:H460" si="215">G461</f>
        <v>0</v>
      </c>
      <c r="H460" s="79">
        <f t="shared" si="215"/>
        <v>0</v>
      </c>
    </row>
    <row r="461" spans="1:8" ht="33">
      <c r="A461" s="115" t="s">
        <v>14</v>
      </c>
      <c r="B461" s="133" t="s">
        <v>77</v>
      </c>
      <c r="C461" s="115" t="s">
        <v>611</v>
      </c>
      <c r="D461" s="115" t="s">
        <v>414</v>
      </c>
      <c r="E461" s="116" t="s">
        <v>415</v>
      </c>
      <c r="F461" s="79">
        <v>2855.7</v>
      </c>
      <c r="G461" s="79">
        <v>0</v>
      </c>
      <c r="H461" s="79">
        <v>0</v>
      </c>
    </row>
    <row r="462" spans="1:8" ht="33">
      <c r="A462" s="162" t="s">
        <v>14</v>
      </c>
      <c r="B462" s="162" t="s">
        <v>77</v>
      </c>
      <c r="C462" s="35">
        <v>9900000000</v>
      </c>
      <c r="D462" s="169"/>
      <c r="E462" s="36" t="s">
        <v>509</v>
      </c>
      <c r="F462" s="79">
        <f>F463</f>
        <v>68.8</v>
      </c>
      <c r="G462" s="79">
        <f t="shared" ref="G462:H464" si="216">G463</f>
        <v>0</v>
      </c>
      <c r="H462" s="79">
        <f t="shared" si="216"/>
        <v>0</v>
      </c>
    </row>
    <row r="463" spans="1:8" ht="49.5">
      <c r="A463" s="162" t="s">
        <v>14</v>
      </c>
      <c r="B463" s="162" t="s">
        <v>77</v>
      </c>
      <c r="C463" s="35">
        <v>9950000000</v>
      </c>
      <c r="D463" s="166"/>
      <c r="E463" s="5" t="s">
        <v>661</v>
      </c>
      <c r="F463" s="79">
        <f>F464</f>
        <v>68.8</v>
      </c>
      <c r="G463" s="79">
        <f t="shared" si="216"/>
        <v>0</v>
      </c>
      <c r="H463" s="79">
        <f t="shared" si="216"/>
        <v>0</v>
      </c>
    </row>
    <row r="464" spans="1:8" ht="49.5">
      <c r="A464" s="162" t="s">
        <v>14</v>
      </c>
      <c r="B464" s="162" t="s">
        <v>77</v>
      </c>
      <c r="C464" s="35" t="s">
        <v>662</v>
      </c>
      <c r="D464" s="166"/>
      <c r="E464" s="5" t="s">
        <v>663</v>
      </c>
      <c r="F464" s="79">
        <f>F465</f>
        <v>68.8</v>
      </c>
      <c r="G464" s="79">
        <f t="shared" si="216"/>
        <v>0</v>
      </c>
      <c r="H464" s="79">
        <f t="shared" si="216"/>
        <v>0</v>
      </c>
    </row>
    <row r="465" spans="1:8" ht="33">
      <c r="A465" s="162" t="s">
        <v>14</v>
      </c>
      <c r="B465" s="162" t="s">
        <v>77</v>
      </c>
      <c r="C465" s="35" t="s">
        <v>662</v>
      </c>
      <c r="D465" s="165">
        <v>600</v>
      </c>
      <c r="E465" s="5" t="s">
        <v>117</v>
      </c>
      <c r="F465" s="79">
        <v>68.8</v>
      </c>
      <c r="G465" s="79">
        <v>0</v>
      </c>
      <c r="H465" s="79">
        <v>0</v>
      </c>
    </row>
    <row r="466" spans="1:8">
      <c r="A466" s="74" t="s">
        <v>14</v>
      </c>
      <c r="B466" s="133" t="s">
        <v>78</v>
      </c>
      <c r="C466" s="74" t="s">
        <v>93</v>
      </c>
      <c r="D466" s="74" t="s">
        <v>93</v>
      </c>
      <c r="E466" s="67" t="s">
        <v>16</v>
      </c>
      <c r="F466" s="79">
        <f>F467+F496</f>
        <v>237192.69999999998</v>
      </c>
      <c r="G466" s="79">
        <f t="shared" ref="G466:H466" si="217">G467+G509</f>
        <v>224831.00000000003</v>
      </c>
      <c r="H466" s="79">
        <f t="shared" si="217"/>
        <v>224173.80000000002</v>
      </c>
    </row>
    <row r="467" spans="1:8" ht="49.5">
      <c r="A467" s="74" t="s">
        <v>14</v>
      </c>
      <c r="B467" s="133" t="s">
        <v>78</v>
      </c>
      <c r="C467" s="74" t="s">
        <v>280</v>
      </c>
      <c r="D467" s="74" t="s">
        <v>93</v>
      </c>
      <c r="E467" s="67" t="s">
        <v>400</v>
      </c>
      <c r="F467" s="79">
        <f>F468</f>
        <v>237042.69999999998</v>
      </c>
      <c r="G467" s="79">
        <f t="shared" ref="G467:H467" si="218">G468</f>
        <v>224831.00000000003</v>
      </c>
      <c r="H467" s="79">
        <f t="shared" si="218"/>
        <v>224173.80000000002</v>
      </c>
    </row>
    <row r="468" spans="1:8" ht="49.5">
      <c r="A468" s="74" t="s">
        <v>14</v>
      </c>
      <c r="B468" s="133" t="s">
        <v>78</v>
      </c>
      <c r="C468" s="74" t="s">
        <v>281</v>
      </c>
      <c r="D468" s="74" t="s">
        <v>93</v>
      </c>
      <c r="E468" s="67" t="s">
        <v>114</v>
      </c>
      <c r="F468" s="79">
        <f>F469+F492</f>
        <v>237042.69999999998</v>
      </c>
      <c r="G468" s="79">
        <f>G469+G492</f>
        <v>224831.00000000003</v>
      </c>
      <c r="H468" s="79">
        <f>H469+H492</f>
        <v>224173.80000000002</v>
      </c>
    </row>
    <row r="469" spans="1:8" ht="49.5">
      <c r="A469" s="74" t="s">
        <v>14</v>
      </c>
      <c r="B469" s="133" t="s">
        <v>78</v>
      </c>
      <c r="C469" s="74" t="s">
        <v>492</v>
      </c>
      <c r="D469" s="78" t="s">
        <v>93</v>
      </c>
      <c r="E469" s="67" t="s">
        <v>493</v>
      </c>
      <c r="F469" s="79">
        <f>F476+F478+F480+F486+F488+F484+F490+F482+F470+F472+F474</f>
        <v>233337.59999999998</v>
      </c>
      <c r="G469" s="79">
        <f t="shared" ref="G469:H469" si="219">G476+G478+G480+G486+G488+G484+G490+G482+G470+G472+G474</f>
        <v>221125.90000000002</v>
      </c>
      <c r="H469" s="79">
        <f t="shared" si="219"/>
        <v>220468.7</v>
      </c>
    </row>
    <row r="470" spans="1:8" ht="66">
      <c r="A470" s="6" t="s">
        <v>14</v>
      </c>
      <c r="B470" s="6" t="s">
        <v>78</v>
      </c>
      <c r="C470" s="4" t="s">
        <v>578</v>
      </c>
      <c r="D470" s="4"/>
      <c r="E470" s="14" t="s">
        <v>579</v>
      </c>
      <c r="F470" s="79">
        <f>F471</f>
        <v>4212.5</v>
      </c>
      <c r="G470" s="79">
        <f t="shared" ref="G470:H470" si="220">G471</f>
        <v>0</v>
      </c>
      <c r="H470" s="79">
        <f t="shared" si="220"/>
        <v>0</v>
      </c>
    </row>
    <row r="471" spans="1:8" ht="33">
      <c r="A471" s="6" t="s">
        <v>14</v>
      </c>
      <c r="B471" s="6" t="s">
        <v>78</v>
      </c>
      <c r="C471" s="4" t="s">
        <v>578</v>
      </c>
      <c r="D471" s="71">
        <v>600</v>
      </c>
      <c r="E471" s="21" t="s">
        <v>117</v>
      </c>
      <c r="F471" s="79">
        <v>4212.5</v>
      </c>
      <c r="G471" s="79">
        <v>0</v>
      </c>
      <c r="H471" s="79">
        <v>0</v>
      </c>
    </row>
    <row r="472" spans="1:8" ht="82.5">
      <c r="A472" s="6" t="s">
        <v>14</v>
      </c>
      <c r="B472" s="6" t="s">
        <v>78</v>
      </c>
      <c r="C472" s="4" t="s">
        <v>583</v>
      </c>
      <c r="D472" s="4"/>
      <c r="E472" s="116" t="s">
        <v>585</v>
      </c>
      <c r="F472" s="79">
        <f>F473</f>
        <v>5153.8999999999996</v>
      </c>
      <c r="G472" s="79">
        <f t="shared" ref="G472:H472" si="221">G473</f>
        <v>0</v>
      </c>
      <c r="H472" s="79">
        <f t="shared" si="221"/>
        <v>0</v>
      </c>
    </row>
    <row r="473" spans="1:8" ht="33">
      <c r="A473" s="6" t="s">
        <v>14</v>
      </c>
      <c r="B473" s="6" t="s">
        <v>78</v>
      </c>
      <c r="C473" s="4" t="s">
        <v>583</v>
      </c>
      <c r="D473" s="71">
        <v>600</v>
      </c>
      <c r="E473" s="21" t="s">
        <v>117</v>
      </c>
      <c r="F473" s="79">
        <f>2980.9+2173</f>
        <v>5153.8999999999996</v>
      </c>
      <c r="G473" s="79">
        <v>0</v>
      </c>
      <c r="H473" s="79">
        <v>0</v>
      </c>
    </row>
    <row r="474" spans="1:8" ht="82.5">
      <c r="A474" s="115" t="s">
        <v>14</v>
      </c>
      <c r="B474" s="133" t="s">
        <v>78</v>
      </c>
      <c r="C474" s="115" t="s">
        <v>610</v>
      </c>
      <c r="D474" s="115" t="s">
        <v>93</v>
      </c>
      <c r="E474" s="116" t="s">
        <v>613</v>
      </c>
      <c r="F474" s="79">
        <f>F475</f>
        <v>205.9</v>
      </c>
      <c r="G474" s="79">
        <f t="shared" ref="G474:H474" si="222">G475</f>
        <v>0</v>
      </c>
      <c r="H474" s="79">
        <f t="shared" si="222"/>
        <v>0</v>
      </c>
    </row>
    <row r="475" spans="1:8" ht="33">
      <c r="A475" s="115" t="s">
        <v>14</v>
      </c>
      <c r="B475" s="133" t="s">
        <v>78</v>
      </c>
      <c r="C475" s="115" t="s">
        <v>610</v>
      </c>
      <c r="D475" s="115" t="s">
        <v>414</v>
      </c>
      <c r="E475" s="116" t="s">
        <v>415</v>
      </c>
      <c r="F475" s="79">
        <v>205.9</v>
      </c>
      <c r="G475" s="79">
        <v>0</v>
      </c>
      <c r="H475" s="79">
        <v>0</v>
      </c>
    </row>
    <row r="476" spans="1:8" ht="124.9" customHeight="1">
      <c r="A476" s="6" t="s">
        <v>14</v>
      </c>
      <c r="B476" s="6" t="s">
        <v>78</v>
      </c>
      <c r="C476" s="4" t="s">
        <v>303</v>
      </c>
      <c r="D476" s="4"/>
      <c r="E476" s="21" t="s">
        <v>129</v>
      </c>
      <c r="F476" s="79">
        <f>F477</f>
        <v>176653</v>
      </c>
      <c r="G476" s="79">
        <f t="shared" ref="G476:H476" si="223">G477</f>
        <v>176653</v>
      </c>
      <c r="H476" s="79">
        <f t="shared" si="223"/>
        <v>176653</v>
      </c>
    </row>
    <row r="477" spans="1:8" ht="33">
      <c r="A477" s="6" t="s">
        <v>14</v>
      </c>
      <c r="B477" s="6" t="s">
        <v>78</v>
      </c>
      <c r="C477" s="4" t="s">
        <v>303</v>
      </c>
      <c r="D477" s="71">
        <v>600</v>
      </c>
      <c r="E477" s="21" t="s">
        <v>117</v>
      </c>
      <c r="F477" s="79">
        <v>176653</v>
      </c>
      <c r="G477" s="79">
        <v>176653</v>
      </c>
      <c r="H477" s="79">
        <v>176653</v>
      </c>
    </row>
    <row r="478" spans="1:8" ht="66">
      <c r="A478" s="6" t="s">
        <v>14</v>
      </c>
      <c r="B478" s="6" t="s">
        <v>78</v>
      </c>
      <c r="C478" s="4" t="s">
        <v>298</v>
      </c>
      <c r="D478" s="4"/>
      <c r="E478" s="21" t="s">
        <v>118</v>
      </c>
      <c r="F478" s="79">
        <f>F479</f>
        <v>38502.6</v>
      </c>
      <c r="G478" s="79">
        <f t="shared" ref="G478:H478" si="224">G479</f>
        <v>38502.6</v>
      </c>
      <c r="H478" s="79">
        <f t="shared" si="224"/>
        <v>38502.6</v>
      </c>
    </row>
    <row r="479" spans="1:8" ht="33">
      <c r="A479" s="6" t="s">
        <v>14</v>
      </c>
      <c r="B479" s="6" t="s">
        <v>78</v>
      </c>
      <c r="C479" s="4" t="s">
        <v>298</v>
      </c>
      <c r="D479" s="71">
        <v>600</v>
      </c>
      <c r="E479" s="5" t="s">
        <v>117</v>
      </c>
      <c r="F479" s="79">
        <v>38502.6</v>
      </c>
      <c r="G479" s="79">
        <v>38502.6</v>
      </c>
      <c r="H479" s="79">
        <v>38502.6</v>
      </c>
    </row>
    <row r="480" spans="1:8" ht="49.5">
      <c r="A480" s="74" t="s">
        <v>14</v>
      </c>
      <c r="B480" s="133" t="s">
        <v>78</v>
      </c>
      <c r="C480" s="74" t="s">
        <v>301</v>
      </c>
      <c r="D480" s="74" t="s">
        <v>93</v>
      </c>
      <c r="E480" s="67" t="s">
        <v>494</v>
      </c>
      <c r="F480" s="79">
        <f t="shared" ref="F480:H480" si="225">F481</f>
        <v>0</v>
      </c>
      <c r="G480" s="79">
        <f t="shared" si="225"/>
        <v>657.2</v>
      </c>
      <c r="H480" s="79">
        <f t="shared" si="225"/>
        <v>0</v>
      </c>
    </row>
    <row r="481" spans="1:8" ht="33">
      <c r="A481" s="74" t="s">
        <v>14</v>
      </c>
      <c r="B481" s="133" t="s">
        <v>78</v>
      </c>
      <c r="C481" s="74" t="s">
        <v>301</v>
      </c>
      <c r="D481" s="74" t="s">
        <v>414</v>
      </c>
      <c r="E481" s="67" t="s">
        <v>415</v>
      </c>
      <c r="F481" s="79">
        <v>0</v>
      </c>
      <c r="G481" s="79">
        <v>657.2</v>
      </c>
      <c r="H481" s="79">
        <v>0</v>
      </c>
    </row>
    <row r="482" spans="1:8" ht="49.5">
      <c r="A482" s="74" t="s">
        <v>14</v>
      </c>
      <c r="B482" s="133" t="s">
        <v>78</v>
      </c>
      <c r="C482" s="74" t="s">
        <v>567</v>
      </c>
      <c r="D482" s="74" t="s">
        <v>93</v>
      </c>
      <c r="E482" s="67" t="s">
        <v>577</v>
      </c>
      <c r="F482" s="79">
        <f>F483</f>
        <v>1491</v>
      </c>
      <c r="G482" s="79">
        <f t="shared" ref="G482:H482" si="226">G483</f>
        <v>0</v>
      </c>
      <c r="H482" s="79">
        <f t="shared" si="226"/>
        <v>0</v>
      </c>
    </row>
    <row r="483" spans="1:8" ht="33">
      <c r="A483" s="74" t="s">
        <v>14</v>
      </c>
      <c r="B483" s="133" t="s">
        <v>78</v>
      </c>
      <c r="C483" s="74" t="s">
        <v>567</v>
      </c>
      <c r="D483" s="74" t="s">
        <v>414</v>
      </c>
      <c r="E483" s="67" t="s">
        <v>415</v>
      </c>
      <c r="F483" s="79">
        <f>173.2+1317.8</f>
        <v>1491</v>
      </c>
      <c r="G483" s="79">
        <v>0</v>
      </c>
      <c r="H483" s="79">
        <v>0</v>
      </c>
    </row>
    <row r="484" spans="1:8" ht="33">
      <c r="A484" s="74" t="s">
        <v>14</v>
      </c>
      <c r="B484" s="133" t="s">
        <v>78</v>
      </c>
      <c r="C484" s="74" t="s">
        <v>548</v>
      </c>
      <c r="D484" s="74" t="s">
        <v>93</v>
      </c>
      <c r="E484" s="114" t="s">
        <v>549</v>
      </c>
      <c r="F484" s="79">
        <f>F485</f>
        <v>735.3</v>
      </c>
      <c r="G484" s="79">
        <f t="shared" ref="G484:H484" si="227">G485</f>
        <v>0</v>
      </c>
      <c r="H484" s="79">
        <f t="shared" si="227"/>
        <v>0</v>
      </c>
    </row>
    <row r="485" spans="1:8" ht="33">
      <c r="A485" s="74" t="s">
        <v>14</v>
      </c>
      <c r="B485" s="133" t="s">
        <v>78</v>
      </c>
      <c r="C485" s="74" t="s">
        <v>548</v>
      </c>
      <c r="D485" s="74" t="s">
        <v>414</v>
      </c>
      <c r="E485" s="67" t="s">
        <v>415</v>
      </c>
      <c r="F485" s="79">
        <f>186.9+548.4</f>
        <v>735.3</v>
      </c>
      <c r="G485" s="79">
        <v>0</v>
      </c>
      <c r="H485" s="79">
        <v>0</v>
      </c>
    </row>
    <row r="486" spans="1:8" ht="49.5">
      <c r="A486" s="74" t="s">
        <v>14</v>
      </c>
      <c r="B486" s="133" t="s">
        <v>78</v>
      </c>
      <c r="C486" s="74" t="s">
        <v>302</v>
      </c>
      <c r="D486" s="74" t="s">
        <v>93</v>
      </c>
      <c r="E486" s="67" t="s">
        <v>123</v>
      </c>
      <c r="F486" s="79">
        <f>F487</f>
        <v>4414</v>
      </c>
      <c r="G486" s="79">
        <f t="shared" ref="G486:H486" si="228">G487</f>
        <v>5313.1</v>
      </c>
      <c r="H486" s="79">
        <f t="shared" si="228"/>
        <v>5313.1</v>
      </c>
    </row>
    <row r="487" spans="1:8" ht="33">
      <c r="A487" s="74" t="s">
        <v>14</v>
      </c>
      <c r="B487" s="133" t="s">
        <v>78</v>
      </c>
      <c r="C487" s="74" t="s">
        <v>302</v>
      </c>
      <c r="D487" s="74" t="s">
        <v>414</v>
      </c>
      <c r="E487" s="67" t="s">
        <v>415</v>
      </c>
      <c r="F487" s="79">
        <f>5298.9-884.9</f>
        <v>4414</v>
      </c>
      <c r="G487" s="79">
        <v>5313.1</v>
      </c>
      <c r="H487" s="79">
        <v>5313.1</v>
      </c>
    </row>
    <row r="488" spans="1:8" ht="66">
      <c r="A488" s="74" t="s">
        <v>14</v>
      </c>
      <c r="B488" s="133" t="s">
        <v>78</v>
      </c>
      <c r="C488" s="74" t="s">
        <v>516</v>
      </c>
      <c r="D488" s="74" t="s">
        <v>93</v>
      </c>
      <c r="E488" s="67" t="s">
        <v>515</v>
      </c>
      <c r="F488" s="79">
        <f>F489</f>
        <v>1967.3</v>
      </c>
      <c r="G488" s="79">
        <f t="shared" ref="G488:H488" si="229">G489</f>
        <v>0</v>
      </c>
      <c r="H488" s="79">
        <f t="shared" si="229"/>
        <v>0</v>
      </c>
    </row>
    <row r="489" spans="1:8" ht="33">
      <c r="A489" s="74" t="s">
        <v>14</v>
      </c>
      <c r="B489" s="133" t="s">
        <v>78</v>
      </c>
      <c r="C489" s="74" t="s">
        <v>516</v>
      </c>
      <c r="D489" s="74" t="s">
        <v>414</v>
      </c>
      <c r="E489" s="67" t="s">
        <v>415</v>
      </c>
      <c r="F489" s="79">
        <f>1393+574.3</f>
        <v>1967.3</v>
      </c>
      <c r="G489" s="79">
        <v>0</v>
      </c>
      <c r="H489" s="79">
        <v>0</v>
      </c>
    </row>
    <row r="490" spans="1:8" ht="49.5">
      <c r="A490" s="74" t="s">
        <v>14</v>
      </c>
      <c r="B490" s="133" t="s">
        <v>78</v>
      </c>
      <c r="C490" s="74" t="s">
        <v>552</v>
      </c>
      <c r="D490" s="74" t="s">
        <v>93</v>
      </c>
      <c r="E490" s="67" t="s">
        <v>553</v>
      </c>
      <c r="F490" s="79">
        <f>F491</f>
        <v>2.1</v>
      </c>
      <c r="G490" s="79">
        <f t="shared" ref="G490:H490" si="230">G491</f>
        <v>0</v>
      </c>
      <c r="H490" s="79">
        <f t="shared" si="230"/>
        <v>0</v>
      </c>
    </row>
    <row r="491" spans="1:8" ht="33">
      <c r="A491" s="74" t="s">
        <v>14</v>
      </c>
      <c r="B491" s="133" t="s">
        <v>78</v>
      </c>
      <c r="C491" s="113" t="s">
        <v>552</v>
      </c>
      <c r="D491" s="74" t="s">
        <v>414</v>
      </c>
      <c r="E491" s="67" t="s">
        <v>415</v>
      </c>
      <c r="F491" s="79">
        <v>2.1</v>
      </c>
      <c r="G491" s="79">
        <v>0</v>
      </c>
      <c r="H491" s="79">
        <v>0</v>
      </c>
    </row>
    <row r="492" spans="1:8" ht="42" customHeight="1">
      <c r="A492" s="6" t="s">
        <v>14</v>
      </c>
      <c r="B492" s="6" t="s">
        <v>78</v>
      </c>
      <c r="C492" s="6" t="s">
        <v>505</v>
      </c>
      <c r="D492" s="71"/>
      <c r="E492" s="5" t="s">
        <v>506</v>
      </c>
      <c r="F492" s="79">
        <f>F493</f>
        <v>3705.1</v>
      </c>
      <c r="G492" s="79">
        <f t="shared" ref="G492:H493" si="231">G493</f>
        <v>3705.1</v>
      </c>
      <c r="H492" s="79">
        <f t="shared" si="231"/>
        <v>3705.1</v>
      </c>
    </row>
    <row r="493" spans="1:8" ht="49.5">
      <c r="A493" s="6" t="s">
        <v>14</v>
      </c>
      <c r="B493" s="6" t="s">
        <v>78</v>
      </c>
      <c r="C493" s="4" t="s">
        <v>299</v>
      </c>
      <c r="D493" s="4"/>
      <c r="E493" s="21" t="s">
        <v>119</v>
      </c>
      <c r="F493" s="79">
        <f>F494</f>
        <v>3705.1</v>
      </c>
      <c r="G493" s="79">
        <f t="shared" si="231"/>
        <v>3705.1</v>
      </c>
      <c r="H493" s="79">
        <f t="shared" si="231"/>
        <v>3705.1</v>
      </c>
    </row>
    <row r="494" spans="1:8" ht="33">
      <c r="A494" s="6" t="s">
        <v>14</v>
      </c>
      <c r="B494" s="6" t="s">
        <v>78</v>
      </c>
      <c r="C494" s="4" t="s">
        <v>299</v>
      </c>
      <c r="D494" s="71">
        <v>600</v>
      </c>
      <c r="E494" s="5" t="s">
        <v>117</v>
      </c>
      <c r="F494" s="79">
        <v>3705.1</v>
      </c>
      <c r="G494" s="79">
        <v>3705.1</v>
      </c>
      <c r="H494" s="79">
        <v>3705.1</v>
      </c>
    </row>
    <row r="495" spans="1:8" ht="33">
      <c r="A495" s="162" t="s">
        <v>14</v>
      </c>
      <c r="B495" s="162" t="s">
        <v>78</v>
      </c>
      <c r="C495" s="35">
        <v>9900000000</v>
      </c>
      <c r="D495" s="169"/>
      <c r="E495" s="36" t="s">
        <v>509</v>
      </c>
      <c r="F495" s="79">
        <f>F496</f>
        <v>150</v>
      </c>
      <c r="G495" s="79">
        <f t="shared" ref="G495:H497" si="232">G496</f>
        <v>0</v>
      </c>
      <c r="H495" s="79">
        <f t="shared" si="232"/>
        <v>0</v>
      </c>
    </row>
    <row r="496" spans="1:8" ht="49.5">
      <c r="A496" s="6" t="s">
        <v>14</v>
      </c>
      <c r="B496" s="6" t="s">
        <v>78</v>
      </c>
      <c r="C496" s="35">
        <v>9950000000</v>
      </c>
      <c r="D496" s="166"/>
      <c r="E496" s="5" t="s">
        <v>661</v>
      </c>
      <c r="F496" s="79">
        <f>F497</f>
        <v>150</v>
      </c>
      <c r="G496" s="79">
        <f t="shared" si="232"/>
        <v>0</v>
      </c>
      <c r="H496" s="79">
        <f t="shared" si="232"/>
        <v>0</v>
      </c>
    </row>
    <row r="497" spans="1:8" ht="49.5">
      <c r="A497" s="6" t="s">
        <v>14</v>
      </c>
      <c r="B497" s="6" t="s">
        <v>78</v>
      </c>
      <c r="C497" s="35" t="s">
        <v>662</v>
      </c>
      <c r="D497" s="166"/>
      <c r="E497" s="5" t="s">
        <v>663</v>
      </c>
      <c r="F497" s="79">
        <f>F498</f>
        <v>150</v>
      </c>
      <c r="G497" s="79">
        <f t="shared" si="232"/>
        <v>0</v>
      </c>
      <c r="H497" s="79">
        <f t="shared" si="232"/>
        <v>0</v>
      </c>
    </row>
    <row r="498" spans="1:8" ht="33">
      <c r="A498" s="6" t="s">
        <v>14</v>
      </c>
      <c r="B498" s="6" t="s">
        <v>78</v>
      </c>
      <c r="C498" s="35" t="s">
        <v>662</v>
      </c>
      <c r="D498" s="165">
        <v>600</v>
      </c>
      <c r="E498" s="5" t="s">
        <v>117</v>
      </c>
      <c r="F498" s="79">
        <v>150</v>
      </c>
      <c r="G498" s="79">
        <v>0</v>
      </c>
      <c r="H498" s="79">
        <v>0</v>
      </c>
    </row>
    <row r="499" spans="1:8">
      <c r="A499" s="74" t="s">
        <v>14</v>
      </c>
      <c r="B499" s="133" t="s">
        <v>331</v>
      </c>
      <c r="C499" s="74" t="s">
        <v>93</v>
      </c>
      <c r="D499" s="74" t="s">
        <v>93</v>
      </c>
      <c r="E499" s="67" t="s">
        <v>332</v>
      </c>
      <c r="F499" s="79">
        <f>F500+F509</f>
        <v>8727.4</v>
      </c>
      <c r="G499" s="79">
        <f t="shared" ref="G499:H505" si="233">G500</f>
        <v>8282.4</v>
      </c>
      <c r="H499" s="79">
        <f t="shared" si="233"/>
        <v>8282.4</v>
      </c>
    </row>
    <row r="500" spans="1:8" ht="49.5">
      <c r="A500" s="74" t="s">
        <v>14</v>
      </c>
      <c r="B500" s="133" t="s">
        <v>331</v>
      </c>
      <c r="C500" s="74" t="s">
        <v>280</v>
      </c>
      <c r="D500" s="74" t="s">
        <v>93</v>
      </c>
      <c r="E500" s="67" t="s">
        <v>400</v>
      </c>
      <c r="F500" s="79">
        <f>F501</f>
        <v>8615.7999999999993</v>
      </c>
      <c r="G500" s="79">
        <f t="shared" si="233"/>
        <v>8282.4</v>
      </c>
      <c r="H500" s="79">
        <f t="shared" si="233"/>
        <v>8282.4</v>
      </c>
    </row>
    <row r="501" spans="1:8" ht="49.5">
      <c r="A501" s="74" t="s">
        <v>14</v>
      </c>
      <c r="B501" s="133" t="s">
        <v>331</v>
      </c>
      <c r="C501" s="74" t="s">
        <v>281</v>
      </c>
      <c r="D501" s="74" t="s">
        <v>93</v>
      </c>
      <c r="E501" s="67" t="s">
        <v>114</v>
      </c>
      <c r="F501" s="79">
        <f>F502</f>
        <v>8615.7999999999993</v>
      </c>
      <c r="G501" s="79">
        <f t="shared" si="233"/>
        <v>8282.4</v>
      </c>
      <c r="H501" s="79">
        <f t="shared" si="233"/>
        <v>8282.4</v>
      </c>
    </row>
    <row r="502" spans="1:8" ht="49.5">
      <c r="A502" s="6" t="s">
        <v>14</v>
      </c>
      <c r="B502" s="133" t="s">
        <v>331</v>
      </c>
      <c r="C502" s="6" t="s">
        <v>505</v>
      </c>
      <c r="D502" s="71"/>
      <c r="E502" s="5" t="s">
        <v>506</v>
      </c>
      <c r="F502" s="79">
        <f>F505+F507+F503</f>
        <v>8615.7999999999993</v>
      </c>
      <c r="G502" s="79">
        <f t="shared" ref="G502:H502" si="234">G505+G507+G503</f>
        <v>8282.4</v>
      </c>
      <c r="H502" s="79">
        <f t="shared" si="234"/>
        <v>8282.4</v>
      </c>
    </row>
    <row r="503" spans="1:8" ht="66">
      <c r="A503" s="6" t="s">
        <v>14</v>
      </c>
      <c r="B503" s="162" t="s">
        <v>331</v>
      </c>
      <c r="C503" s="4" t="s">
        <v>657</v>
      </c>
      <c r="D503" s="4"/>
      <c r="E503" s="21" t="s">
        <v>658</v>
      </c>
      <c r="F503" s="79">
        <f>F504</f>
        <v>300</v>
      </c>
      <c r="G503" s="79">
        <f t="shared" ref="G503:H503" si="235">G504</f>
        <v>0</v>
      </c>
      <c r="H503" s="79">
        <f t="shared" si="235"/>
        <v>0</v>
      </c>
    </row>
    <row r="504" spans="1:8" ht="33">
      <c r="A504" s="6" t="s">
        <v>14</v>
      </c>
      <c r="B504" s="162" t="s">
        <v>331</v>
      </c>
      <c r="C504" s="4" t="s">
        <v>657</v>
      </c>
      <c r="D504" s="165">
        <v>600</v>
      </c>
      <c r="E504" s="5" t="s">
        <v>117</v>
      </c>
      <c r="F504" s="79">
        <v>300</v>
      </c>
      <c r="G504" s="79">
        <v>0</v>
      </c>
      <c r="H504" s="79">
        <v>0</v>
      </c>
    </row>
    <row r="505" spans="1:8" ht="49.5">
      <c r="A505" s="6" t="s">
        <v>14</v>
      </c>
      <c r="B505" s="133" t="s">
        <v>331</v>
      </c>
      <c r="C505" s="4" t="s">
        <v>300</v>
      </c>
      <c r="D505" s="4"/>
      <c r="E505" s="21" t="s">
        <v>120</v>
      </c>
      <c r="F505" s="79">
        <f>F506</f>
        <v>8282.4</v>
      </c>
      <c r="G505" s="79">
        <f t="shared" si="233"/>
        <v>8282.4</v>
      </c>
      <c r="H505" s="79">
        <f t="shared" si="233"/>
        <v>8282.4</v>
      </c>
    </row>
    <row r="506" spans="1:8" ht="33">
      <c r="A506" s="6" t="s">
        <v>14</v>
      </c>
      <c r="B506" s="133" t="s">
        <v>331</v>
      </c>
      <c r="C506" s="4" t="s">
        <v>300</v>
      </c>
      <c r="D506" s="71">
        <v>600</v>
      </c>
      <c r="E506" s="5" t="s">
        <v>117</v>
      </c>
      <c r="F506" s="79">
        <v>8282.4</v>
      </c>
      <c r="G506" s="79">
        <v>8282.4</v>
      </c>
      <c r="H506" s="79">
        <v>8282.4</v>
      </c>
    </row>
    <row r="507" spans="1:8" ht="66">
      <c r="A507" s="6" t="s">
        <v>14</v>
      </c>
      <c r="B507" s="133" t="s">
        <v>331</v>
      </c>
      <c r="C507" s="4" t="s">
        <v>550</v>
      </c>
      <c r="D507" s="4"/>
      <c r="E507" s="21" t="s">
        <v>551</v>
      </c>
      <c r="F507" s="79">
        <f>F508</f>
        <v>33.4</v>
      </c>
      <c r="G507" s="79">
        <f t="shared" ref="G507:H507" si="236">G508</f>
        <v>0</v>
      </c>
      <c r="H507" s="79">
        <f t="shared" si="236"/>
        <v>0</v>
      </c>
    </row>
    <row r="508" spans="1:8" ht="33">
      <c r="A508" s="6" t="s">
        <v>14</v>
      </c>
      <c r="B508" s="133" t="s">
        <v>331</v>
      </c>
      <c r="C508" s="4" t="s">
        <v>550</v>
      </c>
      <c r="D508" s="71">
        <v>600</v>
      </c>
      <c r="E508" s="5" t="s">
        <v>117</v>
      </c>
      <c r="F508" s="79">
        <v>33.4</v>
      </c>
      <c r="G508" s="79">
        <v>0</v>
      </c>
      <c r="H508" s="79">
        <v>0</v>
      </c>
    </row>
    <row r="509" spans="1:8" ht="33">
      <c r="A509" s="162" t="s">
        <v>14</v>
      </c>
      <c r="B509" s="162" t="s">
        <v>331</v>
      </c>
      <c r="C509" s="35">
        <v>9900000000</v>
      </c>
      <c r="D509" s="169"/>
      <c r="E509" s="36" t="s">
        <v>509</v>
      </c>
      <c r="F509" s="79">
        <f>F510</f>
        <v>111.6</v>
      </c>
      <c r="G509" s="79">
        <f t="shared" ref="G509:H511" si="237">G510</f>
        <v>0</v>
      </c>
      <c r="H509" s="79">
        <f t="shared" si="237"/>
        <v>0</v>
      </c>
    </row>
    <row r="510" spans="1:8" ht="49.5">
      <c r="A510" s="162" t="s">
        <v>14</v>
      </c>
      <c r="B510" s="162" t="s">
        <v>331</v>
      </c>
      <c r="C510" s="35">
        <v>9950000000</v>
      </c>
      <c r="D510" s="166"/>
      <c r="E510" s="5" t="s">
        <v>661</v>
      </c>
      <c r="F510" s="79">
        <f>F511</f>
        <v>111.6</v>
      </c>
      <c r="G510" s="79">
        <f t="shared" si="237"/>
        <v>0</v>
      </c>
      <c r="H510" s="79">
        <f t="shared" si="237"/>
        <v>0</v>
      </c>
    </row>
    <row r="511" spans="1:8" ht="49.5">
      <c r="A511" s="162" t="s">
        <v>14</v>
      </c>
      <c r="B511" s="162" t="s">
        <v>331</v>
      </c>
      <c r="C511" s="35" t="s">
        <v>662</v>
      </c>
      <c r="D511" s="166"/>
      <c r="E511" s="5" t="s">
        <v>663</v>
      </c>
      <c r="F511" s="79">
        <f>F512</f>
        <v>111.6</v>
      </c>
      <c r="G511" s="79">
        <f t="shared" si="237"/>
        <v>0</v>
      </c>
      <c r="H511" s="79">
        <f t="shared" si="237"/>
        <v>0</v>
      </c>
    </row>
    <row r="512" spans="1:8" ht="33">
      <c r="A512" s="162" t="s">
        <v>14</v>
      </c>
      <c r="B512" s="162" t="s">
        <v>331</v>
      </c>
      <c r="C512" s="35" t="s">
        <v>662</v>
      </c>
      <c r="D512" s="165">
        <v>600</v>
      </c>
      <c r="E512" s="5" t="s">
        <v>117</v>
      </c>
      <c r="F512" s="79">
        <v>111.6</v>
      </c>
      <c r="G512" s="79">
        <v>0</v>
      </c>
      <c r="H512" s="79">
        <v>0</v>
      </c>
    </row>
    <row r="513" spans="1:8">
      <c r="A513" s="74" t="s">
        <v>14</v>
      </c>
      <c r="B513" s="133" t="s">
        <v>63</v>
      </c>
      <c r="C513" s="74" t="s">
        <v>93</v>
      </c>
      <c r="D513" s="74" t="s">
        <v>93</v>
      </c>
      <c r="E513" s="67" t="s">
        <v>508</v>
      </c>
      <c r="F513" s="79">
        <f>F514</f>
        <v>2990.7</v>
      </c>
      <c r="G513" s="79">
        <f t="shared" ref="G513:H521" si="238">G514</f>
        <v>168.7</v>
      </c>
      <c r="H513" s="79">
        <f t="shared" si="238"/>
        <v>0</v>
      </c>
    </row>
    <row r="514" spans="1:8" ht="58.15" customHeight="1">
      <c r="A514" s="74" t="s">
        <v>14</v>
      </c>
      <c r="B514" s="133" t="s">
        <v>63</v>
      </c>
      <c r="C514" s="74" t="s">
        <v>280</v>
      </c>
      <c r="D514" s="74" t="s">
        <v>93</v>
      </c>
      <c r="E514" s="67" t="s">
        <v>400</v>
      </c>
      <c r="F514" s="79">
        <f>F515</f>
        <v>2990.7</v>
      </c>
      <c r="G514" s="79">
        <f t="shared" si="238"/>
        <v>168.7</v>
      </c>
      <c r="H514" s="79">
        <f t="shared" si="238"/>
        <v>0</v>
      </c>
    </row>
    <row r="515" spans="1:8" ht="49.5">
      <c r="A515" s="74" t="s">
        <v>14</v>
      </c>
      <c r="B515" s="133" t="s">
        <v>63</v>
      </c>
      <c r="C515" s="74" t="s">
        <v>281</v>
      </c>
      <c r="D515" s="74" t="s">
        <v>93</v>
      </c>
      <c r="E515" s="67" t="s">
        <v>114</v>
      </c>
      <c r="F515" s="79">
        <f>F516</f>
        <v>2990.7</v>
      </c>
      <c r="G515" s="79">
        <f t="shared" si="238"/>
        <v>168.7</v>
      </c>
      <c r="H515" s="79">
        <f t="shared" si="238"/>
        <v>0</v>
      </c>
    </row>
    <row r="516" spans="1:8" ht="36.6" customHeight="1">
      <c r="A516" s="74" t="s">
        <v>14</v>
      </c>
      <c r="B516" s="133" t="s">
        <v>63</v>
      </c>
      <c r="C516" s="74" t="s">
        <v>492</v>
      </c>
      <c r="D516" s="78" t="s">
        <v>93</v>
      </c>
      <c r="E516" s="67" t="s">
        <v>493</v>
      </c>
      <c r="F516" s="79">
        <f>F521+F517+F519</f>
        <v>2990.7</v>
      </c>
      <c r="G516" s="79">
        <f t="shared" ref="G516:H516" si="239">G521+G517+G519</f>
        <v>168.7</v>
      </c>
      <c r="H516" s="79">
        <f t="shared" si="239"/>
        <v>0</v>
      </c>
    </row>
    <row r="517" spans="1:8" ht="49.5">
      <c r="A517" s="6" t="s">
        <v>14</v>
      </c>
      <c r="B517" s="6" t="s">
        <v>63</v>
      </c>
      <c r="C517" s="6" t="s">
        <v>587</v>
      </c>
      <c r="D517" s="71"/>
      <c r="E517" s="5" t="s">
        <v>588</v>
      </c>
      <c r="F517" s="79">
        <f>F518</f>
        <v>90.7</v>
      </c>
      <c r="G517" s="79">
        <f t="shared" ref="G517:H517" si="240">G518</f>
        <v>0</v>
      </c>
      <c r="H517" s="79">
        <f t="shared" si="240"/>
        <v>0</v>
      </c>
    </row>
    <row r="518" spans="1:8">
      <c r="A518" s="6" t="s">
        <v>14</v>
      </c>
      <c r="B518" s="6" t="s">
        <v>63</v>
      </c>
      <c r="C518" s="6" t="s">
        <v>587</v>
      </c>
      <c r="D518" s="71" t="s">
        <v>100</v>
      </c>
      <c r="E518" s="5" t="s">
        <v>101</v>
      </c>
      <c r="F518" s="79">
        <v>90.7</v>
      </c>
      <c r="G518" s="79">
        <v>0</v>
      </c>
      <c r="H518" s="79">
        <v>0</v>
      </c>
    </row>
    <row r="519" spans="1:8" ht="33">
      <c r="A519" s="6" t="s">
        <v>14</v>
      </c>
      <c r="B519" s="6" t="s">
        <v>63</v>
      </c>
      <c r="C519" s="6" t="s">
        <v>586</v>
      </c>
      <c r="D519" s="71"/>
      <c r="E519" s="5" t="s">
        <v>589</v>
      </c>
      <c r="F519" s="79">
        <f>F520</f>
        <v>2739.1</v>
      </c>
      <c r="G519" s="79">
        <f t="shared" ref="G519:H519" si="241">G520</f>
        <v>0</v>
      </c>
      <c r="H519" s="79">
        <f t="shared" si="241"/>
        <v>0</v>
      </c>
    </row>
    <row r="520" spans="1:8" ht="33">
      <c r="A520" s="6" t="s">
        <v>14</v>
      </c>
      <c r="B520" s="6" t="s">
        <v>63</v>
      </c>
      <c r="C520" s="6" t="s">
        <v>586</v>
      </c>
      <c r="D520" s="71">
        <v>600</v>
      </c>
      <c r="E520" s="5" t="s">
        <v>117</v>
      </c>
      <c r="F520" s="79">
        <v>2739.1</v>
      </c>
      <c r="G520" s="79">
        <v>0</v>
      </c>
      <c r="H520" s="79">
        <v>0</v>
      </c>
    </row>
    <row r="521" spans="1:8" ht="33">
      <c r="A521" s="74" t="s">
        <v>14</v>
      </c>
      <c r="B521" s="133" t="s">
        <v>63</v>
      </c>
      <c r="C521" s="74" t="s">
        <v>495</v>
      </c>
      <c r="D521" s="74" t="s">
        <v>93</v>
      </c>
      <c r="E521" s="67" t="s">
        <v>195</v>
      </c>
      <c r="F521" s="79">
        <f>F522</f>
        <v>160.9</v>
      </c>
      <c r="G521" s="79">
        <f t="shared" si="238"/>
        <v>168.7</v>
      </c>
      <c r="H521" s="79">
        <f t="shared" si="238"/>
        <v>0</v>
      </c>
    </row>
    <row r="522" spans="1:8">
      <c r="A522" s="74" t="s">
        <v>14</v>
      </c>
      <c r="B522" s="133" t="s">
        <v>63</v>
      </c>
      <c r="C522" s="113" t="s">
        <v>495</v>
      </c>
      <c r="D522" s="74" t="s">
        <v>100</v>
      </c>
      <c r="E522" s="67" t="s">
        <v>101</v>
      </c>
      <c r="F522" s="79">
        <f>163-2.1</f>
        <v>160.9</v>
      </c>
      <c r="G522" s="79">
        <v>168.7</v>
      </c>
      <c r="H522" s="79">
        <v>0</v>
      </c>
    </row>
    <row r="523" spans="1:8">
      <c r="A523" s="74" t="s">
        <v>14</v>
      </c>
      <c r="B523" s="133" t="s">
        <v>79</v>
      </c>
      <c r="C523" s="74" t="s">
        <v>93</v>
      </c>
      <c r="D523" s="74" t="s">
        <v>93</v>
      </c>
      <c r="E523" s="67" t="s">
        <v>17</v>
      </c>
      <c r="F523" s="79">
        <f>F524</f>
        <v>13928.199999999999</v>
      </c>
      <c r="G523" s="79">
        <f t="shared" ref="G523:H525" si="242">G524</f>
        <v>13928.199999999999</v>
      </c>
      <c r="H523" s="79">
        <f t="shared" si="242"/>
        <v>13928.199999999999</v>
      </c>
    </row>
    <row r="524" spans="1:8" ht="49.5">
      <c r="A524" s="74" t="s">
        <v>14</v>
      </c>
      <c r="B524" s="133" t="s">
        <v>79</v>
      </c>
      <c r="C524" s="74" t="s">
        <v>280</v>
      </c>
      <c r="D524" s="74" t="s">
        <v>93</v>
      </c>
      <c r="E524" s="67" t="s">
        <v>400</v>
      </c>
      <c r="F524" s="79">
        <f>F525</f>
        <v>13928.199999999999</v>
      </c>
      <c r="G524" s="79">
        <f t="shared" si="242"/>
        <v>13928.199999999999</v>
      </c>
      <c r="H524" s="79">
        <f t="shared" si="242"/>
        <v>13928.199999999999</v>
      </c>
    </row>
    <row r="525" spans="1:8">
      <c r="A525" s="74" t="s">
        <v>14</v>
      </c>
      <c r="B525" s="133" t="s">
        <v>79</v>
      </c>
      <c r="C525" s="74" t="s">
        <v>304</v>
      </c>
      <c r="D525" s="74" t="s">
        <v>93</v>
      </c>
      <c r="E525" s="67" t="s">
        <v>2</v>
      </c>
      <c r="F525" s="79">
        <f>F526</f>
        <v>13928.199999999999</v>
      </c>
      <c r="G525" s="79">
        <f t="shared" si="242"/>
        <v>13928.199999999999</v>
      </c>
      <c r="H525" s="79">
        <f t="shared" si="242"/>
        <v>13928.199999999999</v>
      </c>
    </row>
    <row r="526" spans="1:8" ht="33">
      <c r="A526" s="74" t="s">
        <v>14</v>
      </c>
      <c r="B526" s="133" t="s">
        <v>79</v>
      </c>
      <c r="C526" s="74" t="s">
        <v>496</v>
      </c>
      <c r="D526" s="78" t="s">
        <v>93</v>
      </c>
      <c r="E526" s="67" t="s">
        <v>497</v>
      </c>
      <c r="F526" s="79">
        <f>F527+F531+F534</f>
        <v>13928.199999999999</v>
      </c>
      <c r="G526" s="79">
        <f t="shared" ref="G526:H526" si="243">G527+G531+G534</f>
        <v>13928.199999999999</v>
      </c>
      <c r="H526" s="79">
        <f t="shared" si="243"/>
        <v>13928.199999999999</v>
      </c>
    </row>
    <row r="527" spans="1:8" ht="49.5">
      <c r="A527" s="74" t="s">
        <v>14</v>
      </c>
      <c r="B527" s="133" t="s">
        <v>79</v>
      </c>
      <c r="C527" s="74" t="s">
        <v>306</v>
      </c>
      <c r="D527" s="74" t="s">
        <v>93</v>
      </c>
      <c r="E527" s="67" t="s">
        <v>124</v>
      </c>
      <c r="F527" s="79">
        <f>F528+F529+F530</f>
        <v>8749.4</v>
      </c>
      <c r="G527" s="79">
        <f t="shared" ref="G527:H527" si="244">G528+G529+G530</f>
        <v>8749.4</v>
      </c>
      <c r="H527" s="79">
        <f t="shared" si="244"/>
        <v>8749.4</v>
      </c>
    </row>
    <row r="528" spans="1:8" ht="82.5">
      <c r="A528" s="74" t="s">
        <v>14</v>
      </c>
      <c r="B528" s="133" t="s">
        <v>79</v>
      </c>
      <c r="C528" s="74" t="s">
        <v>306</v>
      </c>
      <c r="D528" s="74" t="s">
        <v>95</v>
      </c>
      <c r="E528" s="67" t="s">
        <v>3</v>
      </c>
      <c r="F528" s="79">
        <v>6262.2</v>
      </c>
      <c r="G528" s="79">
        <v>6262.2</v>
      </c>
      <c r="H528" s="79">
        <v>6262.2</v>
      </c>
    </row>
    <row r="529" spans="1:8" ht="33">
      <c r="A529" s="74" t="s">
        <v>14</v>
      </c>
      <c r="B529" s="133" t="s">
        <v>79</v>
      </c>
      <c r="C529" s="74" t="s">
        <v>306</v>
      </c>
      <c r="D529" s="74" t="s">
        <v>96</v>
      </c>
      <c r="E529" s="67" t="s">
        <v>343</v>
      </c>
      <c r="F529" s="79">
        <v>2293.4</v>
      </c>
      <c r="G529" s="79">
        <v>2293.4</v>
      </c>
      <c r="H529" s="79">
        <v>2293.4</v>
      </c>
    </row>
    <row r="530" spans="1:8">
      <c r="A530" s="74" t="s">
        <v>14</v>
      </c>
      <c r="B530" s="133" t="s">
        <v>79</v>
      </c>
      <c r="C530" s="74" t="s">
        <v>306</v>
      </c>
      <c r="D530" s="74" t="s">
        <v>97</v>
      </c>
      <c r="E530" s="67" t="s">
        <v>98</v>
      </c>
      <c r="F530" s="79">
        <v>193.8</v>
      </c>
      <c r="G530" s="79">
        <v>193.8</v>
      </c>
      <c r="H530" s="79">
        <v>193.8</v>
      </c>
    </row>
    <row r="531" spans="1:8" ht="50.45" customHeight="1">
      <c r="A531" s="74" t="s">
        <v>14</v>
      </c>
      <c r="B531" s="133" t="s">
        <v>79</v>
      </c>
      <c r="C531" s="74" t="s">
        <v>307</v>
      </c>
      <c r="D531" s="74" t="s">
        <v>93</v>
      </c>
      <c r="E531" s="67" t="s">
        <v>125</v>
      </c>
      <c r="F531" s="79">
        <f>F532+F533</f>
        <v>3348.9</v>
      </c>
      <c r="G531" s="79">
        <f t="shared" ref="G531:H531" si="245">G532+G533</f>
        <v>3348.9</v>
      </c>
      <c r="H531" s="79">
        <f t="shared" si="245"/>
        <v>3348.9</v>
      </c>
    </row>
    <row r="532" spans="1:8" ht="82.5">
      <c r="A532" s="74" t="s">
        <v>14</v>
      </c>
      <c r="B532" s="133" t="s">
        <v>79</v>
      </c>
      <c r="C532" s="74" t="s">
        <v>307</v>
      </c>
      <c r="D532" s="74" t="s">
        <v>95</v>
      </c>
      <c r="E532" s="67" t="s">
        <v>3</v>
      </c>
      <c r="F532" s="79">
        <v>2756.5</v>
      </c>
      <c r="G532" s="79">
        <v>2756.5</v>
      </c>
      <c r="H532" s="79">
        <v>2756.5</v>
      </c>
    </row>
    <row r="533" spans="1:8" ht="33">
      <c r="A533" s="74" t="s">
        <v>14</v>
      </c>
      <c r="B533" s="133" t="s">
        <v>79</v>
      </c>
      <c r="C533" s="74" t="s">
        <v>307</v>
      </c>
      <c r="D533" s="74" t="s">
        <v>96</v>
      </c>
      <c r="E533" s="67" t="s">
        <v>343</v>
      </c>
      <c r="F533" s="79">
        <v>592.4</v>
      </c>
      <c r="G533" s="79">
        <v>592.4</v>
      </c>
      <c r="H533" s="79">
        <v>592.4</v>
      </c>
    </row>
    <row r="534" spans="1:8" ht="82.5">
      <c r="A534" s="74" t="s">
        <v>14</v>
      </c>
      <c r="B534" s="133" t="s">
        <v>79</v>
      </c>
      <c r="C534" s="74" t="s">
        <v>305</v>
      </c>
      <c r="D534" s="74" t="s">
        <v>93</v>
      </c>
      <c r="E534" s="67" t="s">
        <v>344</v>
      </c>
      <c r="F534" s="79">
        <f>F535</f>
        <v>1829.9</v>
      </c>
      <c r="G534" s="79">
        <f t="shared" ref="G534:H534" si="246">G535</f>
        <v>1829.9</v>
      </c>
      <c r="H534" s="79">
        <f t="shared" si="246"/>
        <v>1829.9</v>
      </c>
    </row>
    <row r="535" spans="1:8" ht="82.5">
      <c r="A535" s="74" t="s">
        <v>14</v>
      </c>
      <c r="B535" s="133" t="s">
        <v>79</v>
      </c>
      <c r="C535" s="74" t="s">
        <v>305</v>
      </c>
      <c r="D535" s="74" t="s">
        <v>95</v>
      </c>
      <c r="E535" s="67" t="s">
        <v>3</v>
      </c>
      <c r="F535" s="79">
        <v>1829.9</v>
      </c>
      <c r="G535" s="79">
        <v>1829.9</v>
      </c>
      <c r="H535" s="79">
        <v>1829.9</v>
      </c>
    </row>
    <row r="536" spans="1:8">
      <c r="A536" s="74" t="s">
        <v>14</v>
      </c>
      <c r="B536" s="133" t="s">
        <v>64</v>
      </c>
      <c r="C536" s="74" t="s">
        <v>93</v>
      </c>
      <c r="D536" s="74" t="s">
        <v>93</v>
      </c>
      <c r="E536" s="67" t="s">
        <v>56</v>
      </c>
      <c r="F536" s="79">
        <f>F537</f>
        <v>9069.3000000000011</v>
      </c>
      <c r="G536" s="79">
        <f t="shared" ref="G536:H537" si="247">G537</f>
        <v>9069.3000000000011</v>
      </c>
      <c r="H536" s="79">
        <f t="shared" si="247"/>
        <v>9069.3000000000011</v>
      </c>
    </row>
    <row r="537" spans="1:8">
      <c r="A537" s="74" t="s">
        <v>14</v>
      </c>
      <c r="B537" s="133" t="s">
        <v>126</v>
      </c>
      <c r="C537" s="74" t="s">
        <v>93</v>
      </c>
      <c r="D537" s="74" t="s">
        <v>93</v>
      </c>
      <c r="E537" s="67" t="s">
        <v>127</v>
      </c>
      <c r="F537" s="79">
        <f>F538</f>
        <v>9069.3000000000011</v>
      </c>
      <c r="G537" s="79">
        <f t="shared" si="247"/>
        <v>9069.3000000000011</v>
      </c>
      <c r="H537" s="79">
        <f t="shared" si="247"/>
        <v>9069.3000000000011</v>
      </c>
    </row>
    <row r="538" spans="1:8" ht="49.5">
      <c r="A538" s="74" t="s">
        <v>14</v>
      </c>
      <c r="B538" s="133" t="s">
        <v>126</v>
      </c>
      <c r="C538" s="74" t="s">
        <v>280</v>
      </c>
      <c r="D538" s="74" t="s">
        <v>93</v>
      </c>
      <c r="E538" s="67" t="s">
        <v>400</v>
      </c>
      <c r="F538" s="79">
        <f>F539</f>
        <v>9069.3000000000011</v>
      </c>
      <c r="G538" s="79">
        <f t="shared" ref="G538:H540" si="248">G539</f>
        <v>9069.3000000000011</v>
      </c>
      <c r="H538" s="79">
        <f t="shared" si="248"/>
        <v>9069.3000000000011</v>
      </c>
    </row>
    <row r="539" spans="1:8" ht="49.5">
      <c r="A539" s="74" t="s">
        <v>14</v>
      </c>
      <c r="B539" s="133" t="s">
        <v>126</v>
      </c>
      <c r="C539" s="74" t="s">
        <v>281</v>
      </c>
      <c r="D539" s="74" t="s">
        <v>93</v>
      </c>
      <c r="E539" s="67" t="s">
        <v>114</v>
      </c>
      <c r="F539" s="79">
        <f>F540</f>
        <v>9069.3000000000011</v>
      </c>
      <c r="G539" s="79">
        <f t="shared" si="248"/>
        <v>9069.3000000000011</v>
      </c>
      <c r="H539" s="79">
        <f t="shared" si="248"/>
        <v>9069.3000000000011</v>
      </c>
    </row>
    <row r="540" spans="1:8" ht="33">
      <c r="A540" s="74" t="s">
        <v>14</v>
      </c>
      <c r="B540" s="133" t="s">
        <v>126</v>
      </c>
      <c r="C540" s="74" t="s">
        <v>489</v>
      </c>
      <c r="D540" s="78" t="s">
        <v>93</v>
      </c>
      <c r="E540" s="67" t="s">
        <v>490</v>
      </c>
      <c r="F540" s="79">
        <f>F541</f>
        <v>9069.3000000000011</v>
      </c>
      <c r="G540" s="79">
        <f t="shared" si="248"/>
        <v>9069.3000000000011</v>
      </c>
      <c r="H540" s="79">
        <f t="shared" si="248"/>
        <v>9069.3000000000011</v>
      </c>
    </row>
    <row r="541" spans="1:8" ht="82.5">
      <c r="A541" s="74" t="s">
        <v>14</v>
      </c>
      <c r="B541" s="133" t="s">
        <v>126</v>
      </c>
      <c r="C541" s="113" t="s">
        <v>308</v>
      </c>
      <c r="D541" s="74" t="s">
        <v>93</v>
      </c>
      <c r="E541" s="67" t="s">
        <v>128</v>
      </c>
      <c r="F541" s="79">
        <f>F542+F543</f>
        <v>9069.3000000000011</v>
      </c>
      <c r="G541" s="79">
        <f t="shared" ref="G541:H541" si="249">G542+G543</f>
        <v>9069.3000000000011</v>
      </c>
      <c r="H541" s="79">
        <f t="shared" si="249"/>
        <v>9069.3000000000011</v>
      </c>
    </row>
    <row r="542" spans="1:8" ht="33">
      <c r="A542" s="74" t="s">
        <v>14</v>
      </c>
      <c r="B542" s="133" t="s">
        <v>126</v>
      </c>
      <c r="C542" s="74" t="s">
        <v>308</v>
      </c>
      <c r="D542" s="74" t="s">
        <v>96</v>
      </c>
      <c r="E542" s="67" t="s">
        <v>343</v>
      </c>
      <c r="F542" s="79">
        <v>264.2</v>
      </c>
      <c r="G542" s="79">
        <v>264.2</v>
      </c>
      <c r="H542" s="79">
        <v>264.2</v>
      </c>
    </row>
    <row r="543" spans="1:8">
      <c r="A543" s="74" t="s">
        <v>14</v>
      </c>
      <c r="B543" s="133" t="s">
        <v>126</v>
      </c>
      <c r="C543" s="74" t="s">
        <v>308</v>
      </c>
      <c r="D543" s="74" t="s">
        <v>100</v>
      </c>
      <c r="E543" s="67" t="s">
        <v>101</v>
      </c>
      <c r="F543" s="79">
        <v>8805.1</v>
      </c>
      <c r="G543" s="79">
        <v>8805.1</v>
      </c>
      <c r="H543" s="79">
        <v>8805.1</v>
      </c>
    </row>
  </sheetData>
  <mergeCells count="10">
    <mergeCell ref="B1:H1"/>
    <mergeCell ref="A2:H2"/>
    <mergeCell ref="A3:A5"/>
    <mergeCell ref="B3:B5"/>
    <mergeCell ref="C3:C5"/>
    <mergeCell ref="D3:D5"/>
    <mergeCell ref="E3:E5"/>
    <mergeCell ref="F3:H3"/>
    <mergeCell ref="F4:F5"/>
    <mergeCell ref="G4:H4"/>
  </mergeCells>
  <pageMargins left="0.59055118110236227" right="0.19685039370078741" top="0.19685039370078741" bottom="0.19685039370078741" header="0.31496062992125984" footer="0.31496062992125984"/>
  <pageSetup paperSize="9" scale="73" fitToHeight="0" orientation="portrait" r:id="rId1"/>
  <rowBreaks count="4" manualBreakCount="4">
    <brk id="460" max="7" man="1"/>
    <brk id="479" max="7" man="1"/>
    <brk id="502" max="7" man="1"/>
    <brk id="527" max="7" man="1"/>
  </rowBreaks>
</worksheet>
</file>

<file path=xl/worksheets/sheet5.xml><?xml version="1.0" encoding="utf-8"?>
<worksheet xmlns="http://schemas.openxmlformats.org/spreadsheetml/2006/main" xmlns:r="http://schemas.openxmlformats.org/officeDocument/2006/relationships">
  <sheetPr codeName="Лист5">
    <pageSetUpPr fitToPage="1"/>
  </sheetPr>
  <dimension ref="A1:G449"/>
  <sheetViews>
    <sheetView workbookViewId="0">
      <selection activeCell="A2" sqref="A2:G2"/>
    </sheetView>
  </sheetViews>
  <sheetFormatPr defaultColWidth="8.85546875" defaultRowHeight="16.5"/>
  <cols>
    <col min="1" max="1" width="7.7109375" style="98" customWidth="1"/>
    <col min="2" max="2" width="15" style="97" customWidth="1"/>
    <col min="3" max="3" width="5.5703125" style="97" customWidth="1"/>
    <col min="4" max="4" width="59.28515625" style="97" customWidth="1"/>
    <col min="5" max="5" width="11.28515625" style="98" customWidth="1"/>
    <col min="6" max="6" width="11.5703125" style="98" customWidth="1"/>
    <col min="7" max="7" width="11.7109375" style="98" customWidth="1"/>
    <col min="8" max="16384" width="8.85546875" style="96"/>
  </cols>
  <sheetData>
    <row r="1" spans="1:7" ht="51" customHeight="1">
      <c r="A1" s="259" t="s">
        <v>910</v>
      </c>
      <c r="B1" s="259"/>
      <c r="C1" s="259"/>
      <c r="D1" s="259"/>
      <c r="E1" s="259"/>
      <c r="F1" s="259"/>
      <c r="G1" s="259"/>
    </row>
    <row r="2" spans="1:7" ht="75.599999999999994" customHeight="1">
      <c r="A2" s="256" t="s">
        <v>626</v>
      </c>
      <c r="B2" s="256"/>
      <c r="C2" s="256"/>
      <c r="D2" s="256"/>
      <c r="E2" s="256"/>
      <c r="F2" s="256"/>
      <c r="G2" s="256"/>
    </row>
    <row r="3" spans="1:7">
      <c r="A3" s="257" t="s">
        <v>61</v>
      </c>
      <c r="B3" s="257" t="s">
        <v>22</v>
      </c>
      <c r="C3" s="257" t="s">
        <v>23</v>
      </c>
      <c r="D3" s="257" t="s">
        <v>24</v>
      </c>
      <c r="E3" s="257" t="s">
        <v>311</v>
      </c>
      <c r="F3" s="257"/>
      <c r="G3" s="257"/>
    </row>
    <row r="4" spans="1:7">
      <c r="A4" s="257" t="s">
        <v>93</v>
      </c>
      <c r="B4" s="257" t="s">
        <v>93</v>
      </c>
      <c r="C4" s="257" t="s">
        <v>93</v>
      </c>
      <c r="D4" s="257" t="s">
        <v>93</v>
      </c>
      <c r="E4" s="257" t="s">
        <v>319</v>
      </c>
      <c r="F4" s="257" t="s">
        <v>329</v>
      </c>
      <c r="G4" s="257"/>
    </row>
    <row r="5" spans="1:7">
      <c r="A5" s="257" t="s">
        <v>93</v>
      </c>
      <c r="B5" s="257" t="s">
        <v>93</v>
      </c>
      <c r="C5" s="257" t="s">
        <v>93</v>
      </c>
      <c r="D5" s="257" t="s">
        <v>93</v>
      </c>
      <c r="E5" s="257" t="s">
        <v>93</v>
      </c>
      <c r="F5" s="74" t="s">
        <v>320</v>
      </c>
      <c r="G5" s="74" t="s">
        <v>321</v>
      </c>
    </row>
    <row r="6" spans="1:7">
      <c r="A6" s="118" t="s">
        <v>6</v>
      </c>
      <c r="B6" s="74" t="s">
        <v>104</v>
      </c>
      <c r="C6" s="74" t="s">
        <v>105</v>
      </c>
      <c r="D6" s="74" t="s">
        <v>106</v>
      </c>
      <c r="E6" s="74" t="s">
        <v>107</v>
      </c>
      <c r="F6" s="74" t="s">
        <v>108</v>
      </c>
      <c r="G6" s="74" t="s">
        <v>338</v>
      </c>
    </row>
    <row r="7" spans="1:7">
      <c r="A7" s="75" t="s">
        <v>93</v>
      </c>
      <c r="B7" s="75" t="s">
        <v>93</v>
      </c>
      <c r="C7" s="75" t="s">
        <v>93</v>
      </c>
      <c r="D7" s="76" t="s">
        <v>1</v>
      </c>
      <c r="E7" s="77">
        <f>E8+E102+E116+E175+E225+E346+E375+E407+E432+E444</f>
        <v>766673.50000000012</v>
      </c>
      <c r="F7" s="77">
        <f>F8+F102+F116+F175+F225+F346+F375+F407+F432+F444</f>
        <v>624418.90000000014</v>
      </c>
      <c r="G7" s="77">
        <f>G8+G102+G116+G175+G225+G346+G375+G407+G432+G444</f>
        <v>598970.5</v>
      </c>
    </row>
    <row r="8" spans="1:7">
      <c r="A8" s="75" t="s">
        <v>81</v>
      </c>
      <c r="B8" s="75" t="s">
        <v>93</v>
      </c>
      <c r="C8" s="75" t="s">
        <v>93</v>
      </c>
      <c r="D8" s="3" t="s">
        <v>26</v>
      </c>
      <c r="E8" s="77">
        <f>E9+E14+E25+E37+E49+E54+E44</f>
        <v>64976.3</v>
      </c>
      <c r="F8" s="77">
        <f t="shared" ref="F8:G8" si="0">F9+F14+F25+F37+F49+F54+F44</f>
        <v>61664.2</v>
      </c>
      <c r="G8" s="77">
        <f t="shared" si="0"/>
        <v>61699.4</v>
      </c>
    </row>
    <row r="9" spans="1:7" ht="49.5">
      <c r="A9" s="118" t="s">
        <v>68</v>
      </c>
      <c r="B9" s="74" t="s">
        <v>93</v>
      </c>
      <c r="C9" s="74" t="s">
        <v>93</v>
      </c>
      <c r="D9" s="67" t="s">
        <v>86</v>
      </c>
      <c r="E9" s="79">
        <f>E10</f>
        <v>1479</v>
      </c>
      <c r="F9" s="79">
        <f t="shared" ref="F9:G12" si="1">F10</f>
        <v>1479</v>
      </c>
      <c r="G9" s="79">
        <f t="shared" si="1"/>
        <v>1479</v>
      </c>
    </row>
    <row r="10" spans="1:7" ht="52.5" customHeight="1">
      <c r="A10" s="118" t="s">
        <v>68</v>
      </c>
      <c r="B10" s="74" t="s">
        <v>200</v>
      </c>
      <c r="C10" s="74" t="s">
        <v>93</v>
      </c>
      <c r="D10" s="67" t="s">
        <v>340</v>
      </c>
      <c r="E10" s="79">
        <f>E11</f>
        <v>1479</v>
      </c>
      <c r="F10" s="79">
        <f t="shared" si="1"/>
        <v>1479</v>
      </c>
      <c r="G10" s="79">
        <f t="shared" si="1"/>
        <v>1479</v>
      </c>
    </row>
    <row r="11" spans="1:7">
      <c r="A11" s="118" t="s">
        <v>68</v>
      </c>
      <c r="B11" s="74" t="s">
        <v>201</v>
      </c>
      <c r="C11" s="74" t="s">
        <v>93</v>
      </c>
      <c r="D11" s="67" t="s">
        <v>2</v>
      </c>
      <c r="E11" s="79">
        <f>E12</f>
        <v>1479</v>
      </c>
      <c r="F11" s="79">
        <f t="shared" si="1"/>
        <v>1479</v>
      </c>
      <c r="G11" s="79">
        <f t="shared" si="1"/>
        <v>1479</v>
      </c>
    </row>
    <row r="12" spans="1:7">
      <c r="A12" s="118" t="s">
        <v>68</v>
      </c>
      <c r="B12" s="74" t="s">
        <v>202</v>
      </c>
      <c r="C12" s="74" t="s">
        <v>93</v>
      </c>
      <c r="D12" s="67" t="s">
        <v>43</v>
      </c>
      <c r="E12" s="79">
        <f>E13</f>
        <v>1479</v>
      </c>
      <c r="F12" s="79">
        <f t="shared" si="1"/>
        <v>1479</v>
      </c>
      <c r="G12" s="79">
        <f t="shared" si="1"/>
        <v>1479</v>
      </c>
    </row>
    <row r="13" spans="1:7" ht="82.5">
      <c r="A13" s="118" t="s">
        <v>68</v>
      </c>
      <c r="B13" s="74" t="s">
        <v>202</v>
      </c>
      <c r="C13" s="74" t="s">
        <v>95</v>
      </c>
      <c r="D13" s="67" t="s">
        <v>3</v>
      </c>
      <c r="E13" s="79">
        <f>№4!F15</f>
        <v>1479</v>
      </c>
      <c r="F13" s="79">
        <f>№4!G15</f>
        <v>1479</v>
      </c>
      <c r="G13" s="79">
        <f>№4!H15</f>
        <v>1479</v>
      </c>
    </row>
    <row r="14" spans="1:7" ht="49.5">
      <c r="A14" s="118" t="s">
        <v>69</v>
      </c>
      <c r="B14" s="74" t="s">
        <v>93</v>
      </c>
      <c r="C14" s="74" t="s">
        <v>93</v>
      </c>
      <c r="D14" s="67" t="s">
        <v>44</v>
      </c>
      <c r="E14" s="79">
        <f>E15</f>
        <v>4105.3</v>
      </c>
      <c r="F14" s="79">
        <f t="shared" ref="F14:G15" si="2">F15</f>
        <v>4105.3</v>
      </c>
      <c r="G14" s="79">
        <f t="shared" si="2"/>
        <v>4105.3</v>
      </c>
    </row>
    <row r="15" spans="1:7">
      <c r="A15" s="118" t="s">
        <v>69</v>
      </c>
      <c r="B15" s="74" t="s">
        <v>313</v>
      </c>
      <c r="C15" s="74" t="s">
        <v>93</v>
      </c>
      <c r="D15" s="67" t="s">
        <v>430</v>
      </c>
      <c r="E15" s="79">
        <f>E16</f>
        <v>4105.3</v>
      </c>
      <c r="F15" s="79">
        <f t="shared" si="2"/>
        <v>4105.3</v>
      </c>
      <c r="G15" s="79">
        <f t="shared" si="2"/>
        <v>4105.3</v>
      </c>
    </row>
    <row r="16" spans="1:7" ht="49.5">
      <c r="A16" s="118" t="s">
        <v>69</v>
      </c>
      <c r="B16" s="74" t="s">
        <v>461</v>
      </c>
      <c r="C16" s="74" t="s">
        <v>93</v>
      </c>
      <c r="D16" s="67" t="s">
        <v>5</v>
      </c>
      <c r="E16" s="79">
        <f>E17+E19+E23</f>
        <v>4105.3</v>
      </c>
      <c r="F16" s="79">
        <f t="shared" ref="F16:G16" si="3">F17+F19+F23</f>
        <v>4105.3</v>
      </c>
      <c r="G16" s="79">
        <f t="shared" si="3"/>
        <v>4105.3</v>
      </c>
    </row>
    <row r="17" spans="1:7">
      <c r="A17" s="118" t="s">
        <v>69</v>
      </c>
      <c r="B17" s="74" t="s">
        <v>273</v>
      </c>
      <c r="C17" s="74" t="s">
        <v>93</v>
      </c>
      <c r="D17" s="67" t="s">
        <v>462</v>
      </c>
      <c r="E17" s="79">
        <f>E18</f>
        <v>1208.5999999999999</v>
      </c>
      <c r="F17" s="79">
        <f t="shared" ref="F17:G17" si="4">F18</f>
        <v>1208.5999999999999</v>
      </c>
      <c r="G17" s="79">
        <f t="shared" si="4"/>
        <v>1208.5999999999999</v>
      </c>
    </row>
    <row r="18" spans="1:7" ht="82.5">
      <c r="A18" s="118" t="s">
        <v>69</v>
      </c>
      <c r="B18" s="74" t="s">
        <v>273</v>
      </c>
      <c r="C18" s="74" t="s">
        <v>95</v>
      </c>
      <c r="D18" s="67" t="s">
        <v>3</v>
      </c>
      <c r="E18" s="79">
        <f>№4!F350</f>
        <v>1208.5999999999999</v>
      </c>
      <c r="F18" s="79">
        <f>№4!G350</f>
        <v>1208.5999999999999</v>
      </c>
      <c r="G18" s="79">
        <f>№4!H350</f>
        <v>1208.5999999999999</v>
      </c>
    </row>
    <row r="19" spans="1:7" ht="49.5">
      <c r="A19" s="118" t="s">
        <v>69</v>
      </c>
      <c r="B19" s="74" t="s">
        <v>274</v>
      </c>
      <c r="C19" s="74" t="s">
        <v>93</v>
      </c>
      <c r="D19" s="67" t="s">
        <v>463</v>
      </c>
      <c r="E19" s="79">
        <f>E20+E21+E22</f>
        <v>2438.1</v>
      </c>
      <c r="F19" s="79">
        <f t="shared" ref="F19:G19" si="5">F20+F21+F22</f>
        <v>2438.1</v>
      </c>
      <c r="G19" s="79">
        <f t="shared" si="5"/>
        <v>2438.1</v>
      </c>
    </row>
    <row r="20" spans="1:7" ht="82.5">
      <c r="A20" s="118" t="s">
        <v>69</v>
      </c>
      <c r="B20" s="74" t="s">
        <v>274</v>
      </c>
      <c r="C20" s="74" t="s">
        <v>95</v>
      </c>
      <c r="D20" s="67" t="s">
        <v>3</v>
      </c>
      <c r="E20" s="79">
        <f>№4!F352</f>
        <v>2004.4</v>
      </c>
      <c r="F20" s="79">
        <f>№4!G352</f>
        <v>2004.4</v>
      </c>
      <c r="G20" s="79">
        <f>№4!H352</f>
        <v>2004.4</v>
      </c>
    </row>
    <row r="21" spans="1:7" ht="33">
      <c r="A21" s="118" t="s">
        <v>69</v>
      </c>
      <c r="B21" s="74" t="s">
        <v>274</v>
      </c>
      <c r="C21" s="74" t="s">
        <v>96</v>
      </c>
      <c r="D21" s="67" t="s">
        <v>343</v>
      </c>
      <c r="E21" s="79">
        <f>№4!F353</f>
        <v>432.09999999999997</v>
      </c>
      <c r="F21" s="79">
        <f>№4!G353</f>
        <v>433.7</v>
      </c>
      <c r="G21" s="79">
        <f>№4!H353</f>
        <v>433.7</v>
      </c>
    </row>
    <row r="22" spans="1:7">
      <c r="A22" s="118" t="s">
        <v>69</v>
      </c>
      <c r="B22" s="74" t="s">
        <v>274</v>
      </c>
      <c r="C22" s="74" t="s">
        <v>97</v>
      </c>
      <c r="D22" s="67" t="s">
        <v>98</v>
      </c>
      <c r="E22" s="79">
        <f>№4!F354</f>
        <v>1.6</v>
      </c>
      <c r="F22" s="79">
        <f>№4!G354</f>
        <v>0</v>
      </c>
      <c r="G22" s="79">
        <f>№4!H354</f>
        <v>0</v>
      </c>
    </row>
    <row r="23" spans="1:7">
      <c r="A23" s="118" t="s">
        <v>69</v>
      </c>
      <c r="B23" s="74" t="s">
        <v>275</v>
      </c>
      <c r="C23" s="74" t="s">
        <v>93</v>
      </c>
      <c r="D23" s="67" t="s">
        <v>464</v>
      </c>
      <c r="E23" s="79">
        <f>E24</f>
        <v>458.6</v>
      </c>
      <c r="F23" s="79">
        <f t="shared" ref="F23:G23" si="6">F24</f>
        <v>458.6</v>
      </c>
      <c r="G23" s="79">
        <f t="shared" si="6"/>
        <v>458.6</v>
      </c>
    </row>
    <row r="24" spans="1:7" ht="82.5">
      <c r="A24" s="118" t="s">
        <v>69</v>
      </c>
      <c r="B24" s="74" t="s">
        <v>275</v>
      </c>
      <c r="C24" s="74" t="s">
        <v>95</v>
      </c>
      <c r="D24" s="67" t="s">
        <v>3</v>
      </c>
      <c r="E24" s="79">
        <f>№4!F355</f>
        <v>458.6</v>
      </c>
      <c r="F24" s="79">
        <f>№4!G355</f>
        <v>458.6</v>
      </c>
      <c r="G24" s="79">
        <f>№4!H355</f>
        <v>458.6</v>
      </c>
    </row>
    <row r="25" spans="1:7" ht="66">
      <c r="A25" s="118" t="s">
        <v>70</v>
      </c>
      <c r="B25" s="74" t="s">
        <v>93</v>
      </c>
      <c r="C25" s="74" t="s">
        <v>93</v>
      </c>
      <c r="D25" s="67" t="s">
        <v>45</v>
      </c>
      <c r="E25" s="79">
        <f>E26</f>
        <v>36037.1</v>
      </c>
      <c r="F25" s="79">
        <f t="shared" ref="F25:G26" si="7">F26</f>
        <v>35825.1</v>
      </c>
      <c r="G25" s="79">
        <f t="shared" si="7"/>
        <v>35825.1</v>
      </c>
    </row>
    <row r="26" spans="1:7" ht="66">
      <c r="A26" s="118" t="s">
        <v>70</v>
      </c>
      <c r="B26" s="74" t="s">
        <v>200</v>
      </c>
      <c r="C26" s="74" t="s">
        <v>93</v>
      </c>
      <c r="D26" s="67" t="s">
        <v>340</v>
      </c>
      <c r="E26" s="79">
        <f>E27</f>
        <v>36037.1</v>
      </c>
      <c r="F26" s="79">
        <f t="shared" si="7"/>
        <v>35825.1</v>
      </c>
      <c r="G26" s="79">
        <f t="shared" si="7"/>
        <v>35825.1</v>
      </c>
    </row>
    <row r="27" spans="1:7">
      <c r="A27" s="118" t="s">
        <v>70</v>
      </c>
      <c r="B27" s="74" t="s">
        <v>201</v>
      </c>
      <c r="C27" s="74" t="s">
        <v>93</v>
      </c>
      <c r="D27" s="67" t="s">
        <v>2</v>
      </c>
      <c r="E27" s="79">
        <f>E28+E31+E35</f>
        <v>36037.1</v>
      </c>
      <c r="F27" s="79">
        <f t="shared" ref="F27:G27" si="8">F28+F31+F35</f>
        <v>35825.1</v>
      </c>
      <c r="G27" s="79">
        <f t="shared" si="8"/>
        <v>35825.1</v>
      </c>
    </row>
    <row r="28" spans="1:7" ht="66">
      <c r="A28" s="118" t="s">
        <v>70</v>
      </c>
      <c r="B28" s="74" t="s">
        <v>205</v>
      </c>
      <c r="C28" s="74" t="s">
        <v>93</v>
      </c>
      <c r="D28" s="67" t="s">
        <v>316</v>
      </c>
      <c r="E28" s="79">
        <f>E29+E30</f>
        <v>650</v>
      </c>
      <c r="F28" s="79">
        <f t="shared" ref="F28:G28" si="9">F29+F30</f>
        <v>650</v>
      </c>
      <c r="G28" s="79">
        <f t="shared" si="9"/>
        <v>650</v>
      </c>
    </row>
    <row r="29" spans="1:7" ht="82.5">
      <c r="A29" s="118" t="s">
        <v>70</v>
      </c>
      <c r="B29" s="74" t="s">
        <v>205</v>
      </c>
      <c r="C29" s="74" t="s">
        <v>95</v>
      </c>
      <c r="D29" s="67" t="s">
        <v>3</v>
      </c>
      <c r="E29" s="79">
        <f>№4!F21</f>
        <v>592.29999999999995</v>
      </c>
      <c r="F29" s="79">
        <f>№4!G21</f>
        <v>592.29999999999995</v>
      </c>
      <c r="G29" s="79">
        <f>№4!H21</f>
        <v>592.29999999999995</v>
      </c>
    </row>
    <row r="30" spans="1:7" ht="33">
      <c r="A30" s="118" t="s">
        <v>70</v>
      </c>
      <c r="B30" s="74" t="s">
        <v>205</v>
      </c>
      <c r="C30" s="74" t="s">
        <v>96</v>
      </c>
      <c r="D30" s="67" t="s">
        <v>343</v>
      </c>
      <c r="E30" s="79">
        <f>№4!F22</f>
        <v>57.7</v>
      </c>
      <c r="F30" s="79">
        <f>№4!G22</f>
        <v>57.7</v>
      </c>
      <c r="G30" s="79">
        <f>№4!H22</f>
        <v>57.7</v>
      </c>
    </row>
    <row r="31" spans="1:7" ht="66.75" customHeight="1">
      <c r="A31" s="118" t="s">
        <v>70</v>
      </c>
      <c r="B31" s="74" t="s">
        <v>203</v>
      </c>
      <c r="C31" s="74" t="s">
        <v>93</v>
      </c>
      <c r="D31" s="67" t="s">
        <v>344</v>
      </c>
      <c r="E31" s="79">
        <f>E32+E33+E34</f>
        <v>35316</v>
      </c>
      <c r="F31" s="79">
        <f t="shared" ref="F31:G31" si="10">F32+F33+F34</f>
        <v>35104</v>
      </c>
      <c r="G31" s="79">
        <f t="shared" si="10"/>
        <v>35104</v>
      </c>
    </row>
    <row r="32" spans="1:7" ht="82.5">
      <c r="A32" s="118" t="s">
        <v>70</v>
      </c>
      <c r="B32" s="74" t="s">
        <v>203</v>
      </c>
      <c r="C32" s="74" t="s">
        <v>95</v>
      </c>
      <c r="D32" s="67" t="s">
        <v>3</v>
      </c>
      <c r="E32" s="79">
        <f>№4!F24</f>
        <v>30511.599999999999</v>
      </c>
      <c r="F32" s="79">
        <f>№4!G24</f>
        <v>30511.599999999999</v>
      </c>
      <c r="G32" s="79">
        <f>№4!H24</f>
        <v>30511.599999999999</v>
      </c>
    </row>
    <row r="33" spans="1:7" ht="33">
      <c r="A33" s="118" t="s">
        <v>70</v>
      </c>
      <c r="B33" s="74" t="s">
        <v>203</v>
      </c>
      <c r="C33" s="74" t="s">
        <v>96</v>
      </c>
      <c r="D33" s="67" t="s">
        <v>343</v>
      </c>
      <c r="E33" s="79">
        <f>№4!F25</f>
        <v>4697.1000000000004</v>
      </c>
      <c r="F33" s="79">
        <f>№4!G25</f>
        <v>4485.1000000000004</v>
      </c>
      <c r="G33" s="79">
        <f>№4!H25</f>
        <v>4485.1000000000004</v>
      </c>
    </row>
    <row r="34" spans="1:7">
      <c r="A34" s="118" t="s">
        <v>70</v>
      </c>
      <c r="B34" s="74" t="s">
        <v>203</v>
      </c>
      <c r="C34" s="74" t="s">
        <v>97</v>
      </c>
      <c r="D34" s="67" t="s">
        <v>98</v>
      </c>
      <c r="E34" s="79">
        <f>№4!F26</f>
        <v>107.3</v>
      </c>
      <c r="F34" s="79">
        <f>№4!G26</f>
        <v>107.3</v>
      </c>
      <c r="G34" s="79">
        <f>№4!H26</f>
        <v>107.3</v>
      </c>
    </row>
    <row r="35" spans="1:7" ht="66">
      <c r="A35" s="118" t="s">
        <v>70</v>
      </c>
      <c r="B35" s="74" t="s">
        <v>204</v>
      </c>
      <c r="C35" s="74" t="s">
        <v>93</v>
      </c>
      <c r="D35" s="67" t="s">
        <v>345</v>
      </c>
      <c r="E35" s="79">
        <f>E36</f>
        <v>71.099999999999994</v>
      </c>
      <c r="F35" s="79">
        <f t="shared" ref="F35:G35" si="11">F36</f>
        <v>71.099999999999994</v>
      </c>
      <c r="G35" s="79">
        <f t="shared" si="11"/>
        <v>71.099999999999994</v>
      </c>
    </row>
    <row r="36" spans="1:7" ht="82.5">
      <c r="A36" s="118" t="s">
        <v>70</v>
      </c>
      <c r="B36" s="74" t="s">
        <v>204</v>
      </c>
      <c r="C36" s="74" t="s">
        <v>95</v>
      </c>
      <c r="D36" s="67" t="s">
        <v>3</v>
      </c>
      <c r="E36" s="79">
        <f>№4!F28</f>
        <v>71.099999999999994</v>
      </c>
      <c r="F36" s="79">
        <f>№4!G28</f>
        <v>71.099999999999994</v>
      </c>
      <c r="G36" s="79">
        <f>№4!H28</f>
        <v>71.099999999999994</v>
      </c>
    </row>
    <row r="37" spans="1:7" ht="49.5">
      <c r="A37" s="118" t="s">
        <v>71</v>
      </c>
      <c r="B37" s="74" t="s">
        <v>93</v>
      </c>
      <c r="C37" s="74" t="s">
        <v>93</v>
      </c>
      <c r="D37" s="67" t="s">
        <v>12</v>
      </c>
      <c r="E37" s="79">
        <f>E38</f>
        <v>9521.5</v>
      </c>
      <c r="F37" s="79">
        <f t="shared" ref="F37:G39" si="12">F38</f>
        <v>9521.5</v>
      </c>
      <c r="G37" s="79">
        <f t="shared" si="12"/>
        <v>9521.5</v>
      </c>
    </row>
    <row r="38" spans="1:7" ht="49.5">
      <c r="A38" s="118" t="s">
        <v>71</v>
      </c>
      <c r="B38" s="74" t="s">
        <v>256</v>
      </c>
      <c r="C38" s="74" t="s">
        <v>93</v>
      </c>
      <c r="D38" s="67" t="s">
        <v>427</v>
      </c>
      <c r="E38" s="79">
        <f>E39</f>
        <v>9521.5</v>
      </c>
      <c r="F38" s="79">
        <f t="shared" si="12"/>
        <v>9521.5</v>
      </c>
      <c r="G38" s="79">
        <f t="shared" si="12"/>
        <v>9521.5</v>
      </c>
    </row>
    <row r="39" spans="1:7">
      <c r="A39" s="118" t="s">
        <v>71</v>
      </c>
      <c r="B39" s="74" t="s">
        <v>257</v>
      </c>
      <c r="C39" s="74" t="s">
        <v>93</v>
      </c>
      <c r="D39" s="67" t="s">
        <v>2</v>
      </c>
      <c r="E39" s="79">
        <f>E40</f>
        <v>9521.5</v>
      </c>
      <c r="F39" s="79">
        <f t="shared" si="12"/>
        <v>9521.5</v>
      </c>
      <c r="G39" s="79">
        <f t="shared" si="12"/>
        <v>9521.5</v>
      </c>
    </row>
    <row r="40" spans="1:7" ht="69.75" customHeight="1">
      <c r="A40" s="118" t="s">
        <v>71</v>
      </c>
      <c r="B40" s="74" t="s">
        <v>258</v>
      </c>
      <c r="C40" s="74" t="s">
        <v>93</v>
      </c>
      <c r="D40" s="67" t="s">
        <v>344</v>
      </c>
      <c r="E40" s="79">
        <f>E41+E42+E43</f>
        <v>9521.5</v>
      </c>
      <c r="F40" s="79">
        <f t="shared" ref="F40:G40" si="13">F41+F42+F43</f>
        <v>9521.5</v>
      </c>
      <c r="G40" s="79">
        <f t="shared" si="13"/>
        <v>9521.5</v>
      </c>
    </row>
    <row r="41" spans="1:7" ht="82.5">
      <c r="A41" s="118" t="s">
        <v>71</v>
      </c>
      <c r="B41" s="74" t="s">
        <v>258</v>
      </c>
      <c r="C41" s="74" t="s">
        <v>95</v>
      </c>
      <c r="D41" s="67" t="s">
        <v>3</v>
      </c>
      <c r="E41" s="79">
        <f>№4!F275</f>
        <v>8007.7</v>
      </c>
      <c r="F41" s="79">
        <f>№4!G275</f>
        <v>8007.7</v>
      </c>
      <c r="G41" s="79">
        <f>№4!H275</f>
        <v>8007.7</v>
      </c>
    </row>
    <row r="42" spans="1:7" ht="33">
      <c r="A42" s="118" t="s">
        <v>71</v>
      </c>
      <c r="B42" s="74" t="s">
        <v>258</v>
      </c>
      <c r="C42" s="74" t="s">
        <v>96</v>
      </c>
      <c r="D42" s="67" t="s">
        <v>343</v>
      </c>
      <c r="E42" s="79">
        <f>№4!F276</f>
        <v>1395.4</v>
      </c>
      <c r="F42" s="79">
        <f>№4!G276</f>
        <v>1395.4</v>
      </c>
      <c r="G42" s="79">
        <f>№4!H276</f>
        <v>1395.4</v>
      </c>
    </row>
    <row r="43" spans="1:7">
      <c r="A43" s="118" t="s">
        <v>71</v>
      </c>
      <c r="B43" s="74" t="s">
        <v>258</v>
      </c>
      <c r="C43" s="74" t="s">
        <v>97</v>
      </c>
      <c r="D43" s="67" t="s">
        <v>98</v>
      </c>
      <c r="E43" s="79">
        <f>№4!F277</f>
        <v>118.4</v>
      </c>
      <c r="F43" s="79">
        <f>№4!G277</f>
        <v>118.4</v>
      </c>
      <c r="G43" s="79">
        <f>№4!H277</f>
        <v>118.4</v>
      </c>
    </row>
    <row r="44" spans="1:7">
      <c r="A44" s="15" t="s">
        <v>563</v>
      </c>
      <c r="B44" s="4"/>
      <c r="C44" s="71"/>
      <c r="D44" s="5" t="s">
        <v>564</v>
      </c>
      <c r="E44" s="79">
        <f>E45</f>
        <v>280</v>
      </c>
      <c r="F44" s="79">
        <f t="shared" ref="F44:G47" si="14">F45</f>
        <v>0</v>
      </c>
      <c r="G44" s="79">
        <f t="shared" si="14"/>
        <v>0</v>
      </c>
    </row>
    <row r="45" spans="1:7">
      <c r="A45" s="15" t="s">
        <v>563</v>
      </c>
      <c r="B45" s="74" t="s">
        <v>313</v>
      </c>
      <c r="C45" s="74" t="s">
        <v>93</v>
      </c>
      <c r="D45" s="67" t="s">
        <v>430</v>
      </c>
      <c r="E45" s="79">
        <f>E46</f>
        <v>280</v>
      </c>
      <c r="F45" s="79">
        <f t="shared" si="14"/>
        <v>0</v>
      </c>
      <c r="G45" s="79">
        <f t="shared" si="14"/>
        <v>0</v>
      </c>
    </row>
    <row r="46" spans="1:7" ht="36" customHeight="1">
      <c r="A46" s="15" t="s">
        <v>563</v>
      </c>
      <c r="B46" s="35">
        <v>9940000000</v>
      </c>
      <c r="C46" s="71"/>
      <c r="D46" s="5" t="s">
        <v>438</v>
      </c>
      <c r="E46" s="79">
        <f>E47</f>
        <v>280</v>
      </c>
      <c r="F46" s="79">
        <f t="shared" si="14"/>
        <v>0</v>
      </c>
      <c r="G46" s="79">
        <f t="shared" si="14"/>
        <v>0</v>
      </c>
    </row>
    <row r="47" spans="1:7" ht="33">
      <c r="A47" s="15" t="s">
        <v>563</v>
      </c>
      <c r="B47" s="74" t="s">
        <v>565</v>
      </c>
      <c r="C47" s="74"/>
      <c r="D47" s="67" t="s">
        <v>566</v>
      </c>
      <c r="E47" s="79">
        <f>E48</f>
        <v>280</v>
      </c>
      <c r="F47" s="79">
        <f t="shared" si="14"/>
        <v>0</v>
      </c>
      <c r="G47" s="79">
        <f t="shared" si="14"/>
        <v>0</v>
      </c>
    </row>
    <row r="48" spans="1:7">
      <c r="A48" s="15" t="s">
        <v>563</v>
      </c>
      <c r="B48" s="74" t="s">
        <v>565</v>
      </c>
      <c r="C48" s="74" t="s">
        <v>97</v>
      </c>
      <c r="D48" s="67" t="s">
        <v>98</v>
      </c>
      <c r="E48" s="79">
        <f>№4!F33</f>
        <v>280</v>
      </c>
      <c r="F48" s="79">
        <f>№4!G33</f>
        <v>0</v>
      </c>
      <c r="G48" s="79">
        <f>№4!H33</f>
        <v>0</v>
      </c>
    </row>
    <row r="49" spans="1:7">
      <c r="A49" s="118" t="s">
        <v>72</v>
      </c>
      <c r="B49" s="74" t="s">
        <v>93</v>
      </c>
      <c r="C49" s="74" t="s">
        <v>93</v>
      </c>
      <c r="D49" s="67" t="s">
        <v>13</v>
      </c>
      <c r="E49" s="79">
        <f>E50</f>
        <v>2000</v>
      </c>
      <c r="F49" s="79">
        <f t="shared" ref="F49:G52" si="15">F50</f>
        <v>500</v>
      </c>
      <c r="G49" s="79">
        <f t="shared" si="15"/>
        <v>500</v>
      </c>
    </row>
    <row r="50" spans="1:7">
      <c r="A50" s="118" t="s">
        <v>72</v>
      </c>
      <c r="B50" s="74" t="s">
        <v>313</v>
      </c>
      <c r="C50" s="74" t="s">
        <v>93</v>
      </c>
      <c r="D50" s="67" t="s">
        <v>430</v>
      </c>
      <c r="E50" s="79">
        <f>E51</f>
        <v>2000</v>
      </c>
      <c r="F50" s="79">
        <f t="shared" si="15"/>
        <v>500</v>
      </c>
      <c r="G50" s="79">
        <f t="shared" si="15"/>
        <v>500</v>
      </c>
    </row>
    <row r="51" spans="1:7">
      <c r="A51" s="118" t="s">
        <v>72</v>
      </c>
      <c r="B51" s="74" t="s">
        <v>431</v>
      </c>
      <c r="C51" s="74" t="s">
        <v>93</v>
      </c>
      <c r="D51" s="67" t="s">
        <v>13</v>
      </c>
      <c r="E51" s="79">
        <f>E52</f>
        <v>2000</v>
      </c>
      <c r="F51" s="79">
        <f t="shared" si="15"/>
        <v>500</v>
      </c>
      <c r="G51" s="79">
        <f t="shared" si="15"/>
        <v>500</v>
      </c>
    </row>
    <row r="52" spans="1:7" ht="33">
      <c r="A52" s="118" t="s">
        <v>72</v>
      </c>
      <c r="B52" s="74" t="s">
        <v>259</v>
      </c>
      <c r="C52" s="74" t="s">
        <v>93</v>
      </c>
      <c r="D52" s="67" t="s">
        <v>132</v>
      </c>
      <c r="E52" s="79">
        <f>E53</f>
        <v>2000</v>
      </c>
      <c r="F52" s="79">
        <f t="shared" si="15"/>
        <v>500</v>
      </c>
      <c r="G52" s="79">
        <f t="shared" si="15"/>
        <v>500</v>
      </c>
    </row>
    <row r="53" spans="1:7">
      <c r="A53" s="118" t="s">
        <v>72</v>
      </c>
      <c r="B53" s="74" t="s">
        <v>259</v>
      </c>
      <c r="C53" s="74" t="s">
        <v>97</v>
      </c>
      <c r="D53" s="67" t="s">
        <v>98</v>
      </c>
      <c r="E53" s="79">
        <f>№4!F282</f>
        <v>2000</v>
      </c>
      <c r="F53" s="79">
        <f>№4!G282</f>
        <v>500</v>
      </c>
      <c r="G53" s="79">
        <f>№4!H282</f>
        <v>500</v>
      </c>
    </row>
    <row r="54" spans="1:7">
      <c r="A54" s="118" t="s">
        <v>87</v>
      </c>
      <c r="B54" s="74" t="s">
        <v>93</v>
      </c>
      <c r="C54" s="74" t="s">
        <v>93</v>
      </c>
      <c r="D54" s="67" t="s">
        <v>46</v>
      </c>
      <c r="E54" s="79">
        <f>E55+E81+E91+E98</f>
        <v>11553.4</v>
      </c>
      <c r="F54" s="79">
        <f t="shared" ref="F54:G54" si="16">F55+F81+F91+F98</f>
        <v>10233.299999999999</v>
      </c>
      <c r="G54" s="79">
        <f t="shared" si="16"/>
        <v>10268.5</v>
      </c>
    </row>
    <row r="55" spans="1:7" ht="49.5" customHeight="1">
      <c r="A55" s="118" t="s">
        <v>87</v>
      </c>
      <c r="B55" s="74" t="s">
        <v>200</v>
      </c>
      <c r="C55" s="74" t="s">
        <v>93</v>
      </c>
      <c r="D55" s="67" t="s">
        <v>340</v>
      </c>
      <c r="E55" s="79">
        <f>E56+E61+E69+E73+E66</f>
        <v>1513.8</v>
      </c>
      <c r="F55" s="79">
        <f t="shared" ref="F55:G55" si="17">F56+F61+F69+F73+F66</f>
        <v>967.2</v>
      </c>
      <c r="G55" s="79">
        <f t="shared" si="17"/>
        <v>979.19999999999993</v>
      </c>
    </row>
    <row r="56" spans="1:7" ht="66">
      <c r="A56" s="118" t="s">
        <v>87</v>
      </c>
      <c r="B56" s="74" t="s">
        <v>206</v>
      </c>
      <c r="C56" s="74" t="s">
        <v>93</v>
      </c>
      <c r="D56" s="67" t="s">
        <v>346</v>
      </c>
      <c r="E56" s="79">
        <f>E57+E59</f>
        <v>969.7</v>
      </c>
      <c r="F56" s="79">
        <f t="shared" ref="F56:G56" si="18">F57+F59</f>
        <v>421.9</v>
      </c>
      <c r="G56" s="79">
        <f t="shared" si="18"/>
        <v>428.5</v>
      </c>
    </row>
    <row r="57" spans="1:7" ht="33">
      <c r="A57" s="118" t="s">
        <v>87</v>
      </c>
      <c r="B57" s="74" t="s">
        <v>207</v>
      </c>
      <c r="C57" s="74" t="s">
        <v>93</v>
      </c>
      <c r="D57" s="67" t="s">
        <v>157</v>
      </c>
      <c r="E57" s="79">
        <f>E58</f>
        <v>515.4</v>
      </c>
      <c r="F57" s="79">
        <f t="shared" ref="F57:G57" si="19">F58</f>
        <v>421.9</v>
      </c>
      <c r="G57" s="79">
        <f t="shared" si="19"/>
        <v>428.5</v>
      </c>
    </row>
    <row r="58" spans="1:7" ht="33">
      <c r="A58" s="118" t="s">
        <v>87</v>
      </c>
      <c r="B58" s="74" t="s">
        <v>207</v>
      </c>
      <c r="C58" s="74" t="s">
        <v>96</v>
      </c>
      <c r="D58" s="67" t="s">
        <v>343</v>
      </c>
      <c r="E58" s="79">
        <f>№4!F39</f>
        <v>515.4</v>
      </c>
      <c r="F58" s="79">
        <f>№4!G39</f>
        <v>421.9</v>
      </c>
      <c r="G58" s="79">
        <f>№4!H39</f>
        <v>428.5</v>
      </c>
    </row>
    <row r="59" spans="1:7" ht="49.5">
      <c r="A59" s="118" t="s">
        <v>87</v>
      </c>
      <c r="B59" s="74" t="s">
        <v>349</v>
      </c>
      <c r="C59" s="74" t="s">
        <v>93</v>
      </c>
      <c r="D59" s="67" t="s">
        <v>350</v>
      </c>
      <c r="E59" s="79">
        <f>E60</f>
        <v>454.30000000000007</v>
      </c>
      <c r="F59" s="79">
        <f t="shared" ref="F59:G59" si="20">F60</f>
        <v>0</v>
      </c>
      <c r="G59" s="79">
        <f t="shared" si="20"/>
        <v>0</v>
      </c>
    </row>
    <row r="60" spans="1:7" ht="33">
      <c r="A60" s="118" t="s">
        <v>87</v>
      </c>
      <c r="B60" s="74" t="s">
        <v>349</v>
      </c>
      <c r="C60" s="74" t="s">
        <v>96</v>
      </c>
      <c r="D60" s="67" t="s">
        <v>343</v>
      </c>
      <c r="E60" s="79">
        <f>№4!F41</f>
        <v>454.30000000000007</v>
      </c>
      <c r="F60" s="79">
        <f>№4!G41</f>
        <v>0</v>
      </c>
      <c r="G60" s="79">
        <f>№4!H41</f>
        <v>0</v>
      </c>
    </row>
    <row r="61" spans="1:7" ht="99">
      <c r="A61" s="118" t="s">
        <v>87</v>
      </c>
      <c r="B61" s="74" t="s">
        <v>208</v>
      </c>
      <c r="C61" s="74" t="s">
        <v>93</v>
      </c>
      <c r="D61" s="67" t="s">
        <v>158</v>
      </c>
      <c r="E61" s="79">
        <f>E62+E64</f>
        <v>76.5</v>
      </c>
      <c r="F61" s="79">
        <f t="shared" ref="F61:G61" si="21">F62+F64</f>
        <v>78</v>
      </c>
      <c r="G61" s="79">
        <f t="shared" si="21"/>
        <v>79.5</v>
      </c>
    </row>
    <row r="62" spans="1:7" ht="49.5">
      <c r="A62" s="118" t="s">
        <v>87</v>
      </c>
      <c r="B62" s="74" t="s">
        <v>209</v>
      </c>
      <c r="C62" s="74" t="s">
        <v>93</v>
      </c>
      <c r="D62" s="67" t="s">
        <v>159</v>
      </c>
      <c r="E62" s="79">
        <f>E63</f>
        <v>51</v>
      </c>
      <c r="F62" s="79">
        <f t="shared" ref="F62:G62" si="22">F63</f>
        <v>52</v>
      </c>
      <c r="G62" s="79">
        <f t="shared" si="22"/>
        <v>53</v>
      </c>
    </row>
    <row r="63" spans="1:7">
      <c r="A63" s="118" t="s">
        <v>87</v>
      </c>
      <c r="B63" s="74" t="s">
        <v>209</v>
      </c>
      <c r="C63" s="74" t="s">
        <v>97</v>
      </c>
      <c r="D63" s="67" t="s">
        <v>98</v>
      </c>
      <c r="E63" s="79">
        <f>№4!F44</f>
        <v>51</v>
      </c>
      <c r="F63" s="79">
        <f>№4!G44</f>
        <v>52</v>
      </c>
      <c r="G63" s="79">
        <f>№4!H44</f>
        <v>53</v>
      </c>
    </row>
    <row r="64" spans="1:7" ht="56.25" customHeight="1">
      <c r="A64" s="118" t="s">
        <v>87</v>
      </c>
      <c r="B64" s="74" t="s">
        <v>210</v>
      </c>
      <c r="C64" s="74" t="s">
        <v>93</v>
      </c>
      <c r="D64" s="67" t="s">
        <v>160</v>
      </c>
      <c r="E64" s="79">
        <f>E65</f>
        <v>25.5</v>
      </c>
      <c r="F64" s="79">
        <f t="shared" ref="F64:G64" si="23">F65</f>
        <v>26</v>
      </c>
      <c r="G64" s="79">
        <f t="shared" si="23"/>
        <v>26.5</v>
      </c>
    </row>
    <row r="65" spans="1:7" ht="33">
      <c r="A65" s="118" t="s">
        <v>87</v>
      </c>
      <c r="B65" s="74" t="s">
        <v>210</v>
      </c>
      <c r="C65" s="74" t="s">
        <v>96</v>
      </c>
      <c r="D65" s="67" t="s">
        <v>343</v>
      </c>
      <c r="E65" s="79">
        <f>№4!F47</f>
        <v>25.5</v>
      </c>
      <c r="F65" s="79">
        <f>№4!G47</f>
        <v>26</v>
      </c>
      <c r="G65" s="79">
        <f>№4!H47</f>
        <v>26.5</v>
      </c>
    </row>
    <row r="66" spans="1:7" ht="33">
      <c r="A66" s="118" t="s">
        <v>87</v>
      </c>
      <c r="B66" s="74" t="s">
        <v>211</v>
      </c>
      <c r="C66" s="74" t="s">
        <v>93</v>
      </c>
      <c r="D66" s="67" t="s">
        <v>161</v>
      </c>
      <c r="E66" s="79">
        <f>E67</f>
        <v>107.1</v>
      </c>
      <c r="F66" s="79">
        <f t="shared" ref="F66:G67" si="24">F67</f>
        <v>109.2</v>
      </c>
      <c r="G66" s="79">
        <f t="shared" si="24"/>
        <v>111.4</v>
      </c>
    </row>
    <row r="67" spans="1:7" ht="33">
      <c r="A67" s="118" t="s">
        <v>87</v>
      </c>
      <c r="B67" s="74" t="s">
        <v>212</v>
      </c>
      <c r="C67" s="74" t="s">
        <v>93</v>
      </c>
      <c r="D67" s="67" t="s">
        <v>357</v>
      </c>
      <c r="E67" s="79">
        <f>E68</f>
        <v>107.1</v>
      </c>
      <c r="F67" s="79">
        <f t="shared" si="24"/>
        <v>109.2</v>
      </c>
      <c r="G67" s="79">
        <f t="shared" si="24"/>
        <v>111.4</v>
      </c>
    </row>
    <row r="68" spans="1:7">
      <c r="A68" s="118" t="s">
        <v>87</v>
      </c>
      <c r="B68" s="74" t="s">
        <v>212</v>
      </c>
      <c r="C68" s="74" t="s">
        <v>100</v>
      </c>
      <c r="D68" s="67" t="s">
        <v>101</v>
      </c>
      <c r="E68" s="79">
        <f>№4!F51</f>
        <v>107.1</v>
      </c>
      <c r="F68" s="79">
        <f>№4!G51</f>
        <v>109.2</v>
      </c>
      <c r="G68" s="79">
        <f>№4!H51</f>
        <v>111.4</v>
      </c>
    </row>
    <row r="69" spans="1:7" ht="66">
      <c r="A69" s="118" t="s">
        <v>87</v>
      </c>
      <c r="B69" s="74" t="s">
        <v>213</v>
      </c>
      <c r="C69" s="74" t="s">
        <v>93</v>
      </c>
      <c r="D69" s="67" t="s">
        <v>155</v>
      </c>
      <c r="E69" s="79">
        <f>E70</f>
        <v>62.199999999999996</v>
      </c>
      <c r="F69" s="79">
        <f t="shared" ref="F69:G69" si="25">F70</f>
        <v>62.4</v>
      </c>
      <c r="G69" s="79">
        <f t="shared" si="25"/>
        <v>64.099999999999994</v>
      </c>
    </row>
    <row r="70" spans="1:7" ht="33">
      <c r="A70" s="118" t="s">
        <v>87</v>
      </c>
      <c r="B70" s="74" t="s">
        <v>214</v>
      </c>
      <c r="C70" s="74" t="s">
        <v>93</v>
      </c>
      <c r="D70" s="67" t="s">
        <v>156</v>
      </c>
      <c r="E70" s="79">
        <f>E71+E72</f>
        <v>62.199999999999996</v>
      </c>
      <c r="F70" s="79">
        <f t="shared" ref="F70:G70" si="26">F71+F72</f>
        <v>62.4</v>
      </c>
      <c r="G70" s="79">
        <f t="shared" si="26"/>
        <v>64.099999999999994</v>
      </c>
    </row>
    <row r="71" spans="1:7" ht="33">
      <c r="A71" s="118" t="s">
        <v>87</v>
      </c>
      <c r="B71" s="74" t="s">
        <v>214</v>
      </c>
      <c r="C71" s="74" t="s">
        <v>96</v>
      </c>
      <c r="D71" s="67" t="s">
        <v>343</v>
      </c>
      <c r="E71" s="79">
        <f>№4!F56</f>
        <v>47.199999999999996</v>
      </c>
      <c r="F71" s="79">
        <f>№4!G56</f>
        <v>50.9</v>
      </c>
      <c r="G71" s="79">
        <f>№4!H56</f>
        <v>52.6</v>
      </c>
    </row>
    <row r="72" spans="1:7">
      <c r="A72" s="118" t="s">
        <v>87</v>
      </c>
      <c r="B72" s="74" t="s">
        <v>214</v>
      </c>
      <c r="C72" s="74" t="s">
        <v>100</v>
      </c>
      <c r="D72" s="67" t="s">
        <v>101</v>
      </c>
      <c r="E72" s="79">
        <f>№4!F57</f>
        <v>15</v>
      </c>
      <c r="F72" s="79">
        <f>№4!G57</f>
        <v>11.5</v>
      </c>
      <c r="G72" s="79">
        <f>№4!H57</f>
        <v>11.5</v>
      </c>
    </row>
    <row r="73" spans="1:7">
      <c r="A73" s="118" t="s">
        <v>87</v>
      </c>
      <c r="B73" s="74" t="s">
        <v>201</v>
      </c>
      <c r="C73" s="74" t="s">
        <v>93</v>
      </c>
      <c r="D73" s="67" t="s">
        <v>2</v>
      </c>
      <c r="E73" s="79">
        <f>E74+E79+E77</f>
        <v>298.3</v>
      </c>
      <c r="F73" s="79">
        <f t="shared" ref="F73:G73" si="27">F74+F79+F77</f>
        <v>295.7</v>
      </c>
      <c r="G73" s="79">
        <f t="shared" si="27"/>
        <v>295.7</v>
      </c>
    </row>
    <row r="74" spans="1:7" ht="82.5">
      <c r="A74" s="118" t="s">
        <v>87</v>
      </c>
      <c r="B74" s="74" t="s">
        <v>215</v>
      </c>
      <c r="C74" s="74" t="s">
        <v>93</v>
      </c>
      <c r="D74" s="67" t="s">
        <v>191</v>
      </c>
      <c r="E74" s="79">
        <f>E75+E76</f>
        <v>264</v>
      </c>
      <c r="F74" s="79">
        <f t="shared" ref="F74:G74" si="28">F75+F76</f>
        <v>264</v>
      </c>
      <c r="G74" s="79">
        <f t="shared" si="28"/>
        <v>264</v>
      </c>
    </row>
    <row r="75" spans="1:7" ht="82.5">
      <c r="A75" s="118" t="s">
        <v>87</v>
      </c>
      <c r="B75" s="74" t="s">
        <v>215</v>
      </c>
      <c r="C75" s="74" t="s">
        <v>95</v>
      </c>
      <c r="D75" s="67" t="s">
        <v>3</v>
      </c>
      <c r="E75" s="79">
        <f>№4!F61</f>
        <v>246.4</v>
      </c>
      <c r="F75" s="79">
        <f>№4!G61</f>
        <v>246.4</v>
      </c>
      <c r="G75" s="79">
        <f>№4!H61</f>
        <v>246.4</v>
      </c>
    </row>
    <row r="76" spans="1:7" ht="33">
      <c r="A76" s="118" t="s">
        <v>87</v>
      </c>
      <c r="B76" s="74" t="s">
        <v>215</v>
      </c>
      <c r="C76" s="74" t="s">
        <v>96</v>
      </c>
      <c r="D76" s="67" t="s">
        <v>343</v>
      </c>
      <c r="E76" s="79">
        <f>№4!F62</f>
        <v>17.600000000000001</v>
      </c>
      <c r="F76" s="79">
        <f>№4!G62</f>
        <v>17.600000000000001</v>
      </c>
      <c r="G76" s="79">
        <f>№4!H62</f>
        <v>17.600000000000001</v>
      </c>
    </row>
    <row r="77" spans="1:7" ht="99">
      <c r="A77" s="15" t="s">
        <v>87</v>
      </c>
      <c r="B77" s="6" t="s">
        <v>580</v>
      </c>
      <c r="C77" s="71"/>
      <c r="D77" s="14" t="s">
        <v>581</v>
      </c>
      <c r="E77" s="79">
        <f>E78</f>
        <v>2.6</v>
      </c>
      <c r="F77" s="79">
        <f t="shared" ref="F77:G77" si="29">F78</f>
        <v>0</v>
      </c>
      <c r="G77" s="79">
        <f t="shared" si="29"/>
        <v>0</v>
      </c>
    </row>
    <row r="78" spans="1:7" ht="82.5">
      <c r="A78" s="15" t="s">
        <v>87</v>
      </c>
      <c r="B78" s="6" t="s">
        <v>580</v>
      </c>
      <c r="C78" s="71" t="s">
        <v>95</v>
      </c>
      <c r="D78" s="5" t="s">
        <v>3</v>
      </c>
      <c r="E78" s="79">
        <f>№4!F64</f>
        <v>2.6</v>
      </c>
      <c r="F78" s="79">
        <f>№4!G64</f>
        <v>0</v>
      </c>
      <c r="G78" s="79">
        <f>№4!H64</f>
        <v>0</v>
      </c>
    </row>
    <row r="79" spans="1:7" ht="66">
      <c r="A79" s="118" t="s">
        <v>87</v>
      </c>
      <c r="B79" s="74" t="s">
        <v>204</v>
      </c>
      <c r="C79" s="74" t="s">
        <v>93</v>
      </c>
      <c r="D79" s="67" t="s">
        <v>345</v>
      </c>
      <c r="E79" s="79">
        <f>E80</f>
        <v>31.7</v>
      </c>
      <c r="F79" s="79">
        <f t="shared" ref="F79:G79" si="30">F80</f>
        <v>31.7</v>
      </c>
      <c r="G79" s="79">
        <f t="shared" si="30"/>
        <v>31.7</v>
      </c>
    </row>
    <row r="80" spans="1:7" ht="82.5">
      <c r="A80" s="118" t="s">
        <v>87</v>
      </c>
      <c r="B80" s="74" t="s">
        <v>204</v>
      </c>
      <c r="C80" s="74" t="s">
        <v>95</v>
      </c>
      <c r="D80" s="67" t="s">
        <v>3</v>
      </c>
      <c r="E80" s="79">
        <f>№4!F65</f>
        <v>31.7</v>
      </c>
      <c r="F80" s="79">
        <f>№4!G65</f>
        <v>31.7</v>
      </c>
      <c r="G80" s="79">
        <f>№4!H65</f>
        <v>31.7</v>
      </c>
    </row>
    <row r="81" spans="1:7" ht="66">
      <c r="A81" s="118" t="s">
        <v>87</v>
      </c>
      <c r="B81" s="74" t="s">
        <v>264</v>
      </c>
      <c r="C81" s="74" t="s">
        <v>93</v>
      </c>
      <c r="D81" s="67" t="s">
        <v>450</v>
      </c>
      <c r="E81" s="79">
        <f>E82+E87</f>
        <v>8896.6</v>
      </c>
      <c r="F81" s="79">
        <f t="shared" ref="F81:G81" si="31">F82+F87</f>
        <v>8102.3</v>
      </c>
      <c r="G81" s="79">
        <f t="shared" si="31"/>
        <v>8102.3</v>
      </c>
    </row>
    <row r="82" spans="1:7" ht="49.5">
      <c r="A82" s="118" t="s">
        <v>87</v>
      </c>
      <c r="B82" s="74" t="s">
        <v>265</v>
      </c>
      <c r="C82" s="74" t="s">
        <v>93</v>
      </c>
      <c r="D82" s="67" t="s">
        <v>147</v>
      </c>
      <c r="E82" s="79">
        <f>E83+E85</f>
        <v>3123.1000000000004</v>
      </c>
      <c r="F82" s="79">
        <f t="shared" ref="F82:G82" si="32">F83+F85</f>
        <v>2328.8000000000002</v>
      </c>
      <c r="G82" s="79">
        <f t="shared" si="32"/>
        <v>2328.8000000000002</v>
      </c>
    </row>
    <row r="83" spans="1:7" ht="33">
      <c r="A83" s="118" t="s">
        <v>87</v>
      </c>
      <c r="B83" s="74" t="s">
        <v>267</v>
      </c>
      <c r="C83" s="74" t="s">
        <v>93</v>
      </c>
      <c r="D83" s="67" t="s">
        <v>148</v>
      </c>
      <c r="E83" s="79">
        <f>E84</f>
        <v>2915.1000000000004</v>
      </c>
      <c r="F83" s="79">
        <f t="shared" ref="F83:G83" si="33">F84</f>
        <v>2120.8000000000002</v>
      </c>
      <c r="G83" s="79">
        <f t="shared" si="33"/>
        <v>2120.8000000000002</v>
      </c>
    </row>
    <row r="84" spans="1:7" ht="33">
      <c r="A84" s="118" t="s">
        <v>87</v>
      </c>
      <c r="B84" s="74" t="s">
        <v>267</v>
      </c>
      <c r="C84" s="74" t="s">
        <v>96</v>
      </c>
      <c r="D84" s="67" t="s">
        <v>343</v>
      </c>
      <c r="E84" s="79">
        <f>№4!F307</f>
        <v>2915.1000000000004</v>
      </c>
      <c r="F84" s="79">
        <f>№4!G307</f>
        <v>2120.8000000000002</v>
      </c>
      <c r="G84" s="79">
        <f>№4!H307</f>
        <v>2120.8000000000002</v>
      </c>
    </row>
    <row r="85" spans="1:7" ht="33">
      <c r="A85" s="118" t="s">
        <v>87</v>
      </c>
      <c r="B85" s="74" t="s">
        <v>268</v>
      </c>
      <c r="C85" s="74" t="s">
        <v>93</v>
      </c>
      <c r="D85" s="67" t="s">
        <v>453</v>
      </c>
      <c r="E85" s="79">
        <f>E86</f>
        <v>208</v>
      </c>
      <c r="F85" s="79">
        <f t="shared" ref="F85:G85" si="34">F86</f>
        <v>208</v>
      </c>
      <c r="G85" s="79">
        <f t="shared" si="34"/>
        <v>208</v>
      </c>
    </row>
    <row r="86" spans="1:7" ht="33">
      <c r="A86" s="118" t="s">
        <v>87</v>
      </c>
      <c r="B86" s="74" t="s">
        <v>268</v>
      </c>
      <c r="C86" s="74" t="s">
        <v>96</v>
      </c>
      <c r="D86" s="67" t="s">
        <v>343</v>
      </c>
      <c r="E86" s="79">
        <f>№4!F309</f>
        <v>208</v>
      </c>
      <c r="F86" s="79">
        <f>№4!G309</f>
        <v>208</v>
      </c>
      <c r="G86" s="79">
        <f>№4!H309</f>
        <v>208</v>
      </c>
    </row>
    <row r="87" spans="1:7">
      <c r="A87" s="118" t="s">
        <v>87</v>
      </c>
      <c r="B87" s="74" t="s">
        <v>269</v>
      </c>
      <c r="C87" s="74" t="s">
        <v>93</v>
      </c>
      <c r="D87" s="67" t="s">
        <v>2</v>
      </c>
      <c r="E87" s="79">
        <f>E88</f>
        <v>5773.5</v>
      </c>
      <c r="F87" s="79">
        <f t="shared" ref="F87:G87" si="35">F88</f>
        <v>5773.5</v>
      </c>
      <c r="G87" s="79">
        <f t="shared" si="35"/>
        <v>5773.5</v>
      </c>
    </row>
    <row r="88" spans="1:7" ht="69" customHeight="1">
      <c r="A88" s="118" t="s">
        <v>87</v>
      </c>
      <c r="B88" s="74" t="s">
        <v>266</v>
      </c>
      <c r="C88" s="74" t="s">
        <v>93</v>
      </c>
      <c r="D88" s="67" t="s">
        <v>344</v>
      </c>
      <c r="E88" s="79">
        <f>E89+E90</f>
        <v>5773.5</v>
      </c>
      <c r="F88" s="79">
        <f t="shared" ref="F88:G88" si="36">F89+F90</f>
        <v>5773.5</v>
      </c>
      <c r="G88" s="79">
        <f t="shared" si="36"/>
        <v>5773.5</v>
      </c>
    </row>
    <row r="89" spans="1:7" ht="82.5">
      <c r="A89" s="118" t="s">
        <v>87</v>
      </c>
      <c r="B89" s="74" t="s">
        <v>266</v>
      </c>
      <c r="C89" s="74" t="s">
        <v>95</v>
      </c>
      <c r="D89" s="67" t="s">
        <v>3</v>
      </c>
      <c r="E89" s="79">
        <f>№4!F313</f>
        <v>5298.5</v>
      </c>
      <c r="F89" s="79">
        <f>№4!G313</f>
        <v>5298.5</v>
      </c>
      <c r="G89" s="79">
        <f>№4!H313</f>
        <v>5298.5</v>
      </c>
    </row>
    <row r="90" spans="1:7" ht="33">
      <c r="A90" s="118" t="s">
        <v>87</v>
      </c>
      <c r="B90" s="74" t="s">
        <v>266</v>
      </c>
      <c r="C90" s="74" t="s">
        <v>96</v>
      </c>
      <c r="D90" s="67" t="s">
        <v>343</v>
      </c>
      <c r="E90" s="79">
        <f>№4!F314</f>
        <v>475</v>
      </c>
      <c r="F90" s="79">
        <f>№4!G314</f>
        <v>475</v>
      </c>
      <c r="G90" s="79">
        <f>№4!H314</f>
        <v>475</v>
      </c>
    </row>
    <row r="91" spans="1:7" ht="49.5">
      <c r="A91" s="118" t="s">
        <v>87</v>
      </c>
      <c r="B91" s="74" t="s">
        <v>256</v>
      </c>
      <c r="C91" s="74" t="s">
        <v>93</v>
      </c>
      <c r="D91" s="67" t="s">
        <v>427</v>
      </c>
      <c r="E91" s="79">
        <f>E92+E95</f>
        <v>1141</v>
      </c>
      <c r="F91" s="79">
        <f t="shared" ref="F91:G91" si="37">F92+F95</f>
        <v>1163.8</v>
      </c>
      <c r="G91" s="79">
        <f t="shared" si="37"/>
        <v>1187</v>
      </c>
    </row>
    <row r="92" spans="1:7" ht="33">
      <c r="A92" s="118" t="s">
        <v>87</v>
      </c>
      <c r="B92" s="74" t="s">
        <v>260</v>
      </c>
      <c r="C92" s="74" t="s">
        <v>93</v>
      </c>
      <c r="D92" s="67" t="s">
        <v>432</v>
      </c>
      <c r="E92" s="79">
        <f>E93</f>
        <v>1114.7</v>
      </c>
      <c r="F92" s="79">
        <f t="shared" ref="F92:G92" si="38">F93</f>
        <v>1133.8</v>
      </c>
      <c r="G92" s="79">
        <f t="shared" si="38"/>
        <v>1156</v>
      </c>
    </row>
    <row r="93" spans="1:7" ht="66">
      <c r="A93" s="118" t="s">
        <v>87</v>
      </c>
      <c r="B93" s="74" t="s">
        <v>261</v>
      </c>
      <c r="C93" s="74" t="s">
        <v>93</v>
      </c>
      <c r="D93" s="67" t="s">
        <v>190</v>
      </c>
      <c r="E93" s="79">
        <f>E94</f>
        <v>1114.7</v>
      </c>
      <c r="F93" s="79">
        <f t="shared" ref="F93:G93" si="39">F94</f>
        <v>1133.8</v>
      </c>
      <c r="G93" s="79">
        <f t="shared" si="39"/>
        <v>1156</v>
      </c>
    </row>
    <row r="94" spans="1:7" ht="33">
      <c r="A94" s="118" t="s">
        <v>87</v>
      </c>
      <c r="B94" s="74" t="s">
        <v>261</v>
      </c>
      <c r="C94" s="74" t="s">
        <v>96</v>
      </c>
      <c r="D94" s="67" t="s">
        <v>343</v>
      </c>
      <c r="E94" s="79">
        <f>№4!F288</f>
        <v>1114.7</v>
      </c>
      <c r="F94" s="79">
        <f>№4!G288</f>
        <v>1133.8</v>
      </c>
      <c r="G94" s="79">
        <f>№4!H288</f>
        <v>1156</v>
      </c>
    </row>
    <row r="95" spans="1:7">
      <c r="A95" s="118" t="s">
        <v>87</v>
      </c>
      <c r="B95" s="74" t="s">
        <v>262</v>
      </c>
      <c r="C95" s="74" t="s">
        <v>93</v>
      </c>
      <c r="D95" s="67" t="s">
        <v>130</v>
      </c>
      <c r="E95" s="79">
        <f>E96</f>
        <v>26.3</v>
      </c>
      <c r="F95" s="79">
        <f t="shared" ref="F95:G96" si="40">F96</f>
        <v>30</v>
      </c>
      <c r="G95" s="79">
        <f t="shared" si="40"/>
        <v>31</v>
      </c>
    </row>
    <row r="96" spans="1:7" ht="49.5">
      <c r="A96" s="118" t="s">
        <v>87</v>
      </c>
      <c r="B96" s="74" t="s">
        <v>263</v>
      </c>
      <c r="C96" s="74" t="s">
        <v>93</v>
      </c>
      <c r="D96" s="67" t="s">
        <v>131</v>
      </c>
      <c r="E96" s="79">
        <f>E97</f>
        <v>26.3</v>
      </c>
      <c r="F96" s="79">
        <f t="shared" si="40"/>
        <v>30</v>
      </c>
      <c r="G96" s="79">
        <f t="shared" si="40"/>
        <v>31</v>
      </c>
    </row>
    <row r="97" spans="1:7" ht="33">
      <c r="A97" s="118" t="s">
        <v>87</v>
      </c>
      <c r="B97" s="74" t="s">
        <v>263</v>
      </c>
      <c r="C97" s="74" t="s">
        <v>96</v>
      </c>
      <c r="D97" s="67" t="s">
        <v>343</v>
      </c>
      <c r="E97" s="79">
        <f>№4!F291</f>
        <v>26.3</v>
      </c>
      <c r="F97" s="79">
        <f>№4!G291</f>
        <v>30</v>
      </c>
      <c r="G97" s="79">
        <f>№4!H291</f>
        <v>31</v>
      </c>
    </row>
    <row r="98" spans="1:7">
      <c r="A98" s="118" t="s">
        <v>87</v>
      </c>
      <c r="B98" s="74" t="s">
        <v>313</v>
      </c>
      <c r="C98" s="74" t="s">
        <v>93</v>
      </c>
      <c r="D98" s="67" t="s">
        <v>430</v>
      </c>
      <c r="E98" s="79">
        <f>E99</f>
        <v>2</v>
      </c>
      <c r="F98" s="79">
        <f t="shared" ref="F98:G99" si="41">F99</f>
        <v>0</v>
      </c>
      <c r="G98" s="79">
        <f t="shared" si="41"/>
        <v>0</v>
      </c>
    </row>
    <row r="99" spans="1:7" ht="33.75" customHeight="1">
      <c r="A99" s="118" t="s">
        <v>87</v>
      </c>
      <c r="B99" s="74" t="s">
        <v>437</v>
      </c>
      <c r="C99" s="74" t="s">
        <v>93</v>
      </c>
      <c r="D99" s="67" t="s">
        <v>438</v>
      </c>
      <c r="E99" s="79">
        <f>E100</f>
        <v>2</v>
      </c>
      <c r="F99" s="79">
        <f t="shared" si="41"/>
        <v>0</v>
      </c>
      <c r="G99" s="79">
        <f t="shared" si="41"/>
        <v>0</v>
      </c>
    </row>
    <row r="100" spans="1:7">
      <c r="A100" s="15" t="s">
        <v>87</v>
      </c>
      <c r="B100" s="35" t="s">
        <v>510</v>
      </c>
      <c r="C100" s="71"/>
      <c r="D100" s="5" t="s">
        <v>511</v>
      </c>
      <c r="E100" s="79">
        <f>E101</f>
        <v>2</v>
      </c>
      <c r="F100" s="79">
        <f t="shared" ref="F100:G100" si="42">F101</f>
        <v>0</v>
      </c>
      <c r="G100" s="79">
        <f t="shared" si="42"/>
        <v>0</v>
      </c>
    </row>
    <row r="101" spans="1:7">
      <c r="A101" s="15" t="s">
        <v>87</v>
      </c>
      <c r="B101" s="35" t="s">
        <v>510</v>
      </c>
      <c r="C101" s="71" t="s">
        <v>97</v>
      </c>
      <c r="D101" s="5" t="s">
        <v>98</v>
      </c>
      <c r="E101" s="79">
        <f>№4!F70</f>
        <v>2</v>
      </c>
      <c r="F101" s="79">
        <f>№4!G70</f>
        <v>0</v>
      </c>
      <c r="G101" s="79">
        <f>№4!H70</f>
        <v>0</v>
      </c>
    </row>
    <row r="102" spans="1:7" ht="33">
      <c r="A102" s="75" t="s">
        <v>82</v>
      </c>
      <c r="B102" s="75" t="s">
        <v>93</v>
      </c>
      <c r="C102" s="75" t="s">
        <v>93</v>
      </c>
      <c r="D102" s="3" t="s">
        <v>47</v>
      </c>
      <c r="E102" s="77">
        <f>E103+E111</f>
        <v>7933.3</v>
      </c>
      <c r="F102" s="77">
        <f t="shared" ref="F102:G102" si="43">F103+F111</f>
        <v>7918</v>
      </c>
      <c r="G102" s="77">
        <f t="shared" si="43"/>
        <v>7917.7</v>
      </c>
    </row>
    <row r="103" spans="1:7">
      <c r="A103" s="118" t="s">
        <v>102</v>
      </c>
      <c r="B103" s="74" t="s">
        <v>93</v>
      </c>
      <c r="C103" s="74" t="s">
        <v>93</v>
      </c>
      <c r="D103" s="67" t="s">
        <v>103</v>
      </c>
      <c r="E103" s="79">
        <f>E104</f>
        <v>1398.3000000000002</v>
      </c>
      <c r="F103" s="79">
        <f t="shared" ref="F103:G104" si="44">F104</f>
        <v>1383.0000000000002</v>
      </c>
      <c r="G103" s="79">
        <f t="shared" si="44"/>
        <v>1382.7</v>
      </c>
    </row>
    <row r="104" spans="1:7" ht="51" customHeight="1">
      <c r="A104" s="118" t="s">
        <v>102</v>
      </c>
      <c r="B104" s="74" t="s">
        <v>200</v>
      </c>
      <c r="C104" s="74" t="s">
        <v>93</v>
      </c>
      <c r="D104" s="67" t="s">
        <v>340</v>
      </c>
      <c r="E104" s="79">
        <f>E105</f>
        <v>1398.3000000000002</v>
      </c>
      <c r="F104" s="79">
        <f t="shared" si="44"/>
        <v>1383.0000000000002</v>
      </c>
      <c r="G104" s="79">
        <f t="shared" si="44"/>
        <v>1382.7</v>
      </c>
    </row>
    <row r="105" spans="1:7">
      <c r="A105" s="118" t="s">
        <v>102</v>
      </c>
      <c r="B105" s="74" t="s">
        <v>201</v>
      </c>
      <c r="C105" s="74" t="s">
        <v>93</v>
      </c>
      <c r="D105" s="67" t="s">
        <v>2</v>
      </c>
      <c r="E105" s="79">
        <f>E106+E108</f>
        <v>1398.3000000000002</v>
      </c>
      <c r="F105" s="79">
        <f t="shared" ref="F105:G105" si="45">F106+F108</f>
        <v>1383.0000000000002</v>
      </c>
      <c r="G105" s="79">
        <f t="shared" si="45"/>
        <v>1382.7</v>
      </c>
    </row>
    <row r="106" spans="1:7" ht="66">
      <c r="A106" s="118" t="s">
        <v>102</v>
      </c>
      <c r="B106" s="74" t="s">
        <v>204</v>
      </c>
      <c r="C106" s="74" t="s">
        <v>93</v>
      </c>
      <c r="D106" s="67" t="s">
        <v>345</v>
      </c>
      <c r="E106" s="79">
        <f>E107</f>
        <v>146.69999999999999</v>
      </c>
      <c r="F106" s="79">
        <f t="shared" ref="F106:G106" si="46">F107</f>
        <v>131.69999999999999</v>
      </c>
      <c r="G106" s="79">
        <f t="shared" si="46"/>
        <v>131.69999999999999</v>
      </c>
    </row>
    <row r="107" spans="1:7" ht="82.5">
      <c r="A107" s="118" t="s">
        <v>102</v>
      </c>
      <c r="B107" s="74" t="s">
        <v>204</v>
      </c>
      <c r="C107" s="74" t="s">
        <v>95</v>
      </c>
      <c r="D107" s="67" t="s">
        <v>3</v>
      </c>
      <c r="E107" s="79">
        <f>№4!F77</f>
        <v>146.69999999999999</v>
      </c>
      <c r="F107" s="79">
        <f>№4!G77</f>
        <v>131.69999999999999</v>
      </c>
      <c r="G107" s="79">
        <f>№4!H77</f>
        <v>131.69999999999999</v>
      </c>
    </row>
    <row r="108" spans="1:7" ht="49.5">
      <c r="A108" s="118" t="s">
        <v>102</v>
      </c>
      <c r="B108" s="74" t="s">
        <v>216</v>
      </c>
      <c r="C108" s="74" t="s">
        <v>93</v>
      </c>
      <c r="D108" s="67" t="s">
        <v>360</v>
      </c>
      <c r="E108" s="79">
        <f>E109+E110</f>
        <v>1251.6000000000001</v>
      </c>
      <c r="F108" s="79">
        <f t="shared" ref="F108:G108" si="47">F109+F110</f>
        <v>1251.3000000000002</v>
      </c>
      <c r="G108" s="79">
        <f t="shared" si="47"/>
        <v>1251</v>
      </c>
    </row>
    <row r="109" spans="1:7" ht="82.5">
      <c r="A109" s="118" t="s">
        <v>102</v>
      </c>
      <c r="B109" s="74" t="s">
        <v>216</v>
      </c>
      <c r="C109" s="74" t="s">
        <v>95</v>
      </c>
      <c r="D109" s="67" t="s">
        <v>3</v>
      </c>
      <c r="E109" s="79">
        <f>№4!F79</f>
        <v>1227.9000000000001</v>
      </c>
      <c r="F109" s="79">
        <f>№4!G79</f>
        <v>1227.9000000000001</v>
      </c>
      <c r="G109" s="79">
        <f>№4!H79</f>
        <v>1227.9000000000001</v>
      </c>
    </row>
    <row r="110" spans="1:7" ht="33">
      <c r="A110" s="118" t="s">
        <v>102</v>
      </c>
      <c r="B110" s="74" t="s">
        <v>216</v>
      </c>
      <c r="C110" s="74" t="s">
        <v>96</v>
      </c>
      <c r="D110" s="67" t="s">
        <v>343</v>
      </c>
      <c r="E110" s="79">
        <f>№4!F80</f>
        <v>23.7</v>
      </c>
      <c r="F110" s="79">
        <f>№4!G80</f>
        <v>23.4</v>
      </c>
      <c r="G110" s="79">
        <f>№4!H80</f>
        <v>23.1</v>
      </c>
    </row>
    <row r="111" spans="1:7" ht="49.5">
      <c r="A111" s="118" t="s">
        <v>73</v>
      </c>
      <c r="B111" s="74"/>
      <c r="C111" s="74"/>
      <c r="D111" s="67" t="s">
        <v>20</v>
      </c>
      <c r="E111" s="79">
        <f>E112</f>
        <v>6535</v>
      </c>
      <c r="F111" s="79">
        <f t="shared" ref="F111:G114" si="48">F112</f>
        <v>6535</v>
      </c>
      <c r="G111" s="79">
        <f t="shared" si="48"/>
        <v>6535</v>
      </c>
    </row>
    <row r="112" spans="1:7" ht="48" customHeight="1">
      <c r="A112" s="118" t="s">
        <v>73</v>
      </c>
      <c r="B112" s="74" t="s">
        <v>200</v>
      </c>
      <c r="C112" s="74"/>
      <c r="D112" s="67" t="s">
        <v>192</v>
      </c>
      <c r="E112" s="79">
        <f>E113</f>
        <v>6535</v>
      </c>
      <c r="F112" s="79">
        <f t="shared" si="48"/>
        <v>6535</v>
      </c>
      <c r="G112" s="79">
        <f t="shared" si="48"/>
        <v>6535</v>
      </c>
    </row>
    <row r="113" spans="1:7" ht="49.5">
      <c r="A113" s="118" t="s">
        <v>73</v>
      </c>
      <c r="B113" s="74" t="s">
        <v>217</v>
      </c>
      <c r="C113" s="74"/>
      <c r="D113" s="67" t="s">
        <v>162</v>
      </c>
      <c r="E113" s="79">
        <f>E114</f>
        <v>6535</v>
      </c>
      <c r="F113" s="79">
        <f t="shared" si="48"/>
        <v>6535</v>
      </c>
      <c r="G113" s="79">
        <f t="shared" si="48"/>
        <v>6535</v>
      </c>
    </row>
    <row r="114" spans="1:7" ht="33">
      <c r="A114" s="118" t="s">
        <v>73</v>
      </c>
      <c r="B114" s="74" t="s">
        <v>218</v>
      </c>
      <c r="C114" s="74"/>
      <c r="D114" s="67" t="s">
        <v>163</v>
      </c>
      <c r="E114" s="79">
        <f>E115</f>
        <v>6535</v>
      </c>
      <c r="F114" s="79">
        <f t="shared" si="48"/>
        <v>6535</v>
      </c>
      <c r="G114" s="79">
        <f t="shared" si="48"/>
        <v>6535</v>
      </c>
    </row>
    <row r="115" spans="1:7" ht="33">
      <c r="A115" s="118" t="s">
        <v>73</v>
      </c>
      <c r="B115" s="74" t="s">
        <v>218</v>
      </c>
      <c r="C115" s="74">
        <v>600</v>
      </c>
      <c r="D115" s="67" t="s">
        <v>117</v>
      </c>
      <c r="E115" s="79">
        <f>№4!F86</f>
        <v>6535</v>
      </c>
      <c r="F115" s="79">
        <f>№4!G86</f>
        <v>6535</v>
      </c>
      <c r="G115" s="79">
        <f>№4!H86</f>
        <v>6535</v>
      </c>
    </row>
    <row r="116" spans="1:7">
      <c r="A116" s="75" t="s">
        <v>83</v>
      </c>
      <c r="B116" s="75" t="s">
        <v>93</v>
      </c>
      <c r="C116" s="75" t="s">
        <v>93</v>
      </c>
      <c r="D116" s="3" t="s">
        <v>48</v>
      </c>
      <c r="E116" s="77">
        <f>E122+E127+E157+E117</f>
        <v>121118.90000000002</v>
      </c>
      <c r="F116" s="77">
        <f>F122+F127+F157+F117</f>
        <v>32444.100000000002</v>
      </c>
      <c r="G116" s="77">
        <f>G122+G127+G157+G117</f>
        <v>22185.4</v>
      </c>
    </row>
    <row r="117" spans="1:7" ht="15.75" customHeight="1">
      <c r="A117" s="81" t="s">
        <v>554</v>
      </c>
      <c r="B117" s="78"/>
      <c r="C117" s="78"/>
      <c r="D117" s="67" t="s">
        <v>555</v>
      </c>
      <c r="E117" s="79">
        <f>E118</f>
        <v>256.60000000000002</v>
      </c>
      <c r="F117" s="79">
        <f t="shared" ref="F117:G120" si="49">F118</f>
        <v>176.4</v>
      </c>
      <c r="G117" s="79">
        <f t="shared" si="49"/>
        <v>182.4</v>
      </c>
    </row>
    <row r="118" spans="1:7" ht="49.5">
      <c r="A118" s="81" t="s">
        <v>554</v>
      </c>
      <c r="B118" s="74" t="s">
        <v>280</v>
      </c>
      <c r="C118" s="74" t="s">
        <v>93</v>
      </c>
      <c r="D118" s="67" t="s">
        <v>400</v>
      </c>
      <c r="E118" s="79">
        <f>E119</f>
        <v>256.60000000000002</v>
      </c>
      <c r="F118" s="79">
        <f t="shared" si="49"/>
        <v>176.4</v>
      </c>
      <c r="G118" s="79">
        <f t="shared" si="49"/>
        <v>182.4</v>
      </c>
    </row>
    <row r="119" spans="1:7" ht="66">
      <c r="A119" s="81" t="s">
        <v>554</v>
      </c>
      <c r="B119" s="74" t="s">
        <v>282</v>
      </c>
      <c r="C119" s="74" t="s">
        <v>93</v>
      </c>
      <c r="D119" s="67" t="s">
        <v>470</v>
      </c>
      <c r="E119" s="79">
        <f>E120</f>
        <v>256.60000000000002</v>
      </c>
      <c r="F119" s="79">
        <f t="shared" si="49"/>
        <v>176.4</v>
      </c>
      <c r="G119" s="79">
        <f t="shared" si="49"/>
        <v>182.4</v>
      </c>
    </row>
    <row r="120" spans="1:7" ht="33">
      <c r="A120" s="81" t="s">
        <v>554</v>
      </c>
      <c r="B120" s="74" t="s">
        <v>286</v>
      </c>
      <c r="C120" s="74" t="s">
        <v>93</v>
      </c>
      <c r="D120" s="67" t="s">
        <v>473</v>
      </c>
      <c r="E120" s="79">
        <f>E121</f>
        <v>256.60000000000002</v>
      </c>
      <c r="F120" s="79">
        <f t="shared" si="49"/>
        <v>176.4</v>
      </c>
      <c r="G120" s="79">
        <f t="shared" si="49"/>
        <v>182.4</v>
      </c>
    </row>
    <row r="121" spans="1:7" ht="33">
      <c r="A121" s="81" t="s">
        <v>554</v>
      </c>
      <c r="B121" s="74" t="s">
        <v>286</v>
      </c>
      <c r="C121" s="74" t="s">
        <v>414</v>
      </c>
      <c r="D121" s="67" t="s">
        <v>415</v>
      </c>
      <c r="E121" s="79">
        <f>№4!F364</f>
        <v>256.60000000000002</v>
      </c>
      <c r="F121" s="79">
        <f>№4!G364</f>
        <v>176.4</v>
      </c>
      <c r="G121" s="79">
        <f>№4!H364</f>
        <v>182.4</v>
      </c>
    </row>
    <row r="122" spans="1:7">
      <c r="A122" s="118" t="s">
        <v>176</v>
      </c>
      <c r="B122" s="74" t="s">
        <v>93</v>
      </c>
      <c r="C122" s="74" t="s">
        <v>93</v>
      </c>
      <c r="D122" s="67" t="s">
        <v>177</v>
      </c>
      <c r="E122" s="79">
        <f>E123</f>
        <v>395.8</v>
      </c>
      <c r="F122" s="79">
        <f t="shared" ref="F122:G125" si="50">F123</f>
        <v>395.8</v>
      </c>
      <c r="G122" s="79">
        <f t="shared" si="50"/>
        <v>395.8</v>
      </c>
    </row>
    <row r="123" spans="1:7" ht="49.5">
      <c r="A123" s="118" t="s">
        <v>176</v>
      </c>
      <c r="B123" s="74" t="s">
        <v>219</v>
      </c>
      <c r="C123" s="74" t="s">
        <v>93</v>
      </c>
      <c r="D123" s="67" t="s">
        <v>361</v>
      </c>
      <c r="E123" s="79">
        <f>E124</f>
        <v>395.8</v>
      </c>
      <c r="F123" s="79">
        <f t="shared" si="50"/>
        <v>395.8</v>
      </c>
      <c r="G123" s="79">
        <f t="shared" si="50"/>
        <v>395.8</v>
      </c>
    </row>
    <row r="124" spans="1:7" ht="41.25" customHeight="1">
      <c r="A124" s="118" t="s">
        <v>176</v>
      </c>
      <c r="B124" s="74" t="s">
        <v>220</v>
      </c>
      <c r="C124" s="74" t="s">
        <v>93</v>
      </c>
      <c r="D124" s="67" t="s">
        <v>171</v>
      </c>
      <c r="E124" s="79">
        <f>E125</f>
        <v>395.8</v>
      </c>
      <c r="F124" s="79">
        <f t="shared" si="50"/>
        <v>395.8</v>
      </c>
      <c r="G124" s="79">
        <f t="shared" si="50"/>
        <v>395.8</v>
      </c>
    </row>
    <row r="125" spans="1:7" ht="99.75" customHeight="1">
      <c r="A125" s="118" t="s">
        <v>176</v>
      </c>
      <c r="B125" s="74" t="s">
        <v>221</v>
      </c>
      <c r="C125" s="74" t="s">
        <v>93</v>
      </c>
      <c r="D125" s="67" t="s">
        <v>178</v>
      </c>
      <c r="E125" s="79">
        <f>E126</f>
        <v>395.8</v>
      </c>
      <c r="F125" s="79">
        <f t="shared" si="50"/>
        <v>395.8</v>
      </c>
      <c r="G125" s="79">
        <f t="shared" si="50"/>
        <v>395.8</v>
      </c>
    </row>
    <row r="126" spans="1:7" ht="33">
      <c r="A126" s="118" t="s">
        <v>176</v>
      </c>
      <c r="B126" s="74" t="s">
        <v>221</v>
      </c>
      <c r="C126" s="74" t="s">
        <v>96</v>
      </c>
      <c r="D126" s="67" t="s">
        <v>343</v>
      </c>
      <c r="E126" s="79">
        <f>№4!F91</f>
        <v>395.8</v>
      </c>
      <c r="F126" s="79">
        <f>№4!G91</f>
        <v>395.8</v>
      </c>
      <c r="G126" s="79">
        <f>№4!H91</f>
        <v>395.8</v>
      </c>
    </row>
    <row r="127" spans="1:7">
      <c r="A127" s="118" t="s">
        <v>10</v>
      </c>
      <c r="B127" s="74" t="s">
        <v>93</v>
      </c>
      <c r="C127" s="74" t="s">
        <v>93</v>
      </c>
      <c r="D127" s="67" t="s">
        <v>330</v>
      </c>
      <c r="E127" s="79">
        <f>E128</f>
        <v>117986.70000000001</v>
      </c>
      <c r="F127" s="79">
        <f t="shared" ref="F127:G127" si="51">F128</f>
        <v>31128.9</v>
      </c>
      <c r="G127" s="79">
        <f t="shared" si="51"/>
        <v>20859.3</v>
      </c>
    </row>
    <row r="128" spans="1:7" ht="54.75" customHeight="1">
      <c r="A128" s="118" t="s">
        <v>10</v>
      </c>
      <c r="B128" s="74" t="s">
        <v>222</v>
      </c>
      <c r="C128" s="74" t="s">
        <v>93</v>
      </c>
      <c r="D128" s="67" t="s">
        <v>364</v>
      </c>
      <c r="E128" s="79">
        <f>E129+E150</f>
        <v>117986.70000000001</v>
      </c>
      <c r="F128" s="79">
        <f>F129+F150</f>
        <v>31128.9</v>
      </c>
      <c r="G128" s="79">
        <f>G129+G150</f>
        <v>20859.3</v>
      </c>
    </row>
    <row r="129" spans="1:7" ht="49.5">
      <c r="A129" s="118" t="s">
        <v>10</v>
      </c>
      <c r="B129" s="74" t="s">
        <v>223</v>
      </c>
      <c r="C129" s="74" t="s">
        <v>93</v>
      </c>
      <c r="D129" s="67" t="s">
        <v>514</v>
      </c>
      <c r="E129" s="79">
        <f>E130+E134+E136+E146+E138+E142+E144+E148+E132+E140</f>
        <v>114054.70000000001</v>
      </c>
      <c r="F129" s="79">
        <f t="shared" ref="F129:G129" si="52">F130+F134+F136+F146+F138+F142+F144+F148+F132+F140</f>
        <v>27628.9</v>
      </c>
      <c r="G129" s="79">
        <f t="shared" si="52"/>
        <v>20859.3</v>
      </c>
    </row>
    <row r="130" spans="1:7" ht="66">
      <c r="A130" s="118" t="s">
        <v>10</v>
      </c>
      <c r="B130" s="74" t="s">
        <v>224</v>
      </c>
      <c r="C130" s="74" t="s">
        <v>93</v>
      </c>
      <c r="D130" s="67" t="s">
        <v>367</v>
      </c>
      <c r="E130" s="79">
        <f>E131</f>
        <v>25202.400000000001</v>
      </c>
      <c r="F130" s="79">
        <f t="shared" ref="F130:G130" si="53">F131</f>
        <v>21054.7</v>
      </c>
      <c r="G130" s="79">
        <f t="shared" si="53"/>
        <v>20859.3</v>
      </c>
    </row>
    <row r="131" spans="1:7" ht="33">
      <c r="A131" s="118" t="s">
        <v>10</v>
      </c>
      <c r="B131" s="74" t="s">
        <v>224</v>
      </c>
      <c r="C131" s="74" t="s">
        <v>96</v>
      </c>
      <c r="D131" s="67" t="s">
        <v>343</v>
      </c>
      <c r="E131" s="79">
        <f>№4!F99</f>
        <v>25202.400000000001</v>
      </c>
      <c r="F131" s="79">
        <f>№4!G99</f>
        <v>21054.7</v>
      </c>
      <c r="G131" s="79">
        <f>№4!H99</f>
        <v>20859.3</v>
      </c>
    </row>
    <row r="132" spans="1:7" ht="49.5">
      <c r="A132" s="118" t="s">
        <v>10</v>
      </c>
      <c r="B132" s="74" t="s">
        <v>597</v>
      </c>
      <c r="C132" s="74" t="s">
        <v>93</v>
      </c>
      <c r="D132" s="67" t="s">
        <v>599</v>
      </c>
      <c r="E132" s="79">
        <f>E133</f>
        <v>21150.1</v>
      </c>
      <c r="F132" s="79">
        <f t="shared" ref="F132:G132" si="54">F133</f>
        <v>0</v>
      </c>
      <c r="G132" s="79">
        <f t="shared" si="54"/>
        <v>0</v>
      </c>
    </row>
    <row r="133" spans="1:7" ht="33">
      <c r="A133" s="118" t="s">
        <v>10</v>
      </c>
      <c r="B133" s="74" t="s">
        <v>597</v>
      </c>
      <c r="C133" s="74" t="s">
        <v>96</v>
      </c>
      <c r="D133" s="67" t="s">
        <v>343</v>
      </c>
      <c r="E133" s="79">
        <f>№4!F102</f>
        <v>21150.1</v>
      </c>
      <c r="F133" s="79">
        <f>№4!G102</f>
        <v>0</v>
      </c>
      <c r="G133" s="79">
        <f>№4!H102</f>
        <v>0</v>
      </c>
    </row>
    <row r="134" spans="1:7" ht="49.5">
      <c r="A134" s="118" t="s">
        <v>10</v>
      </c>
      <c r="B134" s="74" t="s">
        <v>225</v>
      </c>
      <c r="C134" s="74" t="s">
        <v>93</v>
      </c>
      <c r="D134" s="67" t="s">
        <v>197</v>
      </c>
      <c r="E134" s="79">
        <f>E135</f>
        <v>6485.6</v>
      </c>
      <c r="F134" s="79">
        <f t="shared" ref="F134:G134" si="55">F135</f>
        <v>2400</v>
      </c>
      <c r="G134" s="79">
        <f t="shared" si="55"/>
        <v>0</v>
      </c>
    </row>
    <row r="135" spans="1:7" ht="33">
      <c r="A135" s="118" t="s">
        <v>10</v>
      </c>
      <c r="B135" s="74" t="s">
        <v>225</v>
      </c>
      <c r="C135" s="74" t="s">
        <v>96</v>
      </c>
      <c r="D135" s="67" t="s">
        <v>343</v>
      </c>
      <c r="E135" s="79">
        <f>№4!F104</f>
        <v>6485.6</v>
      </c>
      <c r="F135" s="79">
        <f>№4!G104</f>
        <v>2400</v>
      </c>
      <c r="G135" s="79">
        <f>№4!H104</f>
        <v>0</v>
      </c>
    </row>
    <row r="136" spans="1:7" ht="33">
      <c r="A136" s="118" t="s">
        <v>10</v>
      </c>
      <c r="B136" s="74" t="s">
        <v>226</v>
      </c>
      <c r="C136" s="74" t="s">
        <v>93</v>
      </c>
      <c r="D136" s="67" t="s">
        <v>370</v>
      </c>
      <c r="E136" s="79">
        <f>E137</f>
        <v>1018.8</v>
      </c>
      <c r="F136" s="79">
        <f t="shared" ref="F136:G136" si="56">F137</f>
        <v>4174.2</v>
      </c>
      <c r="G136" s="79">
        <f t="shared" si="56"/>
        <v>0</v>
      </c>
    </row>
    <row r="137" spans="1:7" ht="33">
      <c r="A137" s="118" t="s">
        <v>10</v>
      </c>
      <c r="B137" s="74" t="s">
        <v>226</v>
      </c>
      <c r="C137" s="74" t="s">
        <v>96</v>
      </c>
      <c r="D137" s="67" t="s">
        <v>343</v>
      </c>
      <c r="E137" s="79">
        <f>№4!F106</f>
        <v>1018.8</v>
      </c>
      <c r="F137" s="79">
        <f>№4!G106</f>
        <v>4174.2</v>
      </c>
      <c r="G137" s="79">
        <f>№4!H106</f>
        <v>0</v>
      </c>
    </row>
    <row r="138" spans="1:7" ht="66">
      <c r="A138" s="118" t="s">
        <v>10</v>
      </c>
      <c r="B138" s="74" t="s">
        <v>521</v>
      </c>
      <c r="C138" s="74" t="s">
        <v>93</v>
      </c>
      <c r="D138" s="67" t="s">
        <v>520</v>
      </c>
      <c r="E138" s="79">
        <f>E139</f>
        <v>11420.2</v>
      </c>
      <c r="F138" s="79">
        <f t="shared" ref="F138:G138" si="57">F139</f>
        <v>0</v>
      </c>
      <c r="G138" s="79">
        <f t="shared" si="57"/>
        <v>0</v>
      </c>
    </row>
    <row r="139" spans="1:7" ht="33">
      <c r="A139" s="118" t="s">
        <v>10</v>
      </c>
      <c r="B139" s="74" t="s">
        <v>521</v>
      </c>
      <c r="C139" s="74" t="s">
        <v>96</v>
      </c>
      <c r="D139" s="67" t="s">
        <v>343</v>
      </c>
      <c r="E139" s="79">
        <f>№4!F108</f>
        <v>11420.2</v>
      </c>
      <c r="F139" s="79">
        <f>№4!G108</f>
        <v>0</v>
      </c>
      <c r="G139" s="79">
        <f>№4!H108</f>
        <v>0</v>
      </c>
    </row>
    <row r="140" spans="1:7" ht="66">
      <c r="A140" s="118" t="s">
        <v>10</v>
      </c>
      <c r="B140" s="74" t="s">
        <v>596</v>
      </c>
      <c r="C140" s="78"/>
      <c r="D140" s="67" t="s">
        <v>598</v>
      </c>
      <c r="E140" s="79">
        <f>E141</f>
        <v>36095.4</v>
      </c>
      <c r="F140" s="79">
        <f t="shared" ref="F140:G140" si="58">F141</f>
        <v>0</v>
      </c>
      <c r="G140" s="79">
        <f t="shared" si="58"/>
        <v>0</v>
      </c>
    </row>
    <row r="141" spans="1:7" ht="33">
      <c r="A141" s="118" t="s">
        <v>10</v>
      </c>
      <c r="B141" s="74" t="s">
        <v>596</v>
      </c>
      <c r="C141" s="74" t="s">
        <v>96</v>
      </c>
      <c r="D141" s="67" t="s">
        <v>343</v>
      </c>
      <c r="E141" s="79">
        <f>№4!F111</f>
        <v>36095.4</v>
      </c>
      <c r="F141" s="79">
        <f>№4!G111</f>
        <v>0</v>
      </c>
      <c r="G141" s="79">
        <f>№4!H111</f>
        <v>0</v>
      </c>
    </row>
    <row r="142" spans="1:7" ht="33">
      <c r="A142" s="118" t="s">
        <v>10</v>
      </c>
      <c r="B142" s="74" t="s">
        <v>542</v>
      </c>
      <c r="C142" s="78"/>
      <c r="D142" s="67" t="s">
        <v>537</v>
      </c>
      <c r="E142" s="79">
        <f>E143</f>
        <v>800</v>
      </c>
      <c r="F142" s="79">
        <f t="shared" ref="F142:G142" si="59">F143</f>
        <v>0</v>
      </c>
      <c r="G142" s="79">
        <f t="shared" si="59"/>
        <v>0</v>
      </c>
    </row>
    <row r="143" spans="1:7" ht="33">
      <c r="A143" s="118" t="s">
        <v>10</v>
      </c>
      <c r="B143" s="74" t="s">
        <v>542</v>
      </c>
      <c r="C143" s="74" t="s">
        <v>96</v>
      </c>
      <c r="D143" s="67" t="s">
        <v>343</v>
      </c>
      <c r="E143" s="79">
        <f>№4!F113</f>
        <v>800</v>
      </c>
      <c r="F143" s="79">
        <f>№4!G113</f>
        <v>0</v>
      </c>
      <c r="G143" s="79">
        <f>№4!H113</f>
        <v>0</v>
      </c>
    </row>
    <row r="144" spans="1:7" ht="33">
      <c r="A144" s="118" t="s">
        <v>10</v>
      </c>
      <c r="B144" s="74" t="s">
        <v>541</v>
      </c>
      <c r="C144" s="78"/>
      <c r="D144" s="67" t="s">
        <v>538</v>
      </c>
      <c r="E144" s="79">
        <f>E145</f>
        <v>1172.0999999999999</v>
      </c>
      <c r="F144" s="79">
        <f t="shared" ref="F144:G144" si="60">F145</f>
        <v>0</v>
      </c>
      <c r="G144" s="79">
        <f t="shared" si="60"/>
        <v>0</v>
      </c>
    </row>
    <row r="145" spans="1:7" ht="33">
      <c r="A145" s="118" t="s">
        <v>10</v>
      </c>
      <c r="B145" s="74" t="s">
        <v>541</v>
      </c>
      <c r="C145" s="74" t="s">
        <v>96</v>
      </c>
      <c r="D145" s="67" t="s">
        <v>343</v>
      </c>
      <c r="E145" s="79">
        <f>№4!F115</f>
        <v>1172.0999999999999</v>
      </c>
      <c r="F145" s="79">
        <f>№4!G115</f>
        <v>0</v>
      </c>
      <c r="G145" s="79">
        <f>№4!H115</f>
        <v>0</v>
      </c>
    </row>
    <row r="146" spans="1:7" ht="82.5">
      <c r="A146" s="118" t="s">
        <v>10</v>
      </c>
      <c r="B146" s="74" t="s">
        <v>522</v>
      </c>
      <c r="C146" s="74" t="s">
        <v>93</v>
      </c>
      <c r="D146" s="67" t="s">
        <v>524</v>
      </c>
      <c r="E146" s="79">
        <f>E147</f>
        <v>10632.8</v>
      </c>
      <c r="F146" s="79">
        <f t="shared" ref="F146:G146" si="61">F147</f>
        <v>0</v>
      </c>
      <c r="G146" s="79">
        <f t="shared" si="61"/>
        <v>0</v>
      </c>
    </row>
    <row r="147" spans="1:7" ht="33">
      <c r="A147" s="118" t="s">
        <v>10</v>
      </c>
      <c r="B147" s="74" t="s">
        <v>522</v>
      </c>
      <c r="C147" s="74" t="s">
        <v>96</v>
      </c>
      <c r="D147" s="67" t="s">
        <v>343</v>
      </c>
      <c r="E147" s="79">
        <f>№4!F116</f>
        <v>10632.8</v>
      </c>
      <c r="F147" s="79">
        <f>№4!G116</f>
        <v>0</v>
      </c>
      <c r="G147" s="79">
        <f>№4!H116</f>
        <v>0</v>
      </c>
    </row>
    <row r="148" spans="1:7" ht="49.5">
      <c r="A148" s="15" t="s">
        <v>10</v>
      </c>
      <c r="B148" s="6" t="s">
        <v>558</v>
      </c>
      <c r="C148" s="71"/>
      <c r="D148" s="5" t="s">
        <v>559</v>
      </c>
      <c r="E148" s="79">
        <f>E149</f>
        <v>77.3</v>
      </c>
      <c r="F148" s="79">
        <f t="shared" ref="F148:G148" si="62">F149</f>
        <v>0</v>
      </c>
      <c r="G148" s="79">
        <f t="shared" si="62"/>
        <v>0</v>
      </c>
    </row>
    <row r="149" spans="1:7" ht="33">
      <c r="A149" s="15" t="s">
        <v>10</v>
      </c>
      <c r="B149" s="6" t="s">
        <v>558</v>
      </c>
      <c r="C149" s="71" t="s">
        <v>96</v>
      </c>
      <c r="D149" s="5" t="s">
        <v>560</v>
      </c>
      <c r="E149" s="79">
        <f>№4!F120</f>
        <v>77.3</v>
      </c>
      <c r="F149" s="79">
        <f>№4!G120</f>
        <v>0</v>
      </c>
      <c r="G149" s="79">
        <f>№4!H120</f>
        <v>0</v>
      </c>
    </row>
    <row r="150" spans="1:7" ht="49.5">
      <c r="A150" s="118" t="s">
        <v>10</v>
      </c>
      <c r="B150" s="74" t="s">
        <v>227</v>
      </c>
      <c r="C150" s="74" t="s">
        <v>93</v>
      </c>
      <c r="D150" s="67" t="s">
        <v>372</v>
      </c>
      <c r="E150" s="79">
        <f>E151+E155+E153</f>
        <v>3932</v>
      </c>
      <c r="F150" s="79">
        <f t="shared" ref="F150:G150" si="63">F151+F155+F153</f>
        <v>3500</v>
      </c>
      <c r="G150" s="79">
        <f t="shared" si="63"/>
        <v>0</v>
      </c>
    </row>
    <row r="151" spans="1:7" ht="33">
      <c r="A151" s="118" t="s">
        <v>10</v>
      </c>
      <c r="B151" s="74" t="s">
        <v>228</v>
      </c>
      <c r="C151" s="74" t="s">
        <v>93</v>
      </c>
      <c r="D151" s="67" t="s">
        <v>375</v>
      </c>
      <c r="E151" s="79">
        <f>E152</f>
        <v>3500</v>
      </c>
      <c r="F151" s="79">
        <f t="shared" ref="F151:G151" si="64">F152</f>
        <v>3500</v>
      </c>
      <c r="G151" s="79">
        <f t="shared" si="64"/>
        <v>0</v>
      </c>
    </row>
    <row r="152" spans="1:7" ht="33">
      <c r="A152" s="118" t="s">
        <v>10</v>
      </c>
      <c r="B152" s="74" t="s">
        <v>228</v>
      </c>
      <c r="C152" s="74" t="s">
        <v>96</v>
      </c>
      <c r="D152" s="67" t="s">
        <v>343</v>
      </c>
      <c r="E152" s="79">
        <f>№4!F124</f>
        <v>3500</v>
      </c>
      <c r="F152" s="79">
        <f>№4!G124</f>
        <v>3500</v>
      </c>
      <c r="G152" s="79">
        <f>№4!H124</f>
        <v>0</v>
      </c>
    </row>
    <row r="153" spans="1:7" ht="33">
      <c r="A153" s="162" t="s">
        <v>10</v>
      </c>
      <c r="B153" s="6" t="s">
        <v>650</v>
      </c>
      <c r="C153" s="166"/>
      <c r="D153" s="5" t="s">
        <v>651</v>
      </c>
      <c r="E153" s="79">
        <f>E154</f>
        <v>252</v>
      </c>
      <c r="F153" s="79">
        <f t="shared" ref="F153:G153" si="65">F154</f>
        <v>0</v>
      </c>
      <c r="G153" s="79">
        <f t="shared" si="65"/>
        <v>0</v>
      </c>
    </row>
    <row r="154" spans="1:7" ht="33">
      <c r="A154" s="162" t="s">
        <v>10</v>
      </c>
      <c r="B154" s="162" t="s">
        <v>650</v>
      </c>
      <c r="C154" s="162" t="s">
        <v>96</v>
      </c>
      <c r="D154" s="163" t="s">
        <v>343</v>
      </c>
      <c r="E154" s="79">
        <f>№4!F126</f>
        <v>252</v>
      </c>
      <c r="F154" s="79">
        <f>№4!G126</f>
        <v>0</v>
      </c>
      <c r="G154" s="79">
        <f>№4!H126</f>
        <v>0</v>
      </c>
    </row>
    <row r="155" spans="1:7" ht="33">
      <c r="A155" s="118" t="s">
        <v>10</v>
      </c>
      <c r="B155" s="118" t="s">
        <v>617</v>
      </c>
      <c r="C155" s="118" t="s">
        <v>93</v>
      </c>
      <c r="D155" s="219" t="s">
        <v>618</v>
      </c>
      <c r="E155" s="79">
        <f>E156</f>
        <v>180</v>
      </c>
      <c r="F155" s="79">
        <f t="shared" ref="F155:G155" si="66">F156</f>
        <v>0</v>
      </c>
      <c r="G155" s="79">
        <f t="shared" si="66"/>
        <v>0</v>
      </c>
    </row>
    <row r="156" spans="1:7" ht="33">
      <c r="A156" s="118" t="s">
        <v>10</v>
      </c>
      <c r="B156" s="118" t="s">
        <v>617</v>
      </c>
      <c r="C156" s="118" t="s">
        <v>96</v>
      </c>
      <c r="D156" s="119" t="s">
        <v>343</v>
      </c>
      <c r="E156" s="79">
        <f>№4!F128</f>
        <v>180</v>
      </c>
      <c r="F156" s="79">
        <f>№4!G128</f>
        <v>0</v>
      </c>
      <c r="G156" s="79">
        <f>№4!H128</f>
        <v>0</v>
      </c>
    </row>
    <row r="157" spans="1:7">
      <c r="A157" s="118" t="s">
        <v>74</v>
      </c>
      <c r="B157" s="74" t="s">
        <v>93</v>
      </c>
      <c r="C157" s="74" t="s">
        <v>93</v>
      </c>
      <c r="D157" s="67" t="s">
        <v>49</v>
      </c>
      <c r="E157" s="79">
        <f>E158+E171</f>
        <v>2479.8000000000002</v>
      </c>
      <c r="F157" s="79">
        <f t="shared" ref="F157:G157" si="67">F158+F171</f>
        <v>743</v>
      </c>
      <c r="G157" s="79">
        <f t="shared" si="67"/>
        <v>747.9</v>
      </c>
    </row>
    <row r="158" spans="1:7" ht="66">
      <c r="A158" s="118" t="s">
        <v>74</v>
      </c>
      <c r="B158" s="74" t="s">
        <v>229</v>
      </c>
      <c r="C158" s="74" t="s">
        <v>93</v>
      </c>
      <c r="D158" s="67" t="s">
        <v>376</v>
      </c>
      <c r="E158" s="79">
        <f>E159+E166</f>
        <v>691</v>
      </c>
      <c r="F158" s="79">
        <f t="shared" ref="F158:G158" si="68">F159+F166</f>
        <v>243</v>
      </c>
      <c r="G158" s="79">
        <f t="shared" si="68"/>
        <v>247.9</v>
      </c>
    </row>
    <row r="159" spans="1:7" ht="40.5" customHeight="1">
      <c r="A159" s="118" t="s">
        <v>74</v>
      </c>
      <c r="B159" s="74" t="s">
        <v>230</v>
      </c>
      <c r="C159" s="74" t="s">
        <v>93</v>
      </c>
      <c r="D159" s="67" t="s">
        <v>164</v>
      </c>
      <c r="E159" s="79">
        <f>E160+E162+E164</f>
        <v>82.5</v>
      </c>
      <c r="F159" s="79">
        <f t="shared" ref="F159:G159" si="69">F160+F162+F164</f>
        <v>66.5</v>
      </c>
      <c r="G159" s="79">
        <f t="shared" si="69"/>
        <v>67.900000000000006</v>
      </c>
    </row>
    <row r="160" spans="1:7" ht="49.5">
      <c r="A160" s="118" t="s">
        <v>74</v>
      </c>
      <c r="B160" s="74" t="s">
        <v>231</v>
      </c>
      <c r="C160" s="74" t="s">
        <v>93</v>
      </c>
      <c r="D160" s="67" t="s">
        <v>165</v>
      </c>
      <c r="E160" s="79">
        <f>E161</f>
        <v>27</v>
      </c>
      <c r="F160" s="79">
        <f t="shared" ref="F160:G160" si="70">F161</f>
        <v>27.5</v>
      </c>
      <c r="G160" s="79">
        <f t="shared" si="70"/>
        <v>28.1</v>
      </c>
    </row>
    <row r="161" spans="1:7" ht="33">
      <c r="A161" s="118" t="s">
        <v>74</v>
      </c>
      <c r="B161" s="74" t="s">
        <v>231</v>
      </c>
      <c r="C161" s="74" t="s">
        <v>96</v>
      </c>
      <c r="D161" s="67" t="s">
        <v>343</v>
      </c>
      <c r="E161" s="79">
        <f>№4!F134</f>
        <v>27</v>
      </c>
      <c r="F161" s="79">
        <f>№4!G134</f>
        <v>27.5</v>
      </c>
      <c r="G161" s="79">
        <f>№4!H134</f>
        <v>28.1</v>
      </c>
    </row>
    <row r="162" spans="1:7" ht="49.5">
      <c r="A162" s="118" t="s">
        <v>74</v>
      </c>
      <c r="B162" s="74" t="s">
        <v>379</v>
      </c>
      <c r="C162" s="74" t="s">
        <v>93</v>
      </c>
      <c r="D162" s="67" t="s">
        <v>502</v>
      </c>
      <c r="E162" s="79">
        <f>E163</f>
        <v>50.2</v>
      </c>
      <c r="F162" s="79">
        <f t="shared" ref="F162:G162" si="71">F163</f>
        <v>33.700000000000003</v>
      </c>
      <c r="G162" s="79">
        <f t="shared" si="71"/>
        <v>34.4</v>
      </c>
    </row>
    <row r="163" spans="1:7" ht="33">
      <c r="A163" s="118" t="s">
        <v>74</v>
      </c>
      <c r="B163" s="74" t="s">
        <v>379</v>
      </c>
      <c r="C163" s="74" t="s">
        <v>96</v>
      </c>
      <c r="D163" s="67" t="s">
        <v>343</v>
      </c>
      <c r="E163" s="79">
        <f>№4!F136</f>
        <v>50.2</v>
      </c>
      <c r="F163" s="79">
        <f>№4!G136</f>
        <v>33.700000000000003</v>
      </c>
      <c r="G163" s="79">
        <f>№4!H136</f>
        <v>34.4</v>
      </c>
    </row>
    <row r="164" spans="1:7" ht="115.5">
      <c r="A164" s="118" t="s">
        <v>74</v>
      </c>
      <c r="B164" s="74" t="s">
        <v>232</v>
      </c>
      <c r="C164" s="74" t="s">
        <v>93</v>
      </c>
      <c r="D164" s="67" t="s">
        <v>382</v>
      </c>
      <c r="E164" s="79">
        <f>E165</f>
        <v>5.3</v>
      </c>
      <c r="F164" s="79">
        <f t="shared" ref="F164:G164" si="72">F165</f>
        <v>5.3</v>
      </c>
      <c r="G164" s="79">
        <f t="shared" si="72"/>
        <v>5.4</v>
      </c>
    </row>
    <row r="165" spans="1:7" ht="33">
      <c r="A165" s="118" t="s">
        <v>74</v>
      </c>
      <c r="B165" s="74" t="s">
        <v>232</v>
      </c>
      <c r="C165" s="74" t="s">
        <v>96</v>
      </c>
      <c r="D165" s="67" t="s">
        <v>343</v>
      </c>
      <c r="E165" s="79">
        <f>№4!F138</f>
        <v>5.3</v>
      </c>
      <c r="F165" s="79">
        <f>№4!G138</f>
        <v>5.3</v>
      </c>
      <c r="G165" s="79">
        <f>№4!H138</f>
        <v>5.4</v>
      </c>
    </row>
    <row r="166" spans="1:7" ht="33">
      <c r="A166" s="118" t="s">
        <v>74</v>
      </c>
      <c r="B166" s="74" t="s">
        <v>233</v>
      </c>
      <c r="C166" s="74" t="s">
        <v>93</v>
      </c>
      <c r="D166" s="67" t="s">
        <v>166</v>
      </c>
      <c r="E166" s="79">
        <f>E167+E169</f>
        <v>608.5</v>
      </c>
      <c r="F166" s="79">
        <f t="shared" ref="F166:G166" si="73">F167+F169</f>
        <v>176.5</v>
      </c>
      <c r="G166" s="79">
        <f t="shared" si="73"/>
        <v>180</v>
      </c>
    </row>
    <row r="167" spans="1:7" ht="33">
      <c r="A167" s="118" t="s">
        <v>74</v>
      </c>
      <c r="B167" s="74" t="s">
        <v>234</v>
      </c>
      <c r="C167" s="74" t="s">
        <v>93</v>
      </c>
      <c r="D167" s="67" t="s">
        <v>167</v>
      </c>
      <c r="E167" s="79">
        <f>E168</f>
        <v>466.2</v>
      </c>
      <c r="F167" s="79">
        <f t="shared" ref="F167:G167" si="74">F168</f>
        <v>31.4</v>
      </c>
      <c r="G167" s="79">
        <f t="shared" si="74"/>
        <v>32</v>
      </c>
    </row>
    <row r="168" spans="1:7" ht="33">
      <c r="A168" s="118" t="s">
        <v>74</v>
      </c>
      <c r="B168" s="74" t="s">
        <v>234</v>
      </c>
      <c r="C168" s="74" t="s">
        <v>96</v>
      </c>
      <c r="D168" s="67" t="s">
        <v>343</v>
      </c>
      <c r="E168" s="79">
        <f>№4!F143</f>
        <v>466.2</v>
      </c>
      <c r="F168" s="79">
        <f>№4!G143</f>
        <v>31.4</v>
      </c>
      <c r="G168" s="79">
        <f>№4!H143</f>
        <v>32</v>
      </c>
    </row>
    <row r="169" spans="1:7" ht="37.5" customHeight="1">
      <c r="A169" s="118" t="s">
        <v>74</v>
      </c>
      <c r="B169" s="74" t="s">
        <v>235</v>
      </c>
      <c r="C169" s="74" t="s">
        <v>93</v>
      </c>
      <c r="D169" s="67" t="s">
        <v>168</v>
      </c>
      <c r="E169" s="79">
        <f>E170</f>
        <v>142.30000000000001</v>
      </c>
      <c r="F169" s="79">
        <f t="shared" ref="F169:G169" si="75">F170</f>
        <v>145.1</v>
      </c>
      <c r="G169" s="79">
        <f t="shared" si="75"/>
        <v>148</v>
      </c>
    </row>
    <row r="170" spans="1:7">
      <c r="A170" s="118" t="s">
        <v>74</v>
      </c>
      <c r="B170" s="74" t="s">
        <v>235</v>
      </c>
      <c r="C170" s="74" t="s">
        <v>97</v>
      </c>
      <c r="D170" s="67" t="s">
        <v>98</v>
      </c>
      <c r="E170" s="79">
        <f>№4!F144</f>
        <v>142.30000000000001</v>
      </c>
      <c r="F170" s="79">
        <f>№4!G144</f>
        <v>145.1</v>
      </c>
      <c r="G170" s="79">
        <f>№4!H144</f>
        <v>148</v>
      </c>
    </row>
    <row r="171" spans="1:7" ht="66">
      <c r="A171" s="118" t="s">
        <v>74</v>
      </c>
      <c r="B171" s="74" t="s">
        <v>264</v>
      </c>
      <c r="C171" s="74" t="s">
        <v>93</v>
      </c>
      <c r="D171" s="67" t="s">
        <v>450</v>
      </c>
      <c r="E171" s="79">
        <f>E172</f>
        <v>1788.8</v>
      </c>
      <c r="F171" s="79">
        <f t="shared" ref="F171:G173" si="76">F172</f>
        <v>500</v>
      </c>
      <c r="G171" s="79">
        <f t="shared" si="76"/>
        <v>500</v>
      </c>
    </row>
    <row r="172" spans="1:7" ht="49.5">
      <c r="A172" s="118" t="s">
        <v>74</v>
      </c>
      <c r="B172" s="74" t="s">
        <v>265</v>
      </c>
      <c r="C172" s="74" t="s">
        <v>93</v>
      </c>
      <c r="D172" s="67" t="s">
        <v>147</v>
      </c>
      <c r="E172" s="79">
        <f>E173</f>
        <v>1788.8</v>
      </c>
      <c r="F172" s="79">
        <f t="shared" si="76"/>
        <v>500</v>
      </c>
      <c r="G172" s="79">
        <f t="shared" si="76"/>
        <v>500</v>
      </c>
    </row>
    <row r="173" spans="1:7" ht="33">
      <c r="A173" s="118" t="s">
        <v>74</v>
      </c>
      <c r="B173" s="74" t="s">
        <v>270</v>
      </c>
      <c r="C173" s="74" t="s">
        <v>93</v>
      </c>
      <c r="D173" s="67" t="s">
        <v>149</v>
      </c>
      <c r="E173" s="79">
        <f>E174</f>
        <v>1788.8</v>
      </c>
      <c r="F173" s="79">
        <f t="shared" si="76"/>
        <v>500</v>
      </c>
      <c r="G173" s="79">
        <f t="shared" si="76"/>
        <v>500</v>
      </c>
    </row>
    <row r="174" spans="1:7" ht="33">
      <c r="A174" s="118" t="s">
        <v>74</v>
      </c>
      <c r="B174" s="74" t="s">
        <v>270</v>
      </c>
      <c r="C174" s="74" t="s">
        <v>96</v>
      </c>
      <c r="D174" s="67" t="s">
        <v>343</v>
      </c>
      <c r="E174" s="79">
        <f>№4!F319</f>
        <v>1788.8</v>
      </c>
      <c r="F174" s="79">
        <f>№4!G319</f>
        <v>500</v>
      </c>
      <c r="G174" s="79">
        <f>№4!H319</f>
        <v>500</v>
      </c>
    </row>
    <row r="175" spans="1:7">
      <c r="A175" s="75" t="s">
        <v>84</v>
      </c>
      <c r="B175" s="75" t="s">
        <v>93</v>
      </c>
      <c r="C175" s="75" t="s">
        <v>93</v>
      </c>
      <c r="D175" s="3" t="s">
        <v>50</v>
      </c>
      <c r="E175" s="77">
        <f>E176+E181+E198</f>
        <v>44231.7</v>
      </c>
      <c r="F175" s="77">
        <f>F176+F181+F198</f>
        <v>24795.9</v>
      </c>
      <c r="G175" s="77">
        <f>G176+G181+G198</f>
        <v>16088.4</v>
      </c>
    </row>
    <row r="176" spans="1:7">
      <c r="A176" s="118" t="s">
        <v>8</v>
      </c>
      <c r="B176" s="74" t="s">
        <v>93</v>
      </c>
      <c r="C176" s="74" t="s">
        <v>93</v>
      </c>
      <c r="D176" s="67" t="s">
        <v>9</v>
      </c>
      <c r="E176" s="79">
        <f>E177</f>
        <v>1524.6</v>
      </c>
      <c r="F176" s="79">
        <f t="shared" ref="F176:G179" si="77">F177</f>
        <v>1435.1</v>
      </c>
      <c r="G176" s="79">
        <f t="shared" si="77"/>
        <v>1435.1</v>
      </c>
    </row>
    <row r="177" spans="1:7" ht="66">
      <c r="A177" s="118" t="s">
        <v>8</v>
      </c>
      <c r="B177" s="74" t="s">
        <v>264</v>
      </c>
      <c r="C177" s="74" t="s">
        <v>93</v>
      </c>
      <c r="D177" s="67" t="s">
        <v>450</v>
      </c>
      <c r="E177" s="79">
        <f>E178</f>
        <v>1524.6</v>
      </c>
      <c r="F177" s="79">
        <f t="shared" si="77"/>
        <v>1435.1</v>
      </c>
      <c r="G177" s="79">
        <f t="shared" si="77"/>
        <v>1435.1</v>
      </c>
    </row>
    <row r="178" spans="1:7" ht="49.5">
      <c r="A178" s="118" t="s">
        <v>8</v>
      </c>
      <c r="B178" s="74" t="s">
        <v>265</v>
      </c>
      <c r="C178" s="74" t="s">
        <v>93</v>
      </c>
      <c r="D178" s="67" t="s">
        <v>147</v>
      </c>
      <c r="E178" s="79">
        <f>E179</f>
        <v>1524.6</v>
      </c>
      <c r="F178" s="79">
        <f t="shared" si="77"/>
        <v>1435.1</v>
      </c>
      <c r="G178" s="79">
        <f t="shared" si="77"/>
        <v>1435.1</v>
      </c>
    </row>
    <row r="179" spans="1:7" ht="58.5" customHeight="1">
      <c r="A179" s="118" t="s">
        <v>8</v>
      </c>
      <c r="B179" s="74" t="s">
        <v>271</v>
      </c>
      <c r="C179" s="74" t="s">
        <v>93</v>
      </c>
      <c r="D179" s="67" t="s">
        <v>194</v>
      </c>
      <c r="E179" s="79">
        <f>E180</f>
        <v>1524.6</v>
      </c>
      <c r="F179" s="79">
        <f t="shared" si="77"/>
        <v>1435.1</v>
      </c>
      <c r="G179" s="79">
        <f t="shared" si="77"/>
        <v>1435.1</v>
      </c>
    </row>
    <row r="180" spans="1:7" ht="33">
      <c r="A180" s="118" t="s">
        <v>8</v>
      </c>
      <c r="B180" s="74" t="s">
        <v>271</v>
      </c>
      <c r="C180" s="74" t="s">
        <v>96</v>
      </c>
      <c r="D180" s="67" t="s">
        <v>343</v>
      </c>
      <c r="E180" s="79">
        <f>№4!F328</f>
        <v>1524.6</v>
      </c>
      <c r="F180" s="79">
        <f>№4!G328</f>
        <v>1435.1</v>
      </c>
      <c r="G180" s="79">
        <f>№4!H328</f>
        <v>1435.1</v>
      </c>
    </row>
    <row r="181" spans="1:7">
      <c r="A181" s="118" t="s">
        <v>75</v>
      </c>
      <c r="B181" s="74" t="s">
        <v>93</v>
      </c>
      <c r="C181" s="74" t="s">
        <v>93</v>
      </c>
      <c r="D181" s="67" t="s">
        <v>51</v>
      </c>
      <c r="E181" s="79">
        <f>E182+E192</f>
        <v>17580.599999999999</v>
      </c>
      <c r="F181" s="79">
        <f t="shared" ref="F181:G181" si="78">F182+F192</f>
        <v>9000</v>
      </c>
      <c r="G181" s="79">
        <f t="shared" si="78"/>
        <v>0</v>
      </c>
    </row>
    <row r="182" spans="1:7" ht="49.5">
      <c r="A182" s="118" t="s">
        <v>75</v>
      </c>
      <c r="B182" s="74" t="s">
        <v>219</v>
      </c>
      <c r="C182" s="74" t="s">
        <v>93</v>
      </c>
      <c r="D182" s="67" t="s">
        <v>361</v>
      </c>
      <c r="E182" s="79">
        <f>E183</f>
        <v>12893.7</v>
      </c>
      <c r="F182" s="79">
        <f t="shared" ref="F182:G182" si="79">F183</f>
        <v>9000</v>
      </c>
      <c r="G182" s="79">
        <f t="shared" si="79"/>
        <v>0</v>
      </c>
    </row>
    <row r="183" spans="1:7" ht="49.5">
      <c r="A183" s="118" t="s">
        <v>75</v>
      </c>
      <c r="B183" s="74" t="s">
        <v>385</v>
      </c>
      <c r="C183" s="74" t="s">
        <v>93</v>
      </c>
      <c r="D183" s="67" t="s">
        <v>386</v>
      </c>
      <c r="E183" s="79">
        <f>E184+E188+E186+E190</f>
        <v>12893.7</v>
      </c>
      <c r="F183" s="79">
        <f t="shared" ref="F183:G183" si="80">F184+F188+F186+F190</f>
        <v>9000</v>
      </c>
      <c r="G183" s="79">
        <f t="shared" si="80"/>
        <v>0</v>
      </c>
    </row>
    <row r="184" spans="1:7" ht="49.5">
      <c r="A184" s="118" t="s">
        <v>75</v>
      </c>
      <c r="B184" s="74" t="s">
        <v>389</v>
      </c>
      <c r="C184" s="74" t="s">
        <v>93</v>
      </c>
      <c r="D184" s="67" t="s">
        <v>390</v>
      </c>
      <c r="E184" s="79">
        <f>E185</f>
        <v>1445.7000000000007</v>
      </c>
      <c r="F184" s="79">
        <f t="shared" ref="F184:G184" si="81">F185</f>
        <v>9000</v>
      </c>
      <c r="G184" s="79">
        <f t="shared" si="81"/>
        <v>0</v>
      </c>
    </row>
    <row r="185" spans="1:7" ht="49.5">
      <c r="A185" s="118" t="s">
        <v>75</v>
      </c>
      <c r="B185" s="74" t="s">
        <v>389</v>
      </c>
      <c r="C185" s="74" t="s">
        <v>99</v>
      </c>
      <c r="D185" s="67" t="s">
        <v>391</v>
      </c>
      <c r="E185" s="79">
        <f>№4!F152</f>
        <v>1445.7000000000007</v>
      </c>
      <c r="F185" s="79">
        <f>№4!G152</f>
        <v>9000</v>
      </c>
      <c r="G185" s="79">
        <f>№4!H152</f>
        <v>0</v>
      </c>
    </row>
    <row r="186" spans="1:7">
      <c r="A186" s="118" t="s">
        <v>75</v>
      </c>
      <c r="B186" s="74" t="s">
        <v>512</v>
      </c>
      <c r="C186" s="74" t="s">
        <v>93</v>
      </c>
      <c r="D186" s="67" t="s">
        <v>513</v>
      </c>
      <c r="E186" s="79">
        <f>E187</f>
        <v>198</v>
      </c>
      <c r="F186" s="79">
        <f t="shared" ref="F186:G186" si="82">F187</f>
        <v>0</v>
      </c>
      <c r="G186" s="79">
        <f t="shared" si="82"/>
        <v>0</v>
      </c>
    </row>
    <row r="187" spans="1:7" ht="49.5">
      <c r="A187" s="118" t="s">
        <v>75</v>
      </c>
      <c r="B187" s="74" t="s">
        <v>512</v>
      </c>
      <c r="C187" s="74" t="s">
        <v>99</v>
      </c>
      <c r="D187" s="67" t="s">
        <v>391</v>
      </c>
      <c r="E187" s="79">
        <f>№4!F154</f>
        <v>198</v>
      </c>
      <c r="F187" s="79">
        <f>№4!G154</f>
        <v>0</v>
      </c>
      <c r="G187" s="79">
        <f>№4!H154</f>
        <v>0</v>
      </c>
    </row>
    <row r="188" spans="1:7">
      <c r="A188" s="118" t="s">
        <v>75</v>
      </c>
      <c r="B188" s="74" t="s">
        <v>392</v>
      </c>
      <c r="C188" s="74" t="s">
        <v>93</v>
      </c>
      <c r="D188" s="67" t="s">
        <v>393</v>
      </c>
      <c r="E188" s="79">
        <f>E189</f>
        <v>10750</v>
      </c>
      <c r="F188" s="79">
        <f t="shared" ref="F188:G188" si="83">F189</f>
        <v>0</v>
      </c>
      <c r="G188" s="79">
        <f t="shared" si="83"/>
        <v>0</v>
      </c>
    </row>
    <row r="189" spans="1:7" ht="33">
      <c r="A189" s="118" t="s">
        <v>75</v>
      </c>
      <c r="B189" s="74" t="s">
        <v>392</v>
      </c>
      <c r="C189" s="74" t="s">
        <v>96</v>
      </c>
      <c r="D189" s="67" t="s">
        <v>343</v>
      </c>
      <c r="E189" s="79">
        <f>№4!F156</f>
        <v>10750</v>
      </c>
      <c r="F189" s="79">
        <f>№4!G156</f>
        <v>0</v>
      </c>
      <c r="G189" s="79">
        <f>№4!H156</f>
        <v>0</v>
      </c>
    </row>
    <row r="190" spans="1:7" ht="49.5">
      <c r="A190" s="118" t="s">
        <v>75</v>
      </c>
      <c r="B190" s="118" t="s">
        <v>615</v>
      </c>
      <c r="C190" s="118" t="s">
        <v>93</v>
      </c>
      <c r="D190" s="219" t="s">
        <v>616</v>
      </c>
      <c r="E190" s="79">
        <f>E191</f>
        <v>500</v>
      </c>
      <c r="F190" s="79">
        <f t="shared" ref="F190:G190" si="84">F191</f>
        <v>0</v>
      </c>
      <c r="G190" s="79">
        <f t="shared" si="84"/>
        <v>0</v>
      </c>
    </row>
    <row r="191" spans="1:7" ht="33">
      <c r="A191" s="118" t="s">
        <v>75</v>
      </c>
      <c r="B191" s="118" t="s">
        <v>615</v>
      </c>
      <c r="C191" s="118" t="s">
        <v>96</v>
      </c>
      <c r="D191" s="119" t="s">
        <v>343</v>
      </c>
      <c r="E191" s="79">
        <f>№4!F158</f>
        <v>500</v>
      </c>
      <c r="F191" s="79">
        <f>№4!G158</f>
        <v>0</v>
      </c>
      <c r="G191" s="79">
        <f>№4!H158</f>
        <v>0</v>
      </c>
    </row>
    <row r="192" spans="1:7" ht="66">
      <c r="A192" s="81" t="s">
        <v>75</v>
      </c>
      <c r="B192" s="118" t="s">
        <v>264</v>
      </c>
      <c r="C192" s="118"/>
      <c r="D192" s="119" t="s">
        <v>450</v>
      </c>
      <c r="E192" s="79">
        <f>E193</f>
        <v>4686.8999999999996</v>
      </c>
      <c r="F192" s="79">
        <f t="shared" ref="F192:G193" si="85">F193</f>
        <v>0</v>
      </c>
      <c r="G192" s="79">
        <f t="shared" si="85"/>
        <v>0</v>
      </c>
    </row>
    <row r="193" spans="1:7" ht="49.5">
      <c r="A193" s="81" t="s">
        <v>75</v>
      </c>
      <c r="B193" s="118" t="s">
        <v>265</v>
      </c>
      <c r="C193" s="118" t="s">
        <v>93</v>
      </c>
      <c r="D193" s="119" t="s">
        <v>147</v>
      </c>
      <c r="E193" s="79">
        <f>E194+E196</f>
        <v>4686.8999999999996</v>
      </c>
      <c r="F193" s="79">
        <f t="shared" si="85"/>
        <v>0</v>
      </c>
      <c r="G193" s="79">
        <f t="shared" si="85"/>
        <v>0</v>
      </c>
    </row>
    <row r="194" spans="1:7">
      <c r="A194" s="81" t="s">
        <v>75</v>
      </c>
      <c r="B194" s="118" t="s">
        <v>619</v>
      </c>
      <c r="C194" s="118" t="s">
        <v>93</v>
      </c>
      <c r="D194" s="119" t="s">
        <v>620</v>
      </c>
      <c r="E194" s="79">
        <f>E195</f>
        <v>1125.8000000000002</v>
      </c>
      <c r="F194" s="79">
        <f t="shared" ref="F194:G194" si="86">F195</f>
        <v>0</v>
      </c>
      <c r="G194" s="79">
        <f t="shared" si="86"/>
        <v>0</v>
      </c>
    </row>
    <row r="195" spans="1:7" ht="33">
      <c r="A195" s="81" t="s">
        <v>75</v>
      </c>
      <c r="B195" s="118" t="s">
        <v>619</v>
      </c>
      <c r="C195" s="118" t="s">
        <v>96</v>
      </c>
      <c r="D195" s="119" t="s">
        <v>343</v>
      </c>
      <c r="E195" s="79">
        <f>№4!F334</f>
        <v>1125.8000000000002</v>
      </c>
      <c r="F195" s="79">
        <f>№4!G334</f>
        <v>0</v>
      </c>
      <c r="G195" s="79">
        <f>№4!H334</f>
        <v>0</v>
      </c>
    </row>
    <row r="196" spans="1:7" ht="33">
      <c r="A196" s="81" t="s">
        <v>75</v>
      </c>
      <c r="B196" s="118" t="s">
        <v>621</v>
      </c>
      <c r="C196" s="118" t="s">
        <v>93</v>
      </c>
      <c r="D196" s="135" t="s">
        <v>624</v>
      </c>
      <c r="E196" s="79">
        <f>E197</f>
        <v>3561.1</v>
      </c>
      <c r="F196" s="79">
        <f t="shared" ref="F196:G196" si="87">F197</f>
        <v>0</v>
      </c>
      <c r="G196" s="79">
        <f t="shared" si="87"/>
        <v>0</v>
      </c>
    </row>
    <row r="197" spans="1:7" ht="33">
      <c r="A197" s="81" t="s">
        <v>75</v>
      </c>
      <c r="B197" s="118" t="s">
        <v>621</v>
      </c>
      <c r="C197" s="118" t="s">
        <v>96</v>
      </c>
      <c r="D197" s="119" t="s">
        <v>343</v>
      </c>
      <c r="E197" s="79">
        <f>№4!F336</f>
        <v>3561.1</v>
      </c>
      <c r="F197" s="79">
        <f>№4!G336</f>
        <v>0</v>
      </c>
      <c r="G197" s="79">
        <f>№4!H336</f>
        <v>0</v>
      </c>
    </row>
    <row r="198" spans="1:7">
      <c r="A198" s="118" t="s">
        <v>76</v>
      </c>
      <c r="B198" s="74" t="s">
        <v>93</v>
      </c>
      <c r="C198" s="74" t="s">
        <v>93</v>
      </c>
      <c r="D198" s="67" t="s">
        <v>52</v>
      </c>
      <c r="E198" s="79">
        <f>E199+E221</f>
        <v>25126.5</v>
      </c>
      <c r="F198" s="79">
        <f t="shared" ref="F198:G198" si="88">F199+F221</f>
        <v>14360.8</v>
      </c>
      <c r="G198" s="79">
        <f t="shared" si="88"/>
        <v>14653.3</v>
      </c>
    </row>
    <row r="199" spans="1:7" ht="49.5">
      <c r="A199" s="118" t="s">
        <v>76</v>
      </c>
      <c r="B199" s="74" t="s">
        <v>219</v>
      </c>
      <c r="C199" s="74" t="s">
        <v>93</v>
      </c>
      <c r="D199" s="67" t="s">
        <v>361</v>
      </c>
      <c r="E199" s="79">
        <f>E200</f>
        <v>24626.5</v>
      </c>
      <c r="F199" s="79">
        <f t="shared" ref="F199:G199" si="89">F200</f>
        <v>14360.8</v>
      </c>
      <c r="G199" s="79">
        <f t="shared" si="89"/>
        <v>14653.3</v>
      </c>
    </row>
    <row r="200" spans="1:7" ht="49.5">
      <c r="A200" s="118" t="s">
        <v>76</v>
      </c>
      <c r="B200" s="74" t="s">
        <v>220</v>
      </c>
      <c r="C200" s="74" t="s">
        <v>93</v>
      </c>
      <c r="D200" s="67" t="s">
        <v>171</v>
      </c>
      <c r="E200" s="79">
        <f>E203+E205+E207+E209+E213+E215+E219+E201+E217+E211</f>
        <v>24626.5</v>
      </c>
      <c r="F200" s="79">
        <f t="shared" ref="F200:G200" si="90">F203+F205+F207+F209+F213+F215+F219+F201+F217+F211</f>
        <v>14360.8</v>
      </c>
      <c r="G200" s="79">
        <f t="shared" si="90"/>
        <v>14653.3</v>
      </c>
    </row>
    <row r="201" spans="1:7" ht="33">
      <c r="A201" s="118" t="s">
        <v>76</v>
      </c>
      <c r="B201" s="74" t="s">
        <v>536</v>
      </c>
      <c r="C201" s="74" t="s">
        <v>93</v>
      </c>
      <c r="D201" s="67" t="s">
        <v>537</v>
      </c>
      <c r="E201" s="79">
        <f>E202</f>
        <v>677.9</v>
      </c>
      <c r="F201" s="79">
        <f t="shared" ref="F201:G201" si="91">F202</f>
        <v>0</v>
      </c>
      <c r="G201" s="79">
        <f t="shared" si="91"/>
        <v>0</v>
      </c>
    </row>
    <row r="202" spans="1:7" ht="33">
      <c r="A202" s="118" t="s">
        <v>76</v>
      </c>
      <c r="B202" s="74" t="s">
        <v>536</v>
      </c>
      <c r="C202" s="74" t="s">
        <v>96</v>
      </c>
      <c r="D202" s="67" t="s">
        <v>343</v>
      </c>
      <c r="E202" s="79">
        <f>№4!F164</f>
        <v>677.9</v>
      </c>
      <c r="F202" s="79">
        <f>№4!G164</f>
        <v>0</v>
      </c>
      <c r="G202" s="79">
        <f>№4!H164</f>
        <v>0</v>
      </c>
    </row>
    <row r="203" spans="1:7">
      <c r="A203" s="118" t="s">
        <v>76</v>
      </c>
      <c r="B203" s="74" t="s">
        <v>237</v>
      </c>
      <c r="C203" s="74" t="s">
        <v>93</v>
      </c>
      <c r="D203" s="67" t="s">
        <v>172</v>
      </c>
      <c r="E203" s="79">
        <f>E204</f>
        <v>14039.6</v>
      </c>
      <c r="F203" s="79">
        <f t="shared" ref="F203:G203" si="92">F204</f>
        <v>11166</v>
      </c>
      <c r="G203" s="79">
        <f t="shared" si="92"/>
        <v>11250</v>
      </c>
    </row>
    <row r="204" spans="1:7" ht="33">
      <c r="A204" s="118" t="s">
        <v>76</v>
      </c>
      <c r="B204" s="74" t="s">
        <v>237</v>
      </c>
      <c r="C204" s="74" t="s">
        <v>96</v>
      </c>
      <c r="D204" s="67" t="s">
        <v>343</v>
      </c>
      <c r="E204" s="79">
        <f>№4!F166</f>
        <v>14039.6</v>
      </c>
      <c r="F204" s="79">
        <f>№4!G166</f>
        <v>11166</v>
      </c>
      <c r="G204" s="79">
        <f>№4!H166</f>
        <v>11250</v>
      </c>
    </row>
    <row r="205" spans="1:7" ht="33">
      <c r="A205" s="118" t="s">
        <v>76</v>
      </c>
      <c r="B205" s="74" t="s">
        <v>238</v>
      </c>
      <c r="C205" s="74" t="s">
        <v>93</v>
      </c>
      <c r="D205" s="67" t="s">
        <v>173</v>
      </c>
      <c r="E205" s="79">
        <f>E206</f>
        <v>1120.1000000000001</v>
      </c>
      <c r="F205" s="79">
        <f t="shared" ref="F205:G205" si="93">F206</f>
        <v>900</v>
      </c>
      <c r="G205" s="79">
        <f t="shared" si="93"/>
        <v>900</v>
      </c>
    </row>
    <row r="206" spans="1:7" ht="33">
      <c r="A206" s="118" t="s">
        <v>76</v>
      </c>
      <c r="B206" s="74" t="s">
        <v>238</v>
      </c>
      <c r="C206" s="74" t="s">
        <v>96</v>
      </c>
      <c r="D206" s="67" t="s">
        <v>343</v>
      </c>
      <c r="E206" s="79">
        <f>№4!F168</f>
        <v>1120.1000000000001</v>
      </c>
      <c r="F206" s="79">
        <f>№4!G168</f>
        <v>900</v>
      </c>
      <c r="G206" s="79">
        <f>№4!H168</f>
        <v>900</v>
      </c>
    </row>
    <row r="207" spans="1:7">
      <c r="A207" s="118" t="s">
        <v>76</v>
      </c>
      <c r="B207" s="74" t="s">
        <v>239</v>
      </c>
      <c r="C207" s="74" t="s">
        <v>93</v>
      </c>
      <c r="D207" s="67" t="s">
        <v>174</v>
      </c>
      <c r="E207" s="79">
        <f>E208</f>
        <v>2125.1</v>
      </c>
      <c r="F207" s="79">
        <f t="shared" ref="F207:G207" si="94">F208</f>
        <v>1625.1</v>
      </c>
      <c r="G207" s="79">
        <f t="shared" si="94"/>
        <v>1795.4</v>
      </c>
    </row>
    <row r="208" spans="1:7" ht="33">
      <c r="A208" s="118" t="s">
        <v>76</v>
      </c>
      <c r="B208" s="74" t="s">
        <v>239</v>
      </c>
      <c r="C208" s="74" t="s">
        <v>96</v>
      </c>
      <c r="D208" s="67" t="s">
        <v>343</v>
      </c>
      <c r="E208" s="79">
        <f>№4!F170</f>
        <v>2125.1</v>
      </c>
      <c r="F208" s="79">
        <f>№4!G170</f>
        <v>1625.1</v>
      </c>
      <c r="G208" s="79">
        <f>№4!H170</f>
        <v>1795.4</v>
      </c>
    </row>
    <row r="209" spans="1:7" ht="33">
      <c r="A209" s="118" t="s">
        <v>76</v>
      </c>
      <c r="B209" s="74" t="s">
        <v>240</v>
      </c>
      <c r="C209" s="74" t="s">
        <v>93</v>
      </c>
      <c r="D209" s="67" t="s">
        <v>396</v>
      </c>
      <c r="E209" s="79">
        <f>E210</f>
        <v>145.9</v>
      </c>
      <c r="F209" s="79">
        <f t="shared" ref="F209:G209" si="95">F210</f>
        <v>145.9</v>
      </c>
      <c r="G209" s="79">
        <f t="shared" si="95"/>
        <v>145.9</v>
      </c>
    </row>
    <row r="210" spans="1:7" ht="33">
      <c r="A210" s="118" t="s">
        <v>76</v>
      </c>
      <c r="B210" s="74" t="s">
        <v>240</v>
      </c>
      <c r="C210" s="74" t="s">
        <v>96</v>
      </c>
      <c r="D210" s="67" t="s">
        <v>343</v>
      </c>
      <c r="E210" s="79">
        <f>№4!F172</f>
        <v>145.9</v>
      </c>
      <c r="F210" s="79">
        <f>№4!G172</f>
        <v>145.9</v>
      </c>
      <c r="G210" s="79">
        <f>№4!H172</f>
        <v>145.9</v>
      </c>
    </row>
    <row r="211" spans="1:7" ht="33">
      <c r="A211" s="118" t="s">
        <v>76</v>
      </c>
      <c r="B211" s="74" t="s">
        <v>561</v>
      </c>
      <c r="C211" s="74" t="s">
        <v>93</v>
      </c>
      <c r="D211" s="67" t="s">
        <v>562</v>
      </c>
      <c r="E211" s="79">
        <f>E212</f>
        <v>258</v>
      </c>
      <c r="F211" s="79">
        <f t="shared" ref="F211:G211" si="96">F212</f>
        <v>0</v>
      </c>
      <c r="G211" s="79">
        <f t="shared" si="96"/>
        <v>0</v>
      </c>
    </row>
    <row r="212" spans="1:7" ht="33">
      <c r="A212" s="118" t="s">
        <v>76</v>
      </c>
      <c r="B212" s="74" t="s">
        <v>561</v>
      </c>
      <c r="C212" s="74" t="s">
        <v>96</v>
      </c>
      <c r="D212" s="67" t="s">
        <v>343</v>
      </c>
      <c r="E212" s="79">
        <f>№4!F174</f>
        <v>258</v>
      </c>
      <c r="F212" s="79">
        <f>№4!G174</f>
        <v>0</v>
      </c>
      <c r="G212" s="79">
        <f>№4!H174</f>
        <v>0</v>
      </c>
    </row>
    <row r="213" spans="1:7" ht="49.5">
      <c r="A213" s="118" t="s">
        <v>76</v>
      </c>
      <c r="B213" s="74" t="s">
        <v>397</v>
      </c>
      <c r="C213" s="74" t="s">
        <v>93</v>
      </c>
      <c r="D213" s="67" t="s">
        <v>398</v>
      </c>
      <c r="E213" s="79">
        <f>E214</f>
        <v>4441</v>
      </c>
      <c r="F213" s="79">
        <f t="shared" ref="F213:G213" si="97">F214</f>
        <v>0</v>
      </c>
      <c r="G213" s="79">
        <f t="shared" si="97"/>
        <v>0</v>
      </c>
    </row>
    <row r="214" spans="1:7" ht="33">
      <c r="A214" s="118" t="s">
        <v>76</v>
      </c>
      <c r="B214" s="74" t="s">
        <v>397</v>
      </c>
      <c r="C214" s="74" t="s">
        <v>96</v>
      </c>
      <c r="D214" s="67" t="s">
        <v>343</v>
      </c>
      <c r="E214" s="79">
        <f>№4!F176</f>
        <v>4441</v>
      </c>
      <c r="F214" s="79">
        <f>№4!G176</f>
        <v>0</v>
      </c>
      <c r="G214" s="79">
        <f>№4!H176</f>
        <v>0</v>
      </c>
    </row>
    <row r="215" spans="1:7" ht="33">
      <c r="A215" s="118" t="s">
        <v>76</v>
      </c>
      <c r="B215" s="74" t="s">
        <v>309</v>
      </c>
      <c r="C215" s="74" t="s">
        <v>93</v>
      </c>
      <c r="D215" s="67" t="s">
        <v>399</v>
      </c>
      <c r="E215" s="79">
        <f>E216</f>
        <v>0</v>
      </c>
      <c r="F215" s="79">
        <f t="shared" ref="F215:G215" si="98">F216</f>
        <v>258</v>
      </c>
      <c r="G215" s="79">
        <f t="shared" si="98"/>
        <v>258</v>
      </c>
    </row>
    <row r="216" spans="1:7" ht="33">
      <c r="A216" s="118" t="s">
        <v>76</v>
      </c>
      <c r="B216" s="74" t="s">
        <v>309</v>
      </c>
      <c r="C216" s="74" t="s">
        <v>96</v>
      </c>
      <c r="D216" s="67" t="s">
        <v>343</v>
      </c>
      <c r="E216" s="79">
        <f>№4!F178</f>
        <v>0</v>
      </c>
      <c r="F216" s="79">
        <f>№4!G178</f>
        <v>258</v>
      </c>
      <c r="G216" s="79">
        <f>№4!H178</f>
        <v>258</v>
      </c>
    </row>
    <row r="217" spans="1:7" ht="33">
      <c r="A217" s="118" t="s">
        <v>76</v>
      </c>
      <c r="B217" s="74" t="s">
        <v>539</v>
      </c>
      <c r="C217" s="74" t="s">
        <v>93</v>
      </c>
      <c r="D217" s="67" t="s">
        <v>538</v>
      </c>
      <c r="E217" s="79">
        <f>E218</f>
        <v>1053.0999999999999</v>
      </c>
      <c r="F217" s="79">
        <f t="shared" ref="F217:G217" si="99">F218</f>
        <v>0</v>
      </c>
      <c r="G217" s="79">
        <f t="shared" si="99"/>
        <v>0</v>
      </c>
    </row>
    <row r="218" spans="1:7" ht="33">
      <c r="A218" s="118" t="s">
        <v>76</v>
      </c>
      <c r="B218" s="108" t="s">
        <v>539</v>
      </c>
      <c r="C218" s="74" t="s">
        <v>96</v>
      </c>
      <c r="D218" s="67" t="s">
        <v>343</v>
      </c>
      <c r="E218" s="79">
        <f>№4!F180</f>
        <v>1053.0999999999999</v>
      </c>
      <c r="F218" s="79">
        <f>№4!G180</f>
        <v>0</v>
      </c>
      <c r="G218" s="79">
        <f>№4!H180</f>
        <v>0</v>
      </c>
    </row>
    <row r="219" spans="1:7" ht="33">
      <c r="A219" s="118" t="s">
        <v>76</v>
      </c>
      <c r="B219" s="74" t="s">
        <v>241</v>
      </c>
      <c r="C219" s="74" t="s">
        <v>93</v>
      </c>
      <c r="D219" s="67" t="s">
        <v>175</v>
      </c>
      <c r="E219" s="79">
        <f>E220</f>
        <v>765.8</v>
      </c>
      <c r="F219" s="79">
        <f t="shared" ref="F219:G219" si="100">F220</f>
        <v>265.8</v>
      </c>
      <c r="G219" s="79">
        <f t="shared" si="100"/>
        <v>304</v>
      </c>
    </row>
    <row r="220" spans="1:7" ht="33">
      <c r="A220" s="118" t="s">
        <v>76</v>
      </c>
      <c r="B220" s="74" t="s">
        <v>241</v>
      </c>
      <c r="C220" s="74" t="s">
        <v>96</v>
      </c>
      <c r="D220" s="67" t="s">
        <v>343</v>
      </c>
      <c r="E220" s="79">
        <f>№4!F181</f>
        <v>765.8</v>
      </c>
      <c r="F220" s="79">
        <f>№4!G181</f>
        <v>265.8</v>
      </c>
      <c r="G220" s="79">
        <f>№4!H181</f>
        <v>304</v>
      </c>
    </row>
    <row r="221" spans="1:7">
      <c r="A221" s="220" t="s">
        <v>76</v>
      </c>
      <c r="B221" s="220" t="s">
        <v>313</v>
      </c>
      <c r="C221" s="220" t="s">
        <v>93</v>
      </c>
      <c r="D221" s="221" t="s">
        <v>430</v>
      </c>
      <c r="E221" s="79">
        <f>E222</f>
        <v>500</v>
      </c>
      <c r="F221" s="79">
        <f t="shared" ref="F221:G223" si="101">F222</f>
        <v>0</v>
      </c>
      <c r="G221" s="79">
        <f t="shared" si="101"/>
        <v>0</v>
      </c>
    </row>
    <row r="222" spans="1:7" ht="40.5" customHeight="1">
      <c r="A222" s="220" t="s">
        <v>76</v>
      </c>
      <c r="B222" s="220" t="s">
        <v>437</v>
      </c>
      <c r="C222" s="220" t="s">
        <v>93</v>
      </c>
      <c r="D222" s="221" t="s">
        <v>438</v>
      </c>
      <c r="E222" s="79">
        <f>E223</f>
        <v>500</v>
      </c>
      <c r="F222" s="79">
        <f t="shared" si="101"/>
        <v>0</v>
      </c>
      <c r="G222" s="79">
        <f t="shared" si="101"/>
        <v>0</v>
      </c>
    </row>
    <row r="223" spans="1:7" ht="36.75" customHeight="1">
      <c r="A223" s="220" t="s">
        <v>76</v>
      </c>
      <c r="B223" s="220" t="s">
        <v>439</v>
      </c>
      <c r="C223" s="220" t="s">
        <v>93</v>
      </c>
      <c r="D223" s="221" t="s">
        <v>440</v>
      </c>
      <c r="E223" s="79">
        <f>E224</f>
        <v>500</v>
      </c>
      <c r="F223" s="79">
        <f t="shared" si="101"/>
        <v>0</v>
      </c>
      <c r="G223" s="79">
        <f t="shared" si="101"/>
        <v>0</v>
      </c>
    </row>
    <row r="224" spans="1:7" ht="33">
      <c r="A224" s="220" t="s">
        <v>76</v>
      </c>
      <c r="B224" s="220" t="s">
        <v>439</v>
      </c>
      <c r="C224" s="220" t="s">
        <v>96</v>
      </c>
      <c r="D224" s="221" t="s">
        <v>343</v>
      </c>
      <c r="E224" s="79">
        <f>№4!F187</f>
        <v>500</v>
      </c>
      <c r="F224" s="79">
        <f>№4!G187</f>
        <v>0</v>
      </c>
      <c r="G224" s="79">
        <f>№4!H187</f>
        <v>0</v>
      </c>
    </row>
    <row r="225" spans="1:7">
      <c r="A225" s="75" t="s">
        <v>62</v>
      </c>
      <c r="B225" s="75" t="s">
        <v>93</v>
      </c>
      <c r="C225" s="75" t="s">
        <v>93</v>
      </c>
      <c r="D225" s="76" t="s">
        <v>53</v>
      </c>
      <c r="E225" s="77">
        <f>E226+E245+E276+E307+E334</f>
        <v>464139.7</v>
      </c>
      <c r="F225" s="77">
        <f>F226+F245+F276+F307+F334</f>
        <v>439427.70000000007</v>
      </c>
      <c r="G225" s="77">
        <f>G226+G245+G276+G307+G334</f>
        <v>434067.50000000006</v>
      </c>
    </row>
    <row r="226" spans="1:7">
      <c r="A226" s="118" t="s">
        <v>77</v>
      </c>
      <c r="B226" s="74" t="s">
        <v>93</v>
      </c>
      <c r="C226" s="74" t="s">
        <v>93</v>
      </c>
      <c r="D226" s="67" t="s">
        <v>15</v>
      </c>
      <c r="E226" s="79">
        <f>E227+E241</f>
        <v>165872</v>
      </c>
      <c r="F226" s="79">
        <f t="shared" ref="F226:G226" si="102">F227+F241</f>
        <v>158555.50000000003</v>
      </c>
      <c r="G226" s="79">
        <f t="shared" si="102"/>
        <v>154510.1</v>
      </c>
    </row>
    <row r="227" spans="1:7" ht="49.5">
      <c r="A227" s="118" t="s">
        <v>77</v>
      </c>
      <c r="B227" s="74" t="s">
        <v>280</v>
      </c>
      <c r="C227" s="74" t="s">
        <v>93</v>
      </c>
      <c r="D227" s="67" t="s">
        <v>400</v>
      </c>
      <c r="E227" s="79">
        <f>E228</f>
        <v>165803.20000000001</v>
      </c>
      <c r="F227" s="79">
        <f t="shared" ref="F227:G227" si="103">F228</f>
        <v>158555.50000000003</v>
      </c>
      <c r="G227" s="79">
        <f t="shared" si="103"/>
        <v>154510.1</v>
      </c>
    </row>
    <row r="228" spans="1:7" ht="33">
      <c r="A228" s="118" t="s">
        <v>77</v>
      </c>
      <c r="B228" s="74" t="s">
        <v>281</v>
      </c>
      <c r="C228" s="74" t="s">
        <v>93</v>
      </c>
      <c r="D228" s="67" t="s">
        <v>114</v>
      </c>
      <c r="E228" s="79">
        <f>E229+E231+E233+E235+E237+E239</f>
        <v>165803.20000000001</v>
      </c>
      <c r="F228" s="79">
        <f t="shared" ref="F228:G228" si="104">F229+F231+F233+F235+F237+F239</f>
        <v>158555.50000000003</v>
      </c>
      <c r="G228" s="79">
        <f t="shared" si="104"/>
        <v>154510.1</v>
      </c>
    </row>
    <row r="229" spans="1:7" ht="66">
      <c r="A229" s="6" t="s">
        <v>77</v>
      </c>
      <c r="B229" s="4" t="s">
        <v>297</v>
      </c>
      <c r="C229" s="4"/>
      <c r="D229" s="5" t="s">
        <v>116</v>
      </c>
      <c r="E229" s="79">
        <f>E230</f>
        <v>90155.5</v>
      </c>
      <c r="F229" s="79">
        <f t="shared" ref="F229:G229" si="105">F230</f>
        <v>86119</v>
      </c>
      <c r="G229" s="79">
        <f t="shared" si="105"/>
        <v>86119</v>
      </c>
    </row>
    <row r="230" spans="1:7" ht="33">
      <c r="A230" s="6" t="s">
        <v>77</v>
      </c>
      <c r="B230" s="4" t="s">
        <v>297</v>
      </c>
      <c r="C230" s="71">
        <v>600</v>
      </c>
      <c r="D230" s="5" t="s">
        <v>117</v>
      </c>
      <c r="E230" s="79">
        <f>№4!F451</f>
        <v>90155.5</v>
      </c>
      <c r="F230" s="79">
        <f>№4!G451</f>
        <v>86119</v>
      </c>
      <c r="G230" s="79">
        <f>№4!H451</f>
        <v>86119</v>
      </c>
    </row>
    <row r="231" spans="1:7" ht="55.5" customHeight="1">
      <c r="A231" s="6" t="s">
        <v>77</v>
      </c>
      <c r="B231" s="4" t="s">
        <v>294</v>
      </c>
      <c r="C231" s="4"/>
      <c r="D231" s="21" t="s">
        <v>115</v>
      </c>
      <c r="E231" s="79">
        <f>E232</f>
        <v>68391.100000000006</v>
      </c>
      <c r="F231" s="79">
        <f t="shared" ref="F231:G231" si="106">F232</f>
        <v>68391.100000000006</v>
      </c>
      <c r="G231" s="79">
        <f t="shared" si="106"/>
        <v>68391.100000000006</v>
      </c>
    </row>
    <row r="232" spans="1:7" ht="33">
      <c r="A232" s="6" t="s">
        <v>77</v>
      </c>
      <c r="B232" s="4" t="s">
        <v>294</v>
      </c>
      <c r="C232" s="71">
        <v>600</v>
      </c>
      <c r="D232" s="5" t="s">
        <v>117</v>
      </c>
      <c r="E232" s="79">
        <f>№4!F453</f>
        <v>68391.100000000006</v>
      </c>
      <c r="F232" s="79">
        <f>№4!G453</f>
        <v>68391.100000000006</v>
      </c>
      <c r="G232" s="79">
        <f>№4!H453</f>
        <v>68391.100000000006</v>
      </c>
    </row>
    <row r="233" spans="1:7" ht="49.5">
      <c r="A233" s="118" t="s">
        <v>77</v>
      </c>
      <c r="B233" s="74" t="s">
        <v>295</v>
      </c>
      <c r="C233" s="74" t="s">
        <v>93</v>
      </c>
      <c r="D233" s="67" t="s">
        <v>491</v>
      </c>
      <c r="E233" s="79">
        <f>E234</f>
        <v>2625.1</v>
      </c>
      <c r="F233" s="79">
        <f t="shared" ref="F233:G233" si="107">F234</f>
        <v>556.70000000000005</v>
      </c>
      <c r="G233" s="79">
        <f t="shared" si="107"/>
        <v>0</v>
      </c>
    </row>
    <row r="234" spans="1:7" ht="33">
      <c r="A234" s="118" t="s">
        <v>77</v>
      </c>
      <c r="B234" s="74" t="s">
        <v>295</v>
      </c>
      <c r="C234" s="74" t="s">
        <v>414</v>
      </c>
      <c r="D234" s="67" t="s">
        <v>415</v>
      </c>
      <c r="E234" s="79">
        <f>№4!F455</f>
        <v>2625.1</v>
      </c>
      <c r="F234" s="79">
        <f>№4!G455</f>
        <v>556.70000000000005</v>
      </c>
      <c r="G234" s="79">
        <f>№4!H455</f>
        <v>0</v>
      </c>
    </row>
    <row r="235" spans="1:7" ht="49.5">
      <c r="A235" s="118" t="s">
        <v>77</v>
      </c>
      <c r="B235" s="74" t="s">
        <v>296</v>
      </c>
      <c r="C235" s="74" t="s">
        <v>93</v>
      </c>
      <c r="D235" s="67" t="s">
        <v>121</v>
      </c>
      <c r="E235" s="79">
        <f>E236</f>
        <v>1685.5</v>
      </c>
      <c r="F235" s="79">
        <f t="shared" ref="F235:G235" si="108">F236</f>
        <v>3488.7</v>
      </c>
      <c r="G235" s="79">
        <f t="shared" si="108"/>
        <v>0</v>
      </c>
    </row>
    <row r="236" spans="1:7" ht="33">
      <c r="A236" s="118" t="s">
        <v>77</v>
      </c>
      <c r="B236" s="74" t="s">
        <v>296</v>
      </c>
      <c r="C236" s="74" t="s">
        <v>414</v>
      </c>
      <c r="D236" s="67" t="s">
        <v>415</v>
      </c>
      <c r="E236" s="79">
        <f>№4!F457</f>
        <v>1685.5</v>
      </c>
      <c r="F236" s="79">
        <f>№4!G457</f>
        <v>3488.7</v>
      </c>
      <c r="G236" s="79">
        <f>№4!H457</f>
        <v>0</v>
      </c>
    </row>
    <row r="237" spans="1:7" ht="82.5">
      <c r="A237" s="118" t="s">
        <v>77</v>
      </c>
      <c r="B237" s="74" t="s">
        <v>546</v>
      </c>
      <c r="C237" s="74" t="s">
        <v>93</v>
      </c>
      <c r="D237" s="67" t="s">
        <v>547</v>
      </c>
      <c r="E237" s="79">
        <f>E238</f>
        <v>90.3</v>
      </c>
      <c r="F237" s="79">
        <f t="shared" ref="F237:G237" si="109">F238</f>
        <v>0</v>
      </c>
      <c r="G237" s="79">
        <f t="shared" si="109"/>
        <v>0</v>
      </c>
    </row>
    <row r="238" spans="1:7" ht="33">
      <c r="A238" s="118" t="s">
        <v>77</v>
      </c>
      <c r="B238" s="74" t="s">
        <v>546</v>
      </c>
      <c r="C238" s="74" t="s">
        <v>414</v>
      </c>
      <c r="D238" s="67" t="s">
        <v>415</v>
      </c>
      <c r="E238" s="79">
        <f>№4!F459</f>
        <v>90.3</v>
      </c>
      <c r="F238" s="79">
        <f>№4!G459</f>
        <v>0</v>
      </c>
      <c r="G238" s="79">
        <f>№4!H459</f>
        <v>0</v>
      </c>
    </row>
    <row r="239" spans="1:7" ht="99">
      <c r="A239" s="118" t="s">
        <v>77</v>
      </c>
      <c r="B239" s="218" t="s">
        <v>611</v>
      </c>
      <c r="C239" s="115" t="s">
        <v>93</v>
      </c>
      <c r="D239" s="219" t="s">
        <v>614</v>
      </c>
      <c r="E239" s="79">
        <f>E240</f>
        <v>2855.7</v>
      </c>
      <c r="F239" s="79">
        <f t="shared" ref="F239:G239" si="110">F240</f>
        <v>0</v>
      </c>
      <c r="G239" s="79">
        <f t="shared" si="110"/>
        <v>0</v>
      </c>
    </row>
    <row r="240" spans="1:7" ht="33">
      <c r="A240" s="118" t="s">
        <v>77</v>
      </c>
      <c r="B240" s="218" t="s">
        <v>611</v>
      </c>
      <c r="C240" s="115" t="s">
        <v>414</v>
      </c>
      <c r="D240" s="116" t="s">
        <v>415</v>
      </c>
      <c r="E240" s="79">
        <f>№4!F461</f>
        <v>2855.7</v>
      </c>
      <c r="F240" s="79">
        <f>№4!G461</f>
        <v>0</v>
      </c>
      <c r="G240" s="79">
        <f>№4!H461</f>
        <v>0</v>
      </c>
    </row>
    <row r="241" spans="1:7">
      <c r="A241" s="162" t="s">
        <v>77</v>
      </c>
      <c r="B241" s="35">
        <v>9900000000</v>
      </c>
      <c r="C241" s="169"/>
      <c r="D241" s="36" t="s">
        <v>509</v>
      </c>
      <c r="E241" s="79">
        <f>E242</f>
        <v>68.8</v>
      </c>
      <c r="F241" s="79">
        <f t="shared" ref="F241:G243" si="111">F242</f>
        <v>0</v>
      </c>
      <c r="G241" s="79">
        <f t="shared" si="111"/>
        <v>0</v>
      </c>
    </row>
    <row r="242" spans="1:7" ht="36" customHeight="1">
      <c r="A242" s="162" t="s">
        <v>77</v>
      </c>
      <c r="B242" s="35">
        <v>9950000000</v>
      </c>
      <c r="C242" s="166"/>
      <c r="D242" s="5" t="s">
        <v>661</v>
      </c>
      <c r="E242" s="79">
        <f>E243</f>
        <v>68.8</v>
      </c>
      <c r="F242" s="79">
        <f t="shared" si="111"/>
        <v>0</v>
      </c>
      <c r="G242" s="79">
        <f t="shared" si="111"/>
        <v>0</v>
      </c>
    </row>
    <row r="243" spans="1:7" ht="49.5">
      <c r="A243" s="162" t="s">
        <v>77</v>
      </c>
      <c r="B243" s="35" t="s">
        <v>662</v>
      </c>
      <c r="C243" s="166"/>
      <c r="D243" s="5" t="s">
        <v>663</v>
      </c>
      <c r="E243" s="79">
        <f>E244</f>
        <v>68.8</v>
      </c>
      <c r="F243" s="79">
        <f t="shared" si="111"/>
        <v>0</v>
      </c>
      <c r="G243" s="79">
        <f t="shared" si="111"/>
        <v>0</v>
      </c>
    </row>
    <row r="244" spans="1:7" ht="33">
      <c r="A244" s="162" t="s">
        <v>77</v>
      </c>
      <c r="B244" s="35" t="s">
        <v>662</v>
      </c>
      <c r="C244" s="165">
        <v>600</v>
      </c>
      <c r="D244" s="5" t="s">
        <v>117</v>
      </c>
      <c r="E244" s="79">
        <f>№4!F465</f>
        <v>68.8</v>
      </c>
      <c r="F244" s="79">
        <f>№4!G465</f>
        <v>0</v>
      </c>
      <c r="G244" s="79">
        <f>№4!H465</f>
        <v>0</v>
      </c>
    </row>
    <row r="245" spans="1:7">
      <c r="A245" s="118" t="s">
        <v>78</v>
      </c>
      <c r="B245" s="74" t="s">
        <v>93</v>
      </c>
      <c r="C245" s="74" t="s">
        <v>93</v>
      </c>
      <c r="D245" s="67" t="s">
        <v>16</v>
      </c>
      <c r="E245" s="79">
        <f>E246+E272</f>
        <v>237192.69999999998</v>
      </c>
      <c r="F245" s="79">
        <f t="shared" ref="F245:G245" si="112">F246+F272</f>
        <v>224831.00000000003</v>
      </c>
      <c r="G245" s="79">
        <f t="shared" si="112"/>
        <v>224173.80000000002</v>
      </c>
    </row>
    <row r="246" spans="1:7" ht="49.5">
      <c r="A246" s="118" t="s">
        <v>78</v>
      </c>
      <c r="B246" s="74" t="s">
        <v>280</v>
      </c>
      <c r="C246" s="74" t="s">
        <v>93</v>
      </c>
      <c r="D246" s="67" t="s">
        <v>400</v>
      </c>
      <c r="E246" s="79">
        <f>E247</f>
        <v>237042.69999999998</v>
      </c>
      <c r="F246" s="79">
        <f t="shared" ref="F246:G246" si="113">F247</f>
        <v>224831.00000000003</v>
      </c>
      <c r="G246" s="79">
        <f t="shared" si="113"/>
        <v>224173.80000000002</v>
      </c>
    </row>
    <row r="247" spans="1:7" ht="33">
      <c r="A247" s="118" t="s">
        <v>78</v>
      </c>
      <c r="B247" s="74" t="s">
        <v>281</v>
      </c>
      <c r="C247" s="74" t="s">
        <v>93</v>
      </c>
      <c r="D247" s="67" t="s">
        <v>114</v>
      </c>
      <c r="E247" s="79">
        <f>E254+E256+E258+E264+E270+E266+E262+E268+E260+E248+E250+E252</f>
        <v>237042.69999999998</v>
      </c>
      <c r="F247" s="79">
        <f t="shared" ref="F247:G247" si="114">F254+F256+F258+F264+F270+F266+F262+F268+F260+F248+F250+F252</f>
        <v>224831.00000000003</v>
      </c>
      <c r="G247" s="79">
        <f t="shared" si="114"/>
        <v>224173.80000000002</v>
      </c>
    </row>
    <row r="248" spans="1:7" ht="66">
      <c r="A248" s="6" t="s">
        <v>78</v>
      </c>
      <c r="B248" s="4" t="s">
        <v>578</v>
      </c>
      <c r="C248" s="4"/>
      <c r="D248" s="14" t="s">
        <v>579</v>
      </c>
      <c r="E248" s="79">
        <f>E249</f>
        <v>4212.5</v>
      </c>
      <c r="F248" s="79">
        <f t="shared" ref="F248:G248" si="115">F249</f>
        <v>0</v>
      </c>
      <c r="G248" s="79">
        <f t="shared" si="115"/>
        <v>0</v>
      </c>
    </row>
    <row r="249" spans="1:7" ht="33">
      <c r="A249" s="6" t="s">
        <v>78</v>
      </c>
      <c r="B249" s="4" t="s">
        <v>578</v>
      </c>
      <c r="C249" s="71">
        <v>600</v>
      </c>
      <c r="D249" s="21" t="s">
        <v>117</v>
      </c>
      <c r="E249" s="79">
        <f>№4!F471</f>
        <v>4212.5</v>
      </c>
      <c r="F249" s="79">
        <f>№4!G471</f>
        <v>0</v>
      </c>
      <c r="G249" s="79">
        <f>№4!H471</f>
        <v>0</v>
      </c>
    </row>
    <row r="250" spans="1:7" ht="66">
      <c r="A250" s="6" t="s">
        <v>78</v>
      </c>
      <c r="B250" s="4" t="s">
        <v>583</v>
      </c>
      <c r="C250" s="4"/>
      <c r="D250" s="67" t="s">
        <v>585</v>
      </c>
      <c r="E250" s="79">
        <f>E251</f>
        <v>5153.8999999999996</v>
      </c>
      <c r="F250" s="79">
        <f t="shared" ref="F250:G250" si="116">F251</f>
        <v>0</v>
      </c>
      <c r="G250" s="79">
        <f t="shared" si="116"/>
        <v>0</v>
      </c>
    </row>
    <row r="251" spans="1:7" ht="33">
      <c r="A251" s="6" t="s">
        <v>78</v>
      </c>
      <c r="B251" s="4" t="s">
        <v>583</v>
      </c>
      <c r="C251" s="71">
        <v>600</v>
      </c>
      <c r="D251" s="21" t="s">
        <v>117</v>
      </c>
      <c r="E251" s="79">
        <f>№4!F473</f>
        <v>5153.8999999999996</v>
      </c>
      <c r="F251" s="79">
        <f>№4!G473</f>
        <v>0</v>
      </c>
      <c r="G251" s="79">
        <f>№4!H473</f>
        <v>0</v>
      </c>
    </row>
    <row r="252" spans="1:7" ht="82.5">
      <c r="A252" s="118" t="s">
        <v>78</v>
      </c>
      <c r="B252" s="115" t="s">
        <v>610</v>
      </c>
      <c r="C252" s="115" t="s">
        <v>93</v>
      </c>
      <c r="D252" s="219" t="s">
        <v>613</v>
      </c>
      <c r="E252" s="79">
        <f>E253</f>
        <v>205.9</v>
      </c>
      <c r="F252" s="79">
        <f t="shared" ref="F252:G252" si="117">F253</f>
        <v>0</v>
      </c>
      <c r="G252" s="79">
        <f t="shared" si="117"/>
        <v>0</v>
      </c>
    </row>
    <row r="253" spans="1:7" ht="33">
      <c r="A253" s="118" t="s">
        <v>78</v>
      </c>
      <c r="B253" s="115" t="s">
        <v>610</v>
      </c>
      <c r="C253" s="115" t="s">
        <v>414</v>
      </c>
      <c r="D253" s="116" t="s">
        <v>415</v>
      </c>
      <c r="E253" s="79">
        <f>№4!F475</f>
        <v>205.9</v>
      </c>
      <c r="F253" s="79">
        <f>№4!G475</f>
        <v>0</v>
      </c>
      <c r="G253" s="79">
        <f>№4!H475</f>
        <v>0</v>
      </c>
    </row>
    <row r="254" spans="1:7" ht="115.5">
      <c r="A254" s="6" t="s">
        <v>78</v>
      </c>
      <c r="B254" s="4" t="s">
        <v>303</v>
      </c>
      <c r="C254" s="4"/>
      <c r="D254" s="21" t="s">
        <v>129</v>
      </c>
      <c r="E254" s="79">
        <f>E255</f>
        <v>176653</v>
      </c>
      <c r="F254" s="79">
        <f t="shared" ref="F254:G254" si="118">F255</f>
        <v>176653</v>
      </c>
      <c r="G254" s="79">
        <f t="shared" si="118"/>
        <v>176653</v>
      </c>
    </row>
    <row r="255" spans="1:7" ht="33">
      <c r="A255" s="6" t="s">
        <v>78</v>
      </c>
      <c r="B255" s="4" t="s">
        <v>303</v>
      </c>
      <c r="C255" s="71">
        <v>600</v>
      </c>
      <c r="D255" s="21" t="s">
        <v>117</v>
      </c>
      <c r="E255" s="79">
        <f>№4!F477</f>
        <v>176653</v>
      </c>
      <c r="F255" s="79">
        <f>№4!G477</f>
        <v>176653</v>
      </c>
      <c r="G255" s="79">
        <f>№4!H477</f>
        <v>176653</v>
      </c>
    </row>
    <row r="256" spans="1:7" ht="66">
      <c r="A256" s="6" t="s">
        <v>78</v>
      </c>
      <c r="B256" s="4" t="s">
        <v>298</v>
      </c>
      <c r="C256" s="4"/>
      <c r="D256" s="21" t="s">
        <v>118</v>
      </c>
      <c r="E256" s="79">
        <f>E257</f>
        <v>38502.6</v>
      </c>
      <c r="F256" s="79">
        <f t="shared" ref="F256:G256" si="119">F257</f>
        <v>38502.6</v>
      </c>
      <c r="G256" s="79">
        <f t="shared" si="119"/>
        <v>38502.6</v>
      </c>
    </row>
    <row r="257" spans="1:7" ht="33">
      <c r="A257" s="6" t="s">
        <v>78</v>
      </c>
      <c r="B257" s="4" t="s">
        <v>298</v>
      </c>
      <c r="C257" s="71">
        <v>600</v>
      </c>
      <c r="D257" s="5" t="s">
        <v>117</v>
      </c>
      <c r="E257" s="79">
        <f>№4!F479</f>
        <v>38502.6</v>
      </c>
      <c r="F257" s="79">
        <f>№4!G479</f>
        <v>38502.6</v>
      </c>
      <c r="G257" s="79">
        <f>№4!H479</f>
        <v>38502.6</v>
      </c>
    </row>
    <row r="258" spans="1:7" ht="49.5">
      <c r="A258" s="118" t="s">
        <v>78</v>
      </c>
      <c r="B258" s="74" t="s">
        <v>301</v>
      </c>
      <c r="C258" s="74" t="s">
        <v>93</v>
      </c>
      <c r="D258" s="67" t="s">
        <v>494</v>
      </c>
      <c r="E258" s="79">
        <f>E259</f>
        <v>0</v>
      </c>
      <c r="F258" s="79">
        <f t="shared" ref="F258:G258" si="120">F259</f>
        <v>657.2</v>
      </c>
      <c r="G258" s="79">
        <f t="shared" si="120"/>
        <v>0</v>
      </c>
    </row>
    <row r="259" spans="1:7" ht="33">
      <c r="A259" s="118" t="s">
        <v>78</v>
      </c>
      <c r="B259" s="74" t="s">
        <v>301</v>
      </c>
      <c r="C259" s="74" t="s">
        <v>414</v>
      </c>
      <c r="D259" s="67" t="s">
        <v>415</v>
      </c>
      <c r="E259" s="79">
        <f>№4!F481</f>
        <v>0</v>
      </c>
      <c r="F259" s="79">
        <f>№4!G481</f>
        <v>657.2</v>
      </c>
      <c r="G259" s="79">
        <f>№4!H481</f>
        <v>0</v>
      </c>
    </row>
    <row r="260" spans="1:7" ht="49.5">
      <c r="A260" s="118" t="s">
        <v>78</v>
      </c>
      <c r="B260" s="74" t="s">
        <v>567</v>
      </c>
      <c r="C260" s="74" t="s">
        <v>93</v>
      </c>
      <c r="D260" s="67" t="s">
        <v>122</v>
      </c>
      <c r="E260" s="79">
        <f>E261</f>
        <v>1491</v>
      </c>
      <c r="F260" s="79">
        <f t="shared" ref="F260:G260" si="121">F261</f>
        <v>0</v>
      </c>
      <c r="G260" s="79">
        <f t="shared" si="121"/>
        <v>0</v>
      </c>
    </row>
    <row r="261" spans="1:7" ht="33">
      <c r="A261" s="118" t="s">
        <v>78</v>
      </c>
      <c r="B261" s="74" t="s">
        <v>567</v>
      </c>
      <c r="C261" s="74" t="s">
        <v>414</v>
      </c>
      <c r="D261" s="67" t="s">
        <v>415</v>
      </c>
      <c r="E261" s="79">
        <f>№4!F483</f>
        <v>1491</v>
      </c>
      <c r="F261" s="79">
        <f>№4!G483</f>
        <v>0</v>
      </c>
      <c r="G261" s="79">
        <f>№4!H483</f>
        <v>0</v>
      </c>
    </row>
    <row r="262" spans="1:7" ht="33">
      <c r="A262" s="118" t="s">
        <v>78</v>
      </c>
      <c r="B262" s="74" t="s">
        <v>548</v>
      </c>
      <c r="C262" s="74" t="s">
        <v>93</v>
      </c>
      <c r="D262" s="67" t="s">
        <v>549</v>
      </c>
      <c r="E262" s="79">
        <f>E263</f>
        <v>735.3</v>
      </c>
      <c r="F262" s="79">
        <f t="shared" ref="F262:G262" si="122">F263</f>
        <v>0</v>
      </c>
      <c r="G262" s="79">
        <f t="shared" si="122"/>
        <v>0</v>
      </c>
    </row>
    <row r="263" spans="1:7" ht="33">
      <c r="A263" s="118" t="s">
        <v>78</v>
      </c>
      <c r="B263" s="74" t="s">
        <v>548</v>
      </c>
      <c r="C263" s="74" t="s">
        <v>414</v>
      </c>
      <c r="D263" s="67" t="s">
        <v>415</v>
      </c>
      <c r="E263" s="79">
        <f>№4!F485</f>
        <v>735.3</v>
      </c>
      <c r="F263" s="79">
        <f>№4!G485</f>
        <v>0</v>
      </c>
      <c r="G263" s="79">
        <f>№4!H485</f>
        <v>0</v>
      </c>
    </row>
    <row r="264" spans="1:7" ht="49.5">
      <c r="A264" s="118" t="s">
        <v>78</v>
      </c>
      <c r="B264" s="74" t="s">
        <v>302</v>
      </c>
      <c r="C264" s="74" t="s">
        <v>93</v>
      </c>
      <c r="D264" s="67" t="s">
        <v>123</v>
      </c>
      <c r="E264" s="79">
        <f>E265</f>
        <v>4414</v>
      </c>
      <c r="F264" s="79">
        <f t="shared" ref="F264:G264" si="123">F265</f>
        <v>5313.1</v>
      </c>
      <c r="G264" s="79">
        <f t="shared" si="123"/>
        <v>5313.1</v>
      </c>
    </row>
    <row r="265" spans="1:7" ht="33">
      <c r="A265" s="118" t="s">
        <v>78</v>
      </c>
      <c r="B265" s="74" t="s">
        <v>302</v>
      </c>
      <c r="C265" s="74" t="s">
        <v>414</v>
      </c>
      <c r="D265" s="67" t="s">
        <v>415</v>
      </c>
      <c r="E265" s="79">
        <f>№4!F487</f>
        <v>4414</v>
      </c>
      <c r="F265" s="79">
        <f>№4!G487</f>
        <v>5313.1</v>
      </c>
      <c r="G265" s="79">
        <f>№4!H487</f>
        <v>5313.1</v>
      </c>
    </row>
    <row r="266" spans="1:7" ht="66">
      <c r="A266" s="118" t="s">
        <v>78</v>
      </c>
      <c r="B266" s="74" t="s">
        <v>516</v>
      </c>
      <c r="C266" s="74" t="s">
        <v>93</v>
      </c>
      <c r="D266" s="67" t="s">
        <v>515</v>
      </c>
      <c r="E266" s="79">
        <f>E267</f>
        <v>1967.3</v>
      </c>
      <c r="F266" s="79">
        <f t="shared" ref="F266:G266" si="124">F267</f>
        <v>0</v>
      </c>
      <c r="G266" s="79">
        <f t="shared" si="124"/>
        <v>0</v>
      </c>
    </row>
    <row r="267" spans="1:7" ht="33">
      <c r="A267" s="118" t="s">
        <v>78</v>
      </c>
      <c r="B267" s="74" t="s">
        <v>516</v>
      </c>
      <c r="C267" s="74" t="s">
        <v>414</v>
      </c>
      <c r="D267" s="67" t="s">
        <v>415</v>
      </c>
      <c r="E267" s="79">
        <f>№4!F489</f>
        <v>1967.3</v>
      </c>
      <c r="F267" s="79">
        <f>№4!G489</f>
        <v>0</v>
      </c>
      <c r="G267" s="79">
        <f>№4!H489</f>
        <v>0</v>
      </c>
    </row>
    <row r="268" spans="1:7" ht="49.5">
      <c r="A268" s="118" t="s">
        <v>78</v>
      </c>
      <c r="B268" s="74" t="s">
        <v>552</v>
      </c>
      <c r="C268" s="74" t="s">
        <v>93</v>
      </c>
      <c r="D268" s="67" t="s">
        <v>553</v>
      </c>
      <c r="E268" s="79">
        <f>E269</f>
        <v>2.1</v>
      </c>
      <c r="F268" s="79">
        <f t="shared" ref="F268:G268" si="125">F269</f>
        <v>0</v>
      </c>
      <c r="G268" s="79">
        <f t="shared" si="125"/>
        <v>0</v>
      </c>
    </row>
    <row r="269" spans="1:7" ht="33">
      <c r="A269" s="118" t="s">
        <v>78</v>
      </c>
      <c r="B269" s="74" t="s">
        <v>552</v>
      </c>
      <c r="C269" s="74" t="s">
        <v>414</v>
      </c>
      <c r="D269" s="67" t="s">
        <v>415</v>
      </c>
      <c r="E269" s="79">
        <f>№4!F491</f>
        <v>2.1</v>
      </c>
      <c r="F269" s="79">
        <f>№4!G491</f>
        <v>0</v>
      </c>
      <c r="G269" s="79">
        <f>№4!H491</f>
        <v>0</v>
      </c>
    </row>
    <row r="270" spans="1:7" ht="49.5">
      <c r="A270" s="6" t="s">
        <v>78</v>
      </c>
      <c r="B270" s="4" t="s">
        <v>299</v>
      </c>
      <c r="C270" s="4"/>
      <c r="D270" s="21" t="s">
        <v>119</v>
      </c>
      <c r="E270" s="79">
        <f>E271</f>
        <v>3705.1</v>
      </c>
      <c r="F270" s="79">
        <f t="shared" ref="F270:G270" si="126">F271</f>
        <v>3705.1</v>
      </c>
      <c r="G270" s="79">
        <f t="shared" si="126"/>
        <v>3705.1</v>
      </c>
    </row>
    <row r="271" spans="1:7" ht="33">
      <c r="A271" s="6" t="s">
        <v>78</v>
      </c>
      <c r="B271" s="4" t="s">
        <v>299</v>
      </c>
      <c r="C271" s="71">
        <v>600</v>
      </c>
      <c r="D271" s="5" t="s">
        <v>117</v>
      </c>
      <c r="E271" s="79">
        <f>№4!F494</f>
        <v>3705.1</v>
      </c>
      <c r="F271" s="79">
        <f>№4!G494</f>
        <v>3705.1</v>
      </c>
      <c r="G271" s="79">
        <f>№4!H494</f>
        <v>3705.1</v>
      </c>
    </row>
    <row r="272" spans="1:7">
      <c r="A272" s="162" t="s">
        <v>78</v>
      </c>
      <c r="B272" s="35">
        <v>9900000000</v>
      </c>
      <c r="C272" s="169"/>
      <c r="D272" s="36" t="s">
        <v>509</v>
      </c>
      <c r="E272" s="79">
        <f>E273</f>
        <v>150</v>
      </c>
      <c r="F272" s="79">
        <f t="shared" ref="F272:G274" si="127">F273</f>
        <v>0</v>
      </c>
      <c r="G272" s="79">
        <f t="shared" si="127"/>
        <v>0</v>
      </c>
    </row>
    <row r="273" spans="1:7" ht="36.75" customHeight="1">
      <c r="A273" s="6" t="s">
        <v>78</v>
      </c>
      <c r="B273" s="35">
        <v>9950000000</v>
      </c>
      <c r="C273" s="166"/>
      <c r="D273" s="5" t="s">
        <v>661</v>
      </c>
      <c r="E273" s="79">
        <f>E274</f>
        <v>150</v>
      </c>
      <c r="F273" s="79">
        <f t="shared" si="127"/>
        <v>0</v>
      </c>
      <c r="G273" s="79">
        <f t="shared" si="127"/>
        <v>0</v>
      </c>
    </row>
    <row r="274" spans="1:7" ht="49.5">
      <c r="A274" s="6" t="s">
        <v>78</v>
      </c>
      <c r="B274" s="35" t="s">
        <v>662</v>
      </c>
      <c r="C274" s="166"/>
      <c r="D274" s="5" t="s">
        <v>663</v>
      </c>
      <c r="E274" s="79">
        <f>E275</f>
        <v>150</v>
      </c>
      <c r="F274" s="79">
        <f t="shared" si="127"/>
        <v>0</v>
      </c>
      <c r="G274" s="79">
        <f t="shared" si="127"/>
        <v>0</v>
      </c>
    </row>
    <row r="275" spans="1:7" ht="33">
      <c r="A275" s="6" t="s">
        <v>78</v>
      </c>
      <c r="B275" s="35" t="s">
        <v>662</v>
      </c>
      <c r="C275" s="165">
        <v>600</v>
      </c>
      <c r="D275" s="5" t="s">
        <v>117</v>
      </c>
      <c r="E275" s="79">
        <f>№4!F498</f>
        <v>150</v>
      </c>
      <c r="F275" s="79">
        <f>№4!G498</f>
        <v>0</v>
      </c>
      <c r="G275" s="79">
        <f>№4!H498</f>
        <v>0</v>
      </c>
    </row>
    <row r="276" spans="1:7">
      <c r="A276" s="118" t="s">
        <v>331</v>
      </c>
      <c r="B276" s="74" t="s">
        <v>93</v>
      </c>
      <c r="C276" s="74" t="s">
        <v>93</v>
      </c>
      <c r="D276" s="67" t="s">
        <v>332</v>
      </c>
      <c r="E276" s="79">
        <f>E277+E285+E291+E303</f>
        <v>37692.399999999994</v>
      </c>
      <c r="F276" s="79">
        <f t="shared" ref="F276:G276" si="128">F277+F285+F291+F303</f>
        <v>36780.199999999997</v>
      </c>
      <c r="G276" s="79">
        <f t="shared" si="128"/>
        <v>36284.199999999997</v>
      </c>
    </row>
    <row r="277" spans="1:7" ht="49.5">
      <c r="A277" s="118" t="s">
        <v>331</v>
      </c>
      <c r="B277" s="74" t="s">
        <v>280</v>
      </c>
      <c r="C277" s="74" t="s">
        <v>93</v>
      </c>
      <c r="D277" s="67" t="s">
        <v>400</v>
      </c>
      <c r="E277" s="79">
        <f>E278</f>
        <v>8615.7999999999993</v>
      </c>
      <c r="F277" s="79">
        <f t="shared" ref="F277:G281" si="129">F278</f>
        <v>8282.4</v>
      </c>
      <c r="G277" s="79">
        <f t="shared" si="129"/>
        <v>8282.4</v>
      </c>
    </row>
    <row r="278" spans="1:7" ht="33">
      <c r="A278" s="118" t="s">
        <v>331</v>
      </c>
      <c r="B278" s="74" t="s">
        <v>281</v>
      </c>
      <c r="C278" s="74" t="s">
        <v>93</v>
      </c>
      <c r="D278" s="67" t="s">
        <v>114</v>
      </c>
      <c r="E278" s="79">
        <f>E281+E283+E279</f>
        <v>8615.7999999999993</v>
      </c>
      <c r="F278" s="79">
        <f t="shared" ref="F278:G278" si="130">F281+F283+F279</f>
        <v>8282.4</v>
      </c>
      <c r="G278" s="79">
        <f t="shared" si="130"/>
        <v>8282.4</v>
      </c>
    </row>
    <row r="279" spans="1:7" ht="52.5" customHeight="1">
      <c r="A279" s="162" t="s">
        <v>331</v>
      </c>
      <c r="B279" s="4" t="s">
        <v>657</v>
      </c>
      <c r="C279" s="4"/>
      <c r="D279" s="21" t="s">
        <v>658</v>
      </c>
      <c r="E279" s="79">
        <f>E280</f>
        <v>300</v>
      </c>
      <c r="F279" s="79">
        <f t="shared" ref="F279:G279" si="131">F280</f>
        <v>0</v>
      </c>
      <c r="G279" s="79">
        <f t="shared" si="131"/>
        <v>0</v>
      </c>
    </row>
    <row r="280" spans="1:7" ht="33">
      <c r="A280" s="162" t="s">
        <v>331</v>
      </c>
      <c r="B280" s="4" t="s">
        <v>657</v>
      </c>
      <c r="C280" s="165">
        <v>600</v>
      </c>
      <c r="D280" s="5" t="s">
        <v>117</v>
      </c>
      <c r="E280" s="79">
        <f>№4!F504</f>
        <v>300</v>
      </c>
      <c r="F280" s="79">
        <f>№4!G504</f>
        <v>0</v>
      </c>
      <c r="G280" s="79">
        <f>№4!H504</f>
        <v>0</v>
      </c>
    </row>
    <row r="281" spans="1:7" ht="49.5">
      <c r="A281" s="118" t="s">
        <v>331</v>
      </c>
      <c r="B281" s="4" t="s">
        <v>300</v>
      </c>
      <c r="C281" s="4"/>
      <c r="D281" s="21" t="s">
        <v>120</v>
      </c>
      <c r="E281" s="79">
        <f>E282</f>
        <v>8282.4</v>
      </c>
      <c r="F281" s="79">
        <f t="shared" si="129"/>
        <v>8282.4</v>
      </c>
      <c r="G281" s="79">
        <f t="shared" si="129"/>
        <v>8282.4</v>
      </c>
    </row>
    <row r="282" spans="1:7" ht="33">
      <c r="A282" s="118" t="s">
        <v>331</v>
      </c>
      <c r="B282" s="4" t="s">
        <v>300</v>
      </c>
      <c r="C282" s="71">
        <v>600</v>
      </c>
      <c r="D282" s="5" t="s">
        <v>117</v>
      </c>
      <c r="E282" s="79">
        <f>№4!F506</f>
        <v>8282.4</v>
      </c>
      <c r="F282" s="79">
        <f>№4!G506</f>
        <v>8282.4</v>
      </c>
      <c r="G282" s="79">
        <f>№4!H506</f>
        <v>8282.4</v>
      </c>
    </row>
    <row r="283" spans="1:7" ht="66">
      <c r="A283" s="118" t="s">
        <v>331</v>
      </c>
      <c r="B283" s="4" t="s">
        <v>550</v>
      </c>
      <c r="C283" s="4"/>
      <c r="D283" s="21" t="s">
        <v>551</v>
      </c>
      <c r="E283" s="79">
        <f>E284</f>
        <v>33.4</v>
      </c>
      <c r="F283" s="79">
        <f t="shared" ref="F283:G283" si="132">F284</f>
        <v>0</v>
      </c>
      <c r="G283" s="79">
        <f t="shared" si="132"/>
        <v>0</v>
      </c>
    </row>
    <row r="284" spans="1:7" ht="33">
      <c r="A284" s="118" t="s">
        <v>331</v>
      </c>
      <c r="B284" s="4" t="s">
        <v>550</v>
      </c>
      <c r="C284" s="71">
        <v>600</v>
      </c>
      <c r="D284" s="5" t="s">
        <v>117</v>
      </c>
      <c r="E284" s="79">
        <f>№4!F508</f>
        <v>33.4</v>
      </c>
      <c r="F284" s="79">
        <f>№4!G508</f>
        <v>0</v>
      </c>
      <c r="G284" s="79">
        <f>№4!H508</f>
        <v>0</v>
      </c>
    </row>
    <row r="285" spans="1:7" ht="49.5">
      <c r="A285" s="15" t="s">
        <v>331</v>
      </c>
      <c r="B285" s="4" t="s">
        <v>242</v>
      </c>
      <c r="C285" s="4"/>
      <c r="D285" s="21" t="s">
        <v>150</v>
      </c>
      <c r="E285" s="79">
        <f>E286</f>
        <v>15486.099999999999</v>
      </c>
      <c r="F285" s="79">
        <f t="shared" ref="F285:G287" si="133">F286</f>
        <v>15444.3</v>
      </c>
      <c r="G285" s="79">
        <f t="shared" si="133"/>
        <v>15444.3</v>
      </c>
    </row>
    <row r="286" spans="1:7" ht="33" customHeight="1">
      <c r="A286" s="15" t="s">
        <v>331</v>
      </c>
      <c r="B286" s="4" t="s">
        <v>243</v>
      </c>
      <c r="C286" s="4"/>
      <c r="D286" s="21" t="s">
        <v>151</v>
      </c>
      <c r="E286" s="79">
        <f>E287+E289</f>
        <v>15486.099999999999</v>
      </c>
      <c r="F286" s="79">
        <f t="shared" ref="F286:G286" si="134">F287+F289</f>
        <v>15444.3</v>
      </c>
      <c r="G286" s="79">
        <f t="shared" si="134"/>
        <v>15444.3</v>
      </c>
    </row>
    <row r="287" spans="1:7" ht="33">
      <c r="A287" s="15" t="s">
        <v>331</v>
      </c>
      <c r="B287" s="4" t="s">
        <v>244</v>
      </c>
      <c r="C287" s="4"/>
      <c r="D287" s="21" t="s">
        <v>179</v>
      </c>
      <c r="E287" s="79">
        <f>E288</f>
        <v>15444.3</v>
      </c>
      <c r="F287" s="79">
        <f t="shared" si="133"/>
        <v>15444.3</v>
      </c>
      <c r="G287" s="79">
        <f t="shared" si="133"/>
        <v>15444.3</v>
      </c>
    </row>
    <row r="288" spans="1:7" ht="33">
      <c r="A288" s="15" t="s">
        <v>331</v>
      </c>
      <c r="B288" s="4" t="s">
        <v>244</v>
      </c>
      <c r="C288" s="71">
        <v>600</v>
      </c>
      <c r="D288" s="5" t="s">
        <v>117</v>
      </c>
      <c r="E288" s="79">
        <f>№4!F194</f>
        <v>15444.3</v>
      </c>
      <c r="F288" s="79">
        <f>№4!G194</f>
        <v>15444.3</v>
      </c>
      <c r="G288" s="79">
        <f>№4!H194</f>
        <v>15444.3</v>
      </c>
    </row>
    <row r="289" spans="1:7" ht="33">
      <c r="A289" s="15" t="s">
        <v>331</v>
      </c>
      <c r="B289" s="82" t="s">
        <v>575</v>
      </c>
      <c r="C289" s="82" t="s">
        <v>93</v>
      </c>
      <c r="D289" s="83" t="s">
        <v>576</v>
      </c>
      <c r="E289" s="79">
        <f>E290</f>
        <v>41.8</v>
      </c>
      <c r="F289" s="79">
        <f t="shared" ref="F289:G289" si="135">F290</f>
        <v>0</v>
      </c>
      <c r="G289" s="79">
        <f t="shared" si="135"/>
        <v>0</v>
      </c>
    </row>
    <row r="290" spans="1:7" ht="33">
      <c r="A290" s="15" t="s">
        <v>331</v>
      </c>
      <c r="B290" s="82" t="s">
        <v>575</v>
      </c>
      <c r="C290" s="82" t="s">
        <v>414</v>
      </c>
      <c r="D290" s="83" t="s">
        <v>415</v>
      </c>
      <c r="E290" s="79">
        <f>№4!F196</f>
        <v>41.8</v>
      </c>
      <c r="F290" s="79">
        <f>№4!G196</f>
        <v>0</v>
      </c>
      <c r="G290" s="79">
        <f>№4!H196</f>
        <v>0</v>
      </c>
    </row>
    <row r="291" spans="1:7" ht="49.5">
      <c r="A291" s="118" t="s">
        <v>331</v>
      </c>
      <c r="B291" s="74" t="s">
        <v>276</v>
      </c>
      <c r="C291" s="74" t="s">
        <v>93</v>
      </c>
      <c r="D291" s="67" t="s">
        <v>465</v>
      </c>
      <c r="E291" s="79">
        <f>E292</f>
        <v>13428.9</v>
      </c>
      <c r="F291" s="79">
        <f t="shared" ref="F291:G291" si="136">F292</f>
        <v>13053.5</v>
      </c>
      <c r="G291" s="79">
        <f t="shared" si="136"/>
        <v>12557.5</v>
      </c>
    </row>
    <row r="292" spans="1:7" ht="33">
      <c r="A292" s="118" t="s">
        <v>331</v>
      </c>
      <c r="B292" s="74" t="s">
        <v>277</v>
      </c>
      <c r="C292" s="74" t="s">
        <v>93</v>
      </c>
      <c r="D292" s="67" t="s">
        <v>139</v>
      </c>
      <c r="E292" s="79">
        <f>E295+E297+E299+E301+E293</f>
        <v>13428.9</v>
      </c>
      <c r="F292" s="79">
        <f t="shared" ref="F292:G292" si="137">F295+F297+F299+F301+F293</f>
        <v>13053.5</v>
      </c>
      <c r="G292" s="79">
        <f t="shared" si="137"/>
        <v>12557.5</v>
      </c>
    </row>
    <row r="293" spans="1:7" ht="65.25" customHeight="1">
      <c r="A293" s="162" t="s">
        <v>331</v>
      </c>
      <c r="B293" s="162" t="s">
        <v>655</v>
      </c>
      <c r="C293" s="162" t="s">
        <v>93</v>
      </c>
      <c r="D293" s="219" t="s">
        <v>656</v>
      </c>
      <c r="E293" s="79">
        <f>E294</f>
        <v>300</v>
      </c>
      <c r="F293" s="79">
        <f t="shared" ref="F293:G293" si="138">F294</f>
        <v>0</v>
      </c>
      <c r="G293" s="79">
        <f t="shared" si="138"/>
        <v>0</v>
      </c>
    </row>
    <row r="294" spans="1:7" ht="33">
      <c r="A294" s="162" t="s">
        <v>331</v>
      </c>
      <c r="B294" s="162" t="s">
        <v>655</v>
      </c>
      <c r="C294" s="162" t="s">
        <v>414</v>
      </c>
      <c r="D294" s="163" t="s">
        <v>415</v>
      </c>
      <c r="E294" s="79">
        <f>№4!F371</f>
        <v>300</v>
      </c>
      <c r="F294" s="79">
        <f>№4!G371</f>
        <v>0</v>
      </c>
      <c r="G294" s="79">
        <f>№4!H371</f>
        <v>0</v>
      </c>
    </row>
    <row r="295" spans="1:7" ht="66">
      <c r="A295" s="6" t="s">
        <v>331</v>
      </c>
      <c r="B295" s="6" t="s">
        <v>278</v>
      </c>
      <c r="C295" s="71"/>
      <c r="D295" s="5" t="s">
        <v>140</v>
      </c>
      <c r="E295" s="79">
        <f>E296</f>
        <v>12517.9</v>
      </c>
      <c r="F295" s="79">
        <f t="shared" ref="F295:G295" si="139">F296</f>
        <v>12517.9</v>
      </c>
      <c r="G295" s="79">
        <f t="shared" si="139"/>
        <v>12517.9</v>
      </c>
    </row>
    <row r="296" spans="1:7" ht="33">
      <c r="A296" s="6" t="s">
        <v>331</v>
      </c>
      <c r="B296" s="6" t="s">
        <v>278</v>
      </c>
      <c r="C296" s="71">
        <v>600</v>
      </c>
      <c r="D296" s="5" t="s">
        <v>117</v>
      </c>
      <c r="E296" s="79">
        <f>№4!F373</f>
        <v>12517.9</v>
      </c>
      <c r="F296" s="79">
        <f>№4!G373</f>
        <v>12517.9</v>
      </c>
      <c r="G296" s="79">
        <f>№4!H373</f>
        <v>12517.9</v>
      </c>
    </row>
    <row r="297" spans="1:7" ht="49.5">
      <c r="A297" s="118" t="s">
        <v>331</v>
      </c>
      <c r="B297" s="74" t="s">
        <v>279</v>
      </c>
      <c r="C297" s="74" t="s">
        <v>93</v>
      </c>
      <c r="D297" s="67" t="s">
        <v>198</v>
      </c>
      <c r="E297" s="79">
        <f>E298</f>
        <v>433.59999999999997</v>
      </c>
      <c r="F297" s="79">
        <v>391.6</v>
      </c>
      <c r="G297" s="79">
        <v>0</v>
      </c>
    </row>
    <row r="298" spans="1:7" ht="33">
      <c r="A298" s="118" t="s">
        <v>331</v>
      </c>
      <c r="B298" s="74" t="s">
        <v>279</v>
      </c>
      <c r="C298" s="74" t="s">
        <v>414</v>
      </c>
      <c r="D298" s="67" t="s">
        <v>415</v>
      </c>
      <c r="E298" s="79">
        <f>№4!F375</f>
        <v>433.59999999999997</v>
      </c>
      <c r="F298" s="79">
        <v>391.6</v>
      </c>
      <c r="G298" s="79">
        <v>0</v>
      </c>
    </row>
    <row r="299" spans="1:7" ht="49.5">
      <c r="A299" s="118" t="s">
        <v>331</v>
      </c>
      <c r="B299" s="74" t="s">
        <v>468</v>
      </c>
      <c r="C299" s="74" t="s">
        <v>93</v>
      </c>
      <c r="D299" s="67" t="s">
        <v>469</v>
      </c>
      <c r="E299" s="79">
        <v>144</v>
      </c>
      <c r="F299" s="79">
        <v>144</v>
      </c>
      <c r="G299" s="79">
        <v>39.6</v>
      </c>
    </row>
    <row r="300" spans="1:7" ht="33">
      <c r="A300" s="118" t="s">
        <v>331</v>
      </c>
      <c r="B300" s="74" t="s">
        <v>468</v>
      </c>
      <c r="C300" s="74" t="s">
        <v>414</v>
      </c>
      <c r="D300" s="67" t="s">
        <v>415</v>
      </c>
      <c r="E300" s="79">
        <v>144</v>
      </c>
      <c r="F300" s="79">
        <v>144</v>
      </c>
      <c r="G300" s="79">
        <v>39.6</v>
      </c>
    </row>
    <row r="301" spans="1:7" ht="66">
      <c r="A301" s="118" t="s">
        <v>331</v>
      </c>
      <c r="B301" s="74" t="s">
        <v>519</v>
      </c>
      <c r="C301" s="74" t="s">
        <v>93</v>
      </c>
      <c r="D301" s="67" t="s">
        <v>518</v>
      </c>
      <c r="E301" s="79">
        <f>E302</f>
        <v>33.4</v>
      </c>
      <c r="F301" s="79">
        <f t="shared" ref="F301:G301" si="140">F302</f>
        <v>0</v>
      </c>
      <c r="G301" s="79">
        <f t="shared" si="140"/>
        <v>0</v>
      </c>
    </row>
    <row r="302" spans="1:7" ht="33">
      <c r="A302" s="118" t="s">
        <v>331</v>
      </c>
      <c r="B302" s="74" t="s">
        <v>519</v>
      </c>
      <c r="C302" s="74" t="s">
        <v>414</v>
      </c>
      <c r="D302" s="67" t="s">
        <v>415</v>
      </c>
      <c r="E302" s="79">
        <f>№4!F379</f>
        <v>33.4</v>
      </c>
      <c r="F302" s="79">
        <f>№4!G379</f>
        <v>0</v>
      </c>
      <c r="G302" s="79">
        <f>№4!H379</f>
        <v>0</v>
      </c>
    </row>
    <row r="303" spans="1:7">
      <c r="A303" s="162" t="s">
        <v>331</v>
      </c>
      <c r="B303" s="35">
        <v>9900000000</v>
      </c>
      <c r="C303" s="169"/>
      <c r="D303" s="36" t="s">
        <v>509</v>
      </c>
      <c r="E303" s="79">
        <f>E304</f>
        <v>161.6</v>
      </c>
      <c r="F303" s="79">
        <f t="shared" ref="F303:G305" si="141">F304</f>
        <v>0</v>
      </c>
      <c r="G303" s="79">
        <f t="shared" si="141"/>
        <v>0</v>
      </c>
    </row>
    <row r="304" spans="1:7" ht="38.25" customHeight="1">
      <c r="A304" s="162" t="s">
        <v>331</v>
      </c>
      <c r="B304" s="35">
        <v>9950000000</v>
      </c>
      <c r="C304" s="166"/>
      <c r="D304" s="5" t="s">
        <v>661</v>
      </c>
      <c r="E304" s="79">
        <f>E305</f>
        <v>161.6</v>
      </c>
      <c r="F304" s="79">
        <f t="shared" si="141"/>
        <v>0</v>
      </c>
      <c r="G304" s="79">
        <f t="shared" si="141"/>
        <v>0</v>
      </c>
    </row>
    <row r="305" spans="1:7" ht="49.5">
      <c r="A305" s="162" t="s">
        <v>331</v>
      </c>
      <c r="B305" s="35" t="s">
        <v>662</v>
      </c>
      <c r="C305" s="166"/>
      <c r="D305" s="5" t="s">
        <v>663</v>
      </c>
      <c r="E305" s="79">
        <f>E306</f>
        <v>161.6</v>
      </c>
      <c r="F305" s="79">
        <f t="shared" si="141"/>
        <v>0</v>
      </c>
      <c r="G305" s="79">
        <f t="shared" si="141"/>
        <v>0</v>
      </c>
    </row>
    <row r="306" spans="1:7" ht="33">
      <c r="A306" s="162" t="s">
        <v>331</v>
      </c>
      <c r="B306" s="35" t="s">
        <v>662</v>
      </c>
      <c r="C306" s="165">
        <v>600</v>
      </c>
      <c r="D306" s="5" t="s">
        <v>117</v>
      </c>
      <c r="E306" s="79">
        <f>№4!F383+№4!F512</f>
        <v>161.6</v>
      </c>
      <c r="F306" s="79">
        <f>№4!G383</f>
        <v>0</v>
      </c>
      <c r="G306" s="79">
        <f>№4!H383</f>
        <v>0</v>
      </c>
    </row>
    <row r="307" spans="1:7">
      <c r="A307" s="118" t="s">
        <v>63</v>
      </c>
      <c r="B307" s="74" t="s">
        <v>93</v>
      </c>
      <c r="C307" s="74" t="s">
        <v>93</v>
      </c>
      <c r="D307" s="67" t="s">
        <v>54</v>
      </c>
      <c r="E307" s="79">
        <f>E308</f>
        <v>9454.4</v>
      </c>
      <c r="F307" s="79">
        <f t="shared" ref="F307:G307" si="142">F308</f>
        <v>5332.8</v>
      </c>
      <c r="G307" s="79">
        <f t="shared" si="142"/>
        <v>5171.2</v>
      </c>
    </row>
    <row r="308" spans="1:7" ht="49.5">
      <c r="A308" s="118" t="s">
        <v>63</v>
      </c>
      <c r="B308" s="74" t="s">
        <v>280</v>
      </c>
      <c r="C308" s="74" t="s">
        <v>93</v>
      </c>
      <c r="D308" s="67" t="s">
        <v>400</v>
      </c>
      <c r="E308" s="79">
        <f>E309+E316+E331</f>
        <v>9454.4</v>
      </c>
      <c r="F308" s="79">
        <f>F309+F316+F331</f>
        <v>5332.8</v>
      </c>
      <c r="G308" s="79">
        <f>G309+G316+G331</f>
        <v>5171.2</v>
      </c>
    </row>
    <row r="309" spans="1:7" ht="33">
      <c r="A309" s="118" t="s">
        <v>63</v>
      </c>
      <c r="B309" s="74" t="s">
        <v>281</v>
      </c>
      <c r="C309" s="74" t="s">
        <v>93</v>
      </c>
      <c r="D309" s="67" t="s">
        <v>114</v>
      </c>
      <c r="E309" s="79">
        <f>E314+E310+E312</f>
        <v>3226.7999999999997</v>
      </c>
      <c r="F309" s="79">
        <f t="shared" ref="F309:G309" si="143">F314+F310+F312</f>
        <v>168.7</v>
      </c>
      <c r="G309" s="79">
        <f t="shared" si="143"/>
        <v>0</v>
      </c>
    </row>
    <row r="310" spans="1:7" ht="49.5">
      <c r="A310" s="6" t="s">
        <v>63</v>
      </c>
      <c r="B310" s="6" t="s">
        <v>587</v>
      </c>
      <c r="C310" s="71"/>
      <c r="D310" s="5" t="s">
        <v>588</v>
      </c>
      <c r="E310" s="79">
        <f>E311</f>
        <v>90.7</v>
      </c>
      <c r="F310" s="79">
        <f t="shared" ref="F310:G310" si="144">F311</f>
        <v>0</v>
      </c>
      <c r="G310" s="79">
        <f t="shared" si="144"/>
        <v>0</v>
      </c>
    </row>
    <row r="311" spans="1:7">
      <c r="A311" s="6" t="s">
        <v>63</v>
      </c>
      <c r="B311" s="6" t="s">
        <v>587</v>
      </c>
      <c r="C311" s="71" t="s">
        <v>100</v>
      </c>
      <c r="D311" s="5" t="s">
        <v>101</v>
      </c>
      <c r="E311" s="79">
        <f>№4!F518</f>
        <v>90.7</v>
      </c>
      <c r="F311" s="79">
        <f>№4!G518</f>
        <v>0</v>
      </c>
      <c r="G311" s="79">
        <f>№4!H518</f>
        <v>0</v>
      </c>
    </row>
    <row r="312" spans="1:7" ht="33">
      <c r="A312" s="6" t="s">
        <v>63</v>
      </c>
      <c r="B312" s="6" t="s">
        <v>586</v>
      </c>
      <c r="C312" s="71"/>
      <c r="D312" s="5" t="s">
        <v>589</v>
      </c>
      <c r="E312" s="79">
        <f>E313</f>
        <v>2975.2</v>
      </c>
      <c r="F312" s="79">
        <f t="shared" ref="F312:G312" si="145">F313</f>
        <v>0</v>
      </c>
      <c r="G312" s="79">
        <f t="shared" si="145"/>
        <v>0</v>
      </c>
    </row>
    <row r="313" spans="1:7" ht="33">
      <c r="A313" s="6" t="s">
        <v>63</v>
      </c>
      <c r="B313" s="6" t="s">
        <v>586</v>
      </c>
      <c r="C313" s="71">
        <v>600</v>
      </c>
      <c r="D313" s="5" t="s">
        <v>117</v>
      </c>
      <c r="E313" s="79">
        <f>№4!F520+№4!F389</f>
        <v>2975.2</v>
      </c>
      <c r="F313" s="79">
        <f>№4!G520+№4!G389</f>
        <v>0</v>
      </c>
      <c r="G313" s="79">
        <f>№4!H520+№4!H389</f>
        <v>0</v>
      </c>
    </row>
    <row r="314" spans="1:7" ht="33">
      <c r="A314" s="118" t="s">
        <v>63</v>
      </c>
      <c r="B314" s="74" t="s">
        <v>495</v>
      </c>
      <c r="C314" s="74" t="s">
        <v>93</v>
      </c>
      <c r="D314" s="67" t="s">
        <v>195</v>
      </c>
      <c r="E314" s="79">
        <f>E315</f>
        <v>160.9</v>
      </c>
      <c r="F314" s="79">
        <f t="shared" ref="F314:G314" si="146">F315</f>
        <v>168.7</v>
      </c>
      <c r="G314" s="79">
        <f t="shared" si="146"/>
        <v>0</v>
      </c>
    </row>
    <row r="315" spans="1:7">
      <c r="A315" s="118" t="s">
        <v>63</v>
      </c>
      <c r="B315" s="74" t="s">
        <v>495</v>
      </c>
      <c r="C315" s="74" t="s">
        <v>100</v>
      </c>
      <c r="D315" s="67" t="s">
        <v>101</v>
      </c>
      <c r="E315" s="79">
        <f>№4!F522</f>
        <v>160.9</v>
      </c>
      <c r="F315" s="79">
        <f>№4!G522</f>
        <v>168.7</v>
      </c>
      <c r="G315" s="79">
        <f>№4!H522</f>
        <v>0</v>
      </c>
    </row>
    <row r="316" spans="1:7" ht="66">
      <c r="A316" s="118" t="s">
        <v>63</v>
      </c>
      <c r="B316" s="74" t="s">
        <v>282</v>
      </c>
      <c r="C316" s="74" t="s">
        <v>93</v>
      </c>
      <c r="D316" s="67" t="s">
        <v>470</v>
      </c>
      <c r="E316" s="79">
        <f>E317+E319+E321+E323+E325+E327+E329</f>
        <v>5157</v>
      </c>
      <c r="F316" s="79">
        <f t="shared" ref="F316:G316" si="147">F317+F319+F321+F323+F325+F327+F329</f>
        <v>5164.1000000000004</v>
      </c>
      <c r="G316" s="79">
        <f t="shared" si="147"/>
        <v>5171.2</v>
      </c>
    </row>
    <row r="317" spans="1:7" ht="33">
      <c r="A317" s="6" t="s">
        <v>63</v>
      </c>
      <c r="B317" s="4" t="s">
        <v>285</v>
      </c>
      <c r="C317" s="4"/>
      <c r="D317" s="21" t="s">
        <v>136</v>
      </c>
      <c r="E317" s="79">
        <f>E318</f>
        <v>4953.1000000000004</v>
      </c>
      <c r="F317" s="79">
        <f t="shared" ref="F317:G317" si="148">F318</f>
        <v>4953.1000000000004</v>
      </c>
      <c r="G317" s="79">
        <f t="shared" si="148"/>
        <v>4953.1000000000004</v>
      </c>
    </row>
    <row r="318" spans="1:7" ht="33">
      <c r="A318" s="6" t="s">
        <v>63</v>
      </c>
      <c r="B318" s="4" t="s">
        <v>285</v>
      </c>
      <c r="C318" s="71">
        <v>600</v>
      </c>
      <c r="D318" s="5" t="s">
        <v>117</v>
      </c>
      <c r="E318" s="79">
        <f>№4!F393</f>
        <v>4953.1000000000004</v>
      </c>
      <c r="F318" s="79">
        <f>№4!G393</f>
        <v>4953.1000000000004</v>
      </c>
      <c r="G318" s="79">
        <f>№4!H393</f>
        <v>4953.1000000000004</v>
      </c>
    </row>
    <row r="319" spans="1:7" ht="33">
      <c r="A319" s="118" t="s">
        <v>63</v>
      </c>
      <c r="B319" s="74" t="s">
        <v>283</v>
      </c>
      <c r="C319" s="74" t="s">
        <v>93</v>
      </c>
      <c r="D319" s="67" t="s">
        <v>134</v>
      </c>
      <c r="E319" s="79">
        <f>E320</f>
        <v>19.899999999999999</v>
      </c>
      <c r="F319" s="79">
        <f t="shared" ref="F319:G319" si="149">F320</f>
        <v>21.9</v>
      </c>
      <c r="G319" s="79">
        <f t="shared" si="149"/>
        <v>23.9</v>
      </c>
    </row>
    <row r="320" spans="1:7">
      <c r="A320" s="118" t="s">
        <v>63</v>
      </c>
      <c r="B320" s="74" t="s">
        <v>283</v>
      </c>
      <c r="C320" s="74" t="s">
        <v>100</v>
      </c>
      <c r="D320" s="67" t="s">
        <v>101</v>
      </c>
      <c r="E320" s="79">
        <f>№4!F395</f>
        <v>19.899999999999999</v>
      </c>
      <c r="F320" s="79">
        <f>№4!G395</f>
        <v>21.9</v>
      </c>
      <c r="G320" s="79">
        <f>№4!H395</f>
        <v>23.9</v>
      </c>
    </row>
    <row r="321" spans="1:7" ht="33">
      <c r="A321" s="118" t="s">
        <v>63</v>
      </c>
      <c r="B321" s="74" t="s">
        <v>284</v>
      </c>
      <c r="C321" s="74" t="s">
        <v>93</v>
      </c>
      <c r="D321" s="67" t="s">
        <v>135</v>
      </c>
      <c r="E321" s="79">
        <f>E322</f>
        <v>13.5</v>
      </c>
      <c r="F321" s="79">
        <f t="shared" ref="F321:G321" si="150">F322</f>
        <v>14</v>
      </c>
      <c r="G321" s="79">
        <f t="shared" si="150"/>
        <v>14.5</v>
      </c>
    </row>
    <row r="322" spans="1:7" ht="33">
      <c r="A322" s="118" t="s">
        <v>63</v>
      </c>
      <c r="B322" s="74" t="s">
        <v>284</v>
      </c>
      <c r="C322" s="74" t="s">
        <v>96</v>
      </c>
      <c r="D322" s="67" t="s">
        <v>343</v>
      </c>
      <c r="E322" s="79">
        <f>№4!F397</f>
        <v>13.5</v>
      </c>
      <c r="F322" s="79">
        <f>№4!G397</f>
        <v>14</v>
      </c>
      <c r="G322" s="79">
        <f>№4!H397</f>
        <v>14.5</v>
      </c>
    </row>
    <row r="323" spans="1:7" ht="33">
      <c r="A323" s="118" t="s">
        <v>63</v>
      </c>
      <c r="B323" s="74" t="s">
        <v>287</v>
      </c>
      <c r="C323" s="74" t="s">
        <v>93</v>
      </c>
      <c r="D323" s="67" t="s">
        <v>137</v>
      </c>
      <c r="E323" s="79">
        <f>E324</f>
        <v>47.6</v>
      </c>
      <c r="F323" s="79">
        <f t="shared" ref="F323:G323" si="151">F324</f>
        <v>49.3</v>
      </c>
      <c r="G323" s="79">
        <f t="shared" si="151"/>
        <v>51</v>
      </c>
    </row>
    <row r="324" spans="1:7" ht="33">
      <c r="A324" s="118" t="s">
        <v>63</v>
      </c>
      <c r="B324" s="74" t="s">
        <v>287</v>
      </c>
      <c r="C324" s="74" t="s">
        <v>414</v>
      </c>
      <c r="D324" s="67" t="s">
        <v>415</v>
      </c>
      <c r="E324" s="79">
        <f>№4!F399</f>
        <v>47.6</v>
      </c>
      <c r="F324" s="79">
        <f>№4!G399</f>
        <v>49.3</v>
      </c>
      <c r="G324" s="79">
        <f>№4!H399</f>
        <v>51</v>
      </c>
    </row>
    <row r="325" spans="1:7" ht="33">
      <c r="A325" s="118" t="s">
        <v>63</v>
      </c>
      <c r="B325" s="74" t="s">
        <v>314</v>
      </c>
      <c r="C325" s="74" t="s">
        <v>93</v>
      </c>
      <c r="D325" s="67" t="s">
        <v>199</v>
      </c>
      <c r="E325" s="79">
        <f>E326</f>
        <v>21.7</v>
      </c>
      <c r="F325" s="79">
        <f t="shared" ref="F325:G325" si="152">F326</f>
        <v>22.3</v>
      </c>
      <c r="G325" s="79">
        <f t="shared" si="152"/>
        <v>22.9</v>
      </c>
    </row>
    <row r="326" spans="1:7" ht="33">
      <c r="A326" s="118" t="s">
        <v>63</v>
      </c>
      <c r="B326" s="74" t="s">
        <v>314</v>
      </c>
      <c r="C326" s="74" t="s">
        <v>96</v>
      </c>
      <c r="D326" s="67" t="s">
        <v>343</v>
      </c>
      <c r="E326" s="79">
        <f>№4!F401</f>
        <v>21.7</v>
      </c>
      <c r="F326" s="79">
        <f>№4!G401</f>
        <v>22.3</v>
      </c>
      <c r="G326" s="79">
        <f>№4!H401</f>
        <v>22.9</v>
      </c>
    </row>
    <row r="327" spans="1:7" ht="33">
      <c r="A327" s="118" t="s">
        <v>63</v>
      </c>
      <c r="B327" s="74" t="s">
        <v>474</v>
      </c>
      <c r="C327" s="74" t="s">
        <v>93</v>
      </c>
      <c r="D327" s="67" t="s">
        <v>475</v>
      </c>
      <c r="E327" s="79">
        <f>E328</f>
        <v>36</v>
      </c>
      <c r="F327" s="79">
        <f t="shared" ref="F327:G327" si="153">F328</f>
        <v>36</v>
      </c>
      <c r="G327" s="79">
        <f t="shared" si="153"/>
        <v>36</v>
      </c>
    </row>
    <row r="328" spans="1:7">
      <c r="A328" s="118" t="s">
        <v>63</v>
      </c>
      <c r="B328" s="74" t="s">
        <v>474</v>
      </c>
      <c r="C328" s="74" t="s">
        <v>100</v>
      </c>
      <c r="D328" s="67" t="s">
        <v>101</v>
      </c>
      <c r="E328" s="79">
        <f>№4!F403</f>
        <v>36</v>
      </c>
      <c r="F328" s="79">
        <f>№4!G403</f>
        <v>36</v>
      </c>
      <c r="G328" s="79">
        <f>№4!H403</f>
        <v>36</v>
      </c>
    </row>
    <row r="329" spans="1:7" ht="49.5" customHeight="1">
      <c r="A329" s="118" t="s">
        <v>63</v>
      </c>
      <c r="B329" s="74" t="s">
        <v>478</v>
      </c>
      <c r="C329" s="74" t="s">
        <v>93</v>
      </c>
      <c r="D329" s="67" t="s">
        <v>138</v>
      </c>
      <c r="E329" s="79">
        <f>E330</f>
        <v>65.2</v>
      </c>
      <c r="F329" s="79">
        <f t="shared" ref="F329:G329" si="154">F330</f>
        <v>67.5</v>
      </c>
      <c r="G329" s="79">
        <f t="shared" si="154"/>
        <v>69.8</v>
      </c>
    </row>
    <row r="330" spans="1:7" ht="33">
      <c r="A330" s="118" t="s">
        <v>63</v>
      </c>
      <c r="B330" s="74" t="s">
        <v>478</v>
      </c>
      <c r="C330" s="74" t="s">
        <v>414</v>
      </c>
      <c r="D330" s="67" t="s">
        <v>415</v>
      </c>
      <c r="E330" s="79">
        <f>№4!F406</f>
        <v>65.2</v>
      </c>
      <c r="F330" s="79">
        <f>№4!G406</f>
        <v>67.5</v>
      </c>
      <c r="G330" s="79">
        <f>№4!H406</f>
        <v>69.8</v>
      </c>
    </row>
    <row r="331" spans="1:7" ht="82.5">
      <c r="A331" s="118" t="s">
        <v>63</v>
      </c>
      <c r="B331" s="74" t="s">
        <v>401</v>
      </c>
      <c r="C331" s="74" t="s">
        <v>93</v>
      </c>
      <c r="D331" s="67" t="s">
        <v>402</v>
      </c>
      <c r="E331" s="79">
        <f>E332</f>
        <v>1070.5999999999999</v>
      </c>
      <c r="F331" s="79">
        <f t="shared" ref="F331:G332" si="155">F332</f>
        <v>0</v>
      </c>
      <c r="G331" s="79">
        <f t="shared" si="155"/>
        <v>0</v>
      </c>
    </row>
    <row r="332" spans="1:7" ht="99">
      <c r="A332" s="118" t="s">
        <v>63</v>
      </c>
      <c r="B332" s="74" t="s">
        <v>404</v>
      </c>
      <c r="C332" s="74" t="s">
        <v>93</v>
      </c>
      <c r="D332" s="67" t="s">
        <v>405</v>
      </c>
      <c r="E332" s="79">
        <f>E333</f>
        <v>1070.5999999999999</v>
      </c>
      <c r="F332" s="79">
        <f t="shared" si="155"/>
        <v>0</v>
      </c>
      <c r="G332" s="79">
        <f t="shared" si="155"/>
        <v>0</v>
      </c>
    </row>
    <row r="333" spans="1:7" ht="33">
      <c r="A333" s="118" t="s">
        <v>63</v>
      </c>
      <c r="B333" s="74" t="s">
        <v>404</v>
      </c>
      <c r="C333" s="74" t="s">
        <v>96</v>
      </c>
      <c r="D333" s="67" t="s">
        <v>343</v>
      </c>
      <c r="E333" s="79">
        <f>№4!F202</f>
        <v>1070.5999999999999</v>
      </c>
      <c r="F333" s="79">
        <f>№4!G202</f>
        <v>0</v>
      </c>
      <c r="G333" s="79">
        <f>№4!H202</f>
        <v>0</v>
      </c>
    </row>
    <row r="334" spans="1:7">
      <c r="A334" s="118" t="s">
        <v>79</v>
      </c>
      <c r="B334" s="74" t="s">
        <v>93</v>
      </c>
      <c r="C334" s="74" t="s">
        <v>93</v>
      </c>
      <c r="D334" s="67" t="s">
        <v>17</v>
      </c>
      <c r="E334" s="79">
        <f>E335</f>
        <v>13928.199999999999</v>
      </c>
      <c r="F334" s="79">
        <f t="shared" ref="F334:G334" si="156">F335</f>
        <v>13928.199999999999</v>
      </c>
      <c r="G334" s="79">
        <f t="shared" si="156"/>
        <v>13928.199999999999</v>
      </c>
    </row>
    <row r="335" spans="1:7" ht="49.5">
      <c r="A335" s="118" t="s">
        <v>79</v>
      </c>
      <c r="B335" s="74" t="s">
        <v>280</v>
      </c>
      <c r="C335" s="74" t="s">
        <v>93</v>
      </c>
      <c r="D335" s="67" t="s">
        <v>400</v>
      </c>
      <c r="E335" s="79">
        <f>E336</f>
        <v>13928.199999999999</v>
      </c>
      <c r="F335" s="79">
        <f t="shared" ref="F335:G335" si="157">F336</f>
        <v>13928.199999999999</v>
      </c>
      <c r="G335" s="79">
        <f t="shared" si="157"/>
        <v>13928.199999999999</v>
      </c>
    </row>
    <row r="336" spans="1:7">
      <c r="A336" s="118" t="s">
        <v>79</v>
      </c>
      <c r="B336" s="74" t="s">
        <v>304</v>
      </c>
      <c r="C336" s="74" t="s">
        <v>93</v>
      </c>
      <c r="D336" s="67" t="s">
        <v>2</v>
      </c>
      <c r="E336" s="79">
        <f>E337+E341+E344</f>
        <v>13928.199999999999</v>
      </c>
      <c r="F336" s="79">
        <f t="shared" ref="F336:G336" si="158">F337+F341+F344</f>
        <v>13928.199999999999</v>
      </c>
      <c r="G336" s="79">
        <f t="shared" si="158"/>
        <v>13928.199999999999</v>
      </c>
    </row>
    <row r="337" spans="1:7" ht="49.5">
      <c r="A337" s="118" t="s">
        <v>79</v>
      </c>
      <c r="B337" s="74" t="s">
        <v>306</v>
      </c>
      <c r="C337" s="74" t="s">
        <v>93</v>
      </c>
      <c r="D337" s="67" t="s">
        <v>124</v>
      </c>
      <c r="E337" s="79">
        <f>E338+E339+E340</f>
        <v>8749.4</v>
      </c>
      <c r="F337" s="79">
        <f t="shared" ref="F337:G337" si="159">F338+F339+F340</f>
        <v>8749.4</v>
      </c>
      <c r="G337" s="79">
        <f t="shared" si="159"/>
        <v>8749.4</v>
      </c>
    </row>
    <row r="338" spans="1:7" ht="82.5">
      <c r="A338" s="118" t="s">
        <v>79</v>
      </c>
      <c r="B338" s="74" t="s">
        <v>306</v>
      </c>
      <c r="C338" s="74" t="s">
        <v>95</v>
      </c>
      <c r="D338" s="67" t="s">
        <v>3</v>
      </c>
      <c r="E338" s="79">
        <f>№4!F528</f>
        <v>6262.2</v>
      </c>
      <c r="F338" s="79">
        <f>№4!G528</f>
        <v>6262.2</v>
      </c>
      <c r="G338" s="79">
        <f>№4!H528</f>
        <v>6262.2</v>
      </c>
    </row>
    <row r="339" spans="1:7" ht="33">
      <c r="A339" s="118" t="s">
        <v>79</v>
      </c>
      <c r="B339" s="74" t="s">
        <v>306</v>
      </c>
      <c r="C339" s="74" t="s">
        <v>96</v>
      </c>
      <c r="D339" s="67" t="s">
        <v>343</v>
      </c>
      <c r="E339" s="79">
        <f>№4!F529</f>
        <v>2293.4</v>
      </c>
      <c r="F339" s="79">
        <f>№4!G529</f>
        <v>2293.4</v>
      </c>
      <c r="G339" s="79">
        <f>№4!H529</f>
        <v>2293.4</v>
      </c>
    </row>
    <row r="340" spans="1:7">
      <c r="A340" s="118" t="s">
        <v>79</v>
      </c>
      <c r="B340" s="74" t="s">
        <v>306</v>
      </c>
      <c r="C340" s="74" t="s">
        <v>97</v>
      </c>
      <c r="D340" s="67" t="s">
        <v>98</v>
      </c>
      <c r="E340" s="79">
        <f>№4!F530</f>
        <v>193.8</v>
      </c>
      <c r="F340" s="79">
        <f>№4!G530</f>
        <v>193.8</v>
      </c>
      <c r="G340" s="79">
        <f>№4!H530</f>
        <v>193.8</v>
      </c>
    </row>
    <row r="341" spans="1:7" ht="49.5">
      <c r="A341" s="118" t="s">
        <v>79</v>
      </c>
      <c r="B341" s="74" t="s">
        <v>307</v>
      </c>
      <c r="C341" s="74" t="s">
        <v>93</v>
      </c>
      <c r="D341" s="67" t="s">
        <v>125</v>
      </c>
      <c r="E341" s="79">
        <f>E342+E343</f>
        <v>3348.9</v>
      </c>
      <c r="F341" s="79">
        <f t="shared" ref="F341:G341" si="160">F342+F343</f>
        <v>3348.9</v>
      </c>
      <c r="G341" s="79">
        <f t="shared" si="160"/>
        <v>3348.9</v>
      </c>
    </row>
    <row r="342" spans="1:7" ht="82.5">
      <c r="A342" s="118" t="s">
        <v>79</v>
      </c>
      <c r="B342" s="74" t="s">
        <v>307</v>
      </c>
      <c r="C342" s="74" t="s">
        <v>95</v>
      </c>
      <c r="D342" s="67" t="s">
        <v>3</v>
      </c>
      <c r="E342" s="79">
        <f>№4!F532</f>
        <v>2756.5</v>
      </c>
      <c r="F342" s="79">
        <f>№4!G532</f>
        <v>2756.5</v>
      </c>
      <c r="G342" s="79">
        <f>№4!H532</f>
        <v>2756.5</v>
      </c>
    </row>
    <row r="343" spans="1:7" ht="33">
      <c r="A343" s="118" t="s">
        <v>79</v>
      </c>
      <c r="B343" s="74" t="s">
        <v>307</v>
      </c>
      <c r="C343" s="74" t="s">
        <v>96</v>
      </c>
      <c r="D343" s="67" t="s">
        <v>343</v>
      </c>
      <c r="E343" s="79">
        <f>№4!F533</f>
        <v>592.4</v>
      </c>
      <c r="F343" s="79">
        <f>№4!G533</f>
        <v>592.4</v>
      </c>
      <c r="G343" s="79">
        <f>№4!H533</f>
        <v>592.4</v>
      </c>
    </row>
    <row r="344" spans="1:7" ht="72.75" customHeight="1">
      <c r="A344" s="118" t="s">
        <v>79</v>
      </c>
      <c r="B344" s="74" t="s">
        <v>305</v>
      </c>
      <c r="C344" s="74" t="s">
        <v>93</v>
      </c>
      <c r="D344" s="67" t="s">
        <v>344</v>
      </c>
      <c r="E344" s="79">
        <f>E345</f>
        <v>1829.9</v>
      </c>
      <c r="F344" s="79">
        <f t="shared" ref="F344:G344" si="161">F345</f>
        <v>1829.9</v>
      </c>
      <c r="G344" s="79">
        <f t="shared" si="161"/>
        <v>1829.9</v>
      </c>
    </row>
    <row r="345" spans="1:7" ht="82.5">
      <c r="A345" s="118" t="s">
        <v>79</v>
      </c>
      <c r="B345" s="74" t="s">
        <v>305</v>
      </c>
      <c r="C345" s="74" t="s">
        <v>95</v>
      </c>
      <c r="D345" s="67" t="s">
        <v>3</v>
      </c>
      <c r="E345" s="79">
        <f>№4!F535</f>
        <v>1829.9</v>
      </c>
      <c r="F345" s="79">
        <f>№4!G535</f>
        <v>1829.9</v>
      </c>
      <c r="G345" s="79">
        <f>№4!H535</f>
        <v>1829.9</v>
      </c>
    </row>
    <row r="346" spans="1:7">
      <c r="A346" s="75" t="s">
        <v>66</v>
      </c>
      <c r="B346" s="75" t="s">
        <v>93</v>
      </c>
      <c r="C346" s="75" t="s">
        <v>93</v>
      </c>
      <c r="D346" s="3" t="s">
        <v>111</v>
      </c>
      <c r="E346" s="77">
        <f>E347</f>
        <v>23642.299999999996</v>
      </c>
      <c r="F346" s="77">
        <f t="shared" ref="F346:G348" si="162">F347</f>
        <v>22473.200000000001</v>
      </c>
      <c r="G346" s="77">
        <f t="shared" si="162"/>
        <v>22485.3</v>
      </c>
    </row>
    <row r="347" spans="1:7">
      <c r="A347" s="118" t="s">
        <v>67</v>
      </c>
      <c r="B347" s="74" t="s">
        <v>93</v>
      </c>
      <c r="C347" s="74" t="s">
        <v>93</v>
      </c>
      <c r="D347" s="67" t="s">
        <v>18</v>
      </c>
      <c r="E347" s="79">
        <f>E348+E370</f>
        <v>23642.299999999996</v>
      </c>
      <c r="F347" s="79">
        <f t="shared" ref="F347:G347" si="163">F348+F370</f>
        <v>22473.200000000001</v>
      </c>
      <c r="G347" s="79">
        <f t="shared" si="163"/>
        <v>22485.3</v>
      </c>
    </row>
    <row r="348" spans="1:7" ht="49.5">
      <c r="A348" s="118" t="s">
        <v>67</v>
      </c>
      <c r="B348" s="74" t="s">
        <v>242</v>
      </c>
      <c r="C348" s="74" t="s">
        <v>93</v>
      </c>
      <c r="D348" s="67" t="s">
        <v>406</v>
      </c>
      <c r="E348" s="79">
        <f>E349</f>
        <v>23072.699999999997</v>
      </c>
      <c r="F348" s="79">
        <f t="shared" si="162"/>
        <v>22473.200000000001</v>
      </c>
      <c r="G348" s="79">
        <f t="shared" si="162"/>
        <v>22485.3</v>
      </c>
    </row>
    <row r="349" spans="1:7" ht="49.5">
      <c r="A349" s="118" t="s">
        <v>67</v>
      </c>
      <c r="B349" s="74" t="s">
        <v>243</v>
      </c>
      <c r="C349" s="74" t="s">
        <v>93</v>
      </c>
      <c r="D349" s="67" t="s">
        <v>151</v>
      </c>
      <c r="E349" s="79">
        <f>E350+E352+E354+E360+E368+E362+E364+E366+E358</f>
        <v>23072.699999999997</v>
      </c>
      <c r="F349" s="79">
        <f t="shared" ref="F349:G349" si="164">F350+F352+F354+F360+F368+F362+F364+F366+F358</f>
        <v>22473.200000000001</v>
      </c>
      <c r="G349" s="79">
        <f t="shared" si="164"/>
        <v>22485.3</v>
      </c>
    </row>
    <row r="350" spans="1:7" ht="33">
      <c r="A350" s="118" t="s">
        <v>67</v>
      </c>
      <c r="B350" s="74" t="s">
        <v>247</v>
      </c>
      <c r="C350" s="74" t="s">
        <v>93</v>
      </c>
      <c r="D350" s="67" t="s">
        <v>409</v>
      </c>
      <c r="E350" s="79">
        <f>E351</f>
        <v>155.1</v>
      </c>
      <c r="F350" s="79">
        <f t="shared" ref="F350:G350" si="165">F351</f>
        <v>160.6</v>
      </c>
      <c r="G350" s="79">
        <f t="shared" si="165"/>
        <v>166.1</v>
      </c>
    </row>
    <row r="351" spans="1:7" ht="33">
      <c r="A351" s="118" t="s">
        <v>67</v>
      </c>
      <c r="B351" s="74" t="s">
        <v>247</v>
      </c>
      <c r="C351" s="74" t="s">
        <v>96</v>
      </c>
      <c r="D351" s="67" t="s">
        <v>343</v>
      </c>
      <c r="E351" s="79">
        <f>№4!F209</f>
        <v>155.1</v>
      </c>
      <c r="F351" s="79">
        <f>№4!G209</f>
        <v>160.6</v>
      </c>
      <c r="G351" s="79">
        <f>№4!H209</f>
        <v>166.1</v>
      </c>
    </row>
    <row r="352" spans="1:7" ht="37.5" customHeight="1">
      <c r="A352" s="118" t="s">
        <v>67</v>
      </c>
      <c r="B352" s="74" t="s">
        <v>310</v>
      </c>
      <c r="C352" s="74" t="s">
        <v>93</v>
      </c>
      <c r="D352" s="67" t="s">
        <v>152</v>
      </c>
      <c r="E352" s="79">
        <f>E353</f>
        <v>155.30000000000001</v>
      </c>
      <c r="F352" s="79">
        <f t="shared" ref="F352:G352" si="166">F353</f>
        <v>160.69999999999999</v>
      </c>
      <c r="G352" s="79">
        <f t="shared" si="166"/>
        <v>166.2</v>
      </c>
    </row>
    <row r="353" spans="1:7" ht="33">
      <c r="A353" s="118" t="s">
        <v>67</v>
      </c>
      <c r="B353" s="74" t="s">
        <v>310</v>
      </c>
      <c r="C353" s="74" t="s">
        <v>96</v>
      </c>
      <c r="D353" s="67" t="s">
        <v>343</v>
      </c>
      <c r="E353" s="79">
        <f>№4!F211</f>
        <v>155.30000000000001</v>
      </c>
      <c r="F353" s="79">
        <f>№4!G211</f>
        <v>160.69999999999999</v>
      </c>
      <c r="G353" s="79">
        <f>№4!H211</f>
        <v>166.2</v>
      </c>
    </row>
    <row r="354" spans="1:7">
      <c r="A354" s="118" t="s">
        <v>67</v>
      </c>
      <c r="B354" s="74" t="s">
        <v>248</v>
      </c>
      <c r="C354" s="74" t="s">
        <v>93</v>
      </c>
      <c r="D354" s="67" t="s">
        <v>410</v>
      </c>
      <c r="E354" s="79">
        <f>E355+E356+E357</f>
        <v>8787.4</v>
      </c>
      <c r="F354" s="79">
        <f t="shared" ref="F354:G354" si="167">F355+F356+F357</f>
        <v>8787.4</v>
      </c>
      <c r="G354" s="79">
        <f t="shared" si="167"/>
        <v>8787.4</v>
      </c>
    </row>
    <row r="355" spans="1:7" ht="82.5">
      <c r="A355" s="118" t="s">
        <v>67</v>
      </c>
      <c r="B355" s="74" t="s">
        <v>248</v>
      </c>
      <c r="C355" s="74" t="s">
        <v>95</v>
      </c>
      <c r="D355" s="67" t="s">
        <v>3</v>
      </c>
      <c r="E355" s="79">
        <f>№4!F213</f>
        <v>7092.8</v>
      </c>
      <c r="F355" s="79">
        <f>№4!G213</f>
        <v>7092.8</v>
      </c>
      <c r="G355" s="79">
        <f>№4!H213</f>
        <v>7092.8</v>
      </c>
    </row>
    <row r="356" spans="1:7" ht="33">
      <c r="A356" s="118" t="s">
        <v>67</v>
      </c>
      <c r="B356" s="74" t="s">
        <v>248</v>
      </c>
      <c r="C356" s="74" t="s">
        <v>96</v>
      </c>
      <c r="D356" s="67" t="s">
        <v>343</v>
      </c>
      <c r="E356" s="79">
        <f>№4!F214</f>
        <v>1600.7</v>
      </c>
      <c r="F356" s="79">
        <f>№4!G214</f>
        <v>1600.7</v>
      </c>
      <c r="G356" s="79">
        <f>№4!H214</f>
        <v>1600.7</v>
      </c>
    </row>
    <row r="357" spans="1:7">
      <c r="A357" s="118" t="s">
        <v>67</v>
      </c>
      <c r="B357" s="74" t="s">
        <v>248</v>
      </c>
      <c r="C357" s="74" t="s">
        <v>97</v>
      </c>
      <c r="D357" s="67" t="s">
        <v>98</v>
      </c>
      <c r="E357" s="79">
        <f>№4!F215</f>
        <v>93.9</v>
      </c>
      <c r="F357" s="79">
        <f>№4!G215</f>
        <v>93.9</v>
      </c>
      <c r="G357" s="79">
        <f>№4!H215</f>
        <v>93.9</v>
      </c>
    </row>
    <row r="358" spans="1:7" ht="82.5">
      <c r="A358" s="82" t="s">
        <v>67</v>
      </c>
      <c r="B358" s="82" t="s">
        <v>653</v>
      </c>
      <c r="C358" s="82" t="s">
        <v>93</v>
      </c>
      <c r="D358" s="83" t="s">
        <v>654</v>
      </c>
      <c r="E358" s="79">
        <f>E359</f>
        <v>51.5</v>
      </c>
      <c r="F358" s="79">
        <f t="shared" ref="F358:G358" si="168">F359</f>
        <v>0</v>
      </c>
      <c r="G358" s="79">
        <f t="shared" si="168"/>
        <v>0</v>
      </c>
    </row>
    <row r="359" spans="1:7" ht="33">
      <c r="A359" s="82" t="s">
        <v>67</v>
      </c>
      <c r="B359" s="82" t="s">
        <v>653</v>
      </c>
      <c r="C359" s="162" t="s">
        <v>96</v>
      </c>
      <c r="D359" s="163" t="s">
        <v>343</v>
      </c>
      <c r="E359" s="79">
        <f>№4!F217</f>
        <v>51.5</v>
      </c>
      <c r="F359" s="79">
        <f>№4!G217</f>
        <v>0</v>
      </c>
      <c r="G359" s="79">
        <f>№4!H217</f>
        <v>0</v>
      </c>
    </row>
    <row r="360" spans="1:7" ht="33">
      <c r="A360" s="15" t="s">
        <v>67</v>
      </c>
      <c r="B360" s="4" t="s">
        <v>245</v>
      </c>
      <c r="C360" s="4"/>
      <c r="D360" s="21" t="s">
        <v>153</v>
      </c>
      <c r="E360" s="79">
        <f>E361</f>
        <v>13331.3</v>
      </c>
      <c r="F360" s="79">
        <f t="shared" ref="F360:G360" si="169">F361</f>
        <v>13331.3</v>
      </c>
      <c r="G360" s="79">
        <f t="shared" si="169"/>
        <v>13331.3</v>
      </c>
    </row>
    <row r="361" spans="1:7" ht="33">
      <c r="A361" s="15" t="s">
        <v>67</v>
      </c>
      <c r="B361" s="4" t="s">
        <v>245</v>
      </c>
      <c r="C361" s="71">
        <v>600</v>
      </c>
      <c r="D361" s="5" t="s">
        <v>117</v>
      </c>
      <c r="E361" s="79">
        <f>№4!F220</f>
        <v>13331.3</v>
      </c>
      <c r="F361" s="79">
        <f>№4!G220</f>
        <v>13331.3</v>
      </c>
      <c r="G361" s="79">
        <f>№4!H220</f>
        <v>13331.3</v>
      </c>
    </row>
    <row r="362" spans="1:7" ht="53.25" customHeight="1">
      <c r="A362" s="15" t="s">
        <v>67</v>
      </c>
      <c r="B362" s="4" t="s">
        <v>569</v>
      </c>
      <c r="C362" s="71"/>
      <c r="D362" s="21" t="s">
        <v>570</v>
      </c>
      <c r="E362" s="79">
        <f>E363</f>
        <v>527</v>
      </c>
      <c r="F362" s="79">
        <f t="shared" ref="F362:G362" si="170">F363</f>
        <v>0</v>
      </c>
      <c r="G362" s="79">
        <f t="shared" si="170"/>
        <v>0</v>
      </c>
    </row>
    <row r="363" spans="1:7" ht="33">
      <c r="A363" s="15" t="s">
        <v>67</v>
      </c>
      <c r="B363" s="4" t="s">
        <v>569</v>
      </c>
      <c r="C363" s="71">
        <v>600</v>
      </c>
      <c r="D363" s="5" t="s">
        <v>117</v>
      </c>
      <c r="E363" s="79">
        <f>№4!F222</f>
        <v>527</v>
      </c>
      <c r="F363" s="79">
        <f>№4!G222</f>
        <v>0</v>
      </c>
      <c r="G363" s="79">
        <f>№4!H222</f>
        <v>0</v>
      </c>
    </row>
    <row r="364" spans="1:7" ht="33">
      <c r="A364" s="15" t="s">
        <v>67</v>
      </c>
      <c r="B364" s="4" t="s">
        <v>571</v>
      </c>
      <c r="C364" s="71"/>
      <c r="D364" s="21" t="s">
        <v>572</v>
      </c>
      <c r="E364" s="79">
        <f>E365</f>
        <v>32</v>
      </c>
      <c r="F364" s="79">
        <f t="shared" ref="F364:G364" si="171">F365</f>
        <v>0</v>
      </c>
      <c r="G364" s="79">
        <f t="shared" si="171"/>
        <v>0</v>
      </c>
    </row>
    <row r="365" spans="1:7" ht="33">
      <c r="A365" s="64" t="s">
        <v>67</v>
      </c>
      <c r="B365" s="4" t="s">
        <v>571</v>
      </c>
      <c r="C365" s="71">
        <v>600</v>
      </c>
      <c r="D365" s="5" t="s">
        <v>117</v>
      </c>
      <c r="E365" s="79">
        <f>№4!F224</f>
        <v>32</v>
      </c>
      <c r="F365" s="79">
        <f>№4!G224</f>
        <v>0</v>
      </c>
      <c r="G365" s="79">
        <f>№4!H224</f>
        <v>0</v>
      </c>
    </row>
    <row r="366" spans="1:7" ht="33">
      <c r="A366" s="65" t="s">
        <v>67</v>
      </c>
      <c r="B366" s="4" t="s">
        <v>573</v>
      </c>
      <c r="C366" s="71"/>
      <c r="D366" s="21" t="s">
        <v>574</v>
      </c>
      <c r="E366" s="79">
        <f>E367</f>
        <v>1</v>
      </c>
      <c r="F366" s="79">
        <f t="shared" ref="F366:G366" si="172">F367</f>
        <v>0</v>
      </c>
      <c r="G366" s="79">
        <f t="shared" si="172"/>
        <v>0</v>
      </c>
    </row>
    <row r="367" spans="1:7" ht="33">
      <c r="A367" s="64" t="s">
        <v>67</v>
      </c>
      <c r="B367" s="4" t="s">
        <v>573</v>
      </c>
      <c r="C367" s="71">
        <v>600</v>
      </c>
      <c r="D367" s="5" t="s">
        <v>117</v>
      </c>
      <c r="E367" s="79">
        <f>№4!F226</f>
        <v>1</v>
      </c>
      <c r="F367" s="79">
        <f>№4!G226</f>
        <v>0</v>
      </c>
      <c r="G367" s="79">
        <f>№4!H226</f>
        <v>0</v>
      </c>
    </row>
    <row r="368" spans="1:7" ht="66">
      <c r="A368" s="118" t="s">
        <v>67</v>
      </c>
      <c r="B368" s="74" t="s">
        <v>246</v>
      </c>
      <c r="C368" s="74" t="s">
        <v>93</v>
      </c>
      <c r="D368" s="67" t="s">
        <v>413</v>
      </c>
      <c r="E368" s="79">
        <f>E369</f>
        <v>32.1</v>
      </c>
      <c r="F368" s="79">
        <f t="shared" ref="F368:G368" si="173">F369</f>
        <v>33.200000000000003</v>
      </c>
      <c r="G368" s="79">
        <f t="shared" si="173"/>
        <v>34.299999999999997</v>
      </c>
    </row>
    <row r="369" spans="1:7" ht="33">
      <c r="A369" s="118" t="s">
        <v>67</v>
      </c>
      <c r="B369" s="74" t="s">
        <v>246</v>
      </c>
      <c r="C369" s="74" t="s">
        <v>414</v>
      </c>
      <c r="D369" s="67" t="s">
        <v>415</v>
      </c>
      <c r="E369" s="79">
        <f>№4!F228</f>
        <v>32.1</v>
      </c>
      <c r="F369" s="79">
        <f>№4!G228</f>
        <v>33.200000000000003</v>
      </c>
      <c r="G369" s="79">
        <f>№4!H228</f>
        <v>34.299999999999997</v>
      </c>
    </row>
    <row r="370" spans="1:7">
      <c r="A370" s="82" t="s">
        <v>67</v>
      </c>
      <c r="B370" s="35">
        <v>9900000000</v>
      </c>
      <c r="C370" s="169"/>
      <c r="D370" s="36" t="s">
        <v>509</v>
      </c>
      <c r="E370" s="79">
        <f>E371</f>
        <v>569.6</v>
      </c>
      <c r="F370" s="79">
        <f t="shared" ref="F370:G371" si="174">F371</f>
        <v>0</v>
      </c>
      <c r="G370" s="79">
        <f t="shared" si="174"/>
        <v>0</v>
      </c>
    </row>
    <row r="371" spans="1:7" ht="36.75" customHeight="1">
      <c r="A371" s="82" t="s">
        <v>67</v>
      </c>
      <c r="B371" s="35">
        <v>9950000000</v>
      </c>
      <c r="C371" s="166"/>
      <c r="D371" s="5" t="s">
        <v>661</v>
      </c>
      <c r="E371" s="79">
        <f>E372</f>
        <v>569.6</v>
      </c>
      <c r="F371" s="79">
        <f t="shared" si="174"/>
        <v>0</v>
      </c>
      <c r="G371" s="79">
        <f t="shared" si="174"/>
        <v>0</v>
      </c>
    </row>
    <row r="372" spans="1:7" ht="49.5">
      <c r="A372" s="94" t="s">
        <v>67</v>
      </c>
      <c r="B372" s="35" t="s">
        <v>662</v>
      </c>
      <c r="C372" s="166"/>
      <c r="D372" s="5" t="s">
        <v>663</v>
      </c>
      <c r="E372" s="79">
        <f>E373+E374</f>
        <v>569.6</v>
      </c>
      <c r="F372" s="79">
        <f t="shared" ref="F372:G372" si="175">F373+F374</f>
        <v>0</v>
      </c>
      <c r="G372" s="79">
        <f t="shared" si="175"/>
        <v>0</v>
      </c>
    </row>
    <row r="373" spans="1:7" ht="33">
      <c r="A373" s="94" t="s">
        <v>67</v>
      </c>
      <c r="B373" s="35" t="s">
        <v>662</v>
      </c>
      <c r="C373" s="162" t="s">
        <v>96</v>
      </c>
      <c r="D373" s="163" t="s">
        <v>343</v>
      </c>
      <c r="E373" s="79">
        <f>№4!F233</f>
        <v>30</v>
      </c>
      <c r="F373" s="79">
        <f>№4!G233</f>
        <v>0</v>
      </c>
      <c r="G373" s="79">
        <f>№4!H233</f>
        <v>0</v>
      </c>
    </row>
    <row r="374" spans="1:7" ht="33">
      <c r="A374" s="94" t="s">
        <v>67</v>
      </c>
      <c r="B374" s="35" t="s">
        <v>662</v>
      </c>
      <c r="C374" s="165">
        <v>600</v>
      </c>
      <c r="D374" s="5" t="s">
        <v>117</v>
      </c>
      <c r="E374" s="79">
        <f>№4!F234</f>
        <v>539.6</v>
      </c>
      <c r="F374" s="79">
        <f>№4!G234</f>
        <v>0</v>
      </c>
      <c r="G374" s="79">
        <f>№4!H234</f>
        <v>0</v>
      </c>
    </row>
    <row r="375" spans="1:7">
      <c r="A375" s="75" t="s">
        <v>64</v>
      </c>
      <c r="B375" s="75" t="s">
        <v>93</v>
      </c>
      <c r="C375" s="75" t="s">
        <v>93</v>
      </c>
      <c r="D375" s="3" t="s">
        <v>56</v>
      </c>
      <c r="E375" s="77">
        <f>E376+E381+E397</f>
        <v>20555.800000000003</v>
      </c>
      <c r="F375" s="77">
        <f t="shared" ref="F375:G375" si="176">F376+F381+F397</f>
        <v>19891.400000000001</v>
      </c>
      <c r="G375" s="77">
        <f t="shared" si="176"/>
        <v>18870.900000000001</v>
      </c>
    </row>
    <row r="376" spans="1:7">
      <c r="A376" s="118" t="s">
        <v>80</v>
      </c>
      <c r="B376" s="74" t="s">
        <v>93</v>
      </c>
      <c r="C376" s="74" t="s">
        <v>93</v>
      </c>
      <c r="D376" s="67" t="s">
        <v>57</v>
      </c>
      <c r="E376" s="79">
        <f>E377</f>
        <v>1773.5</v>
      </c>
      <c r="F376" s="79">
        <f t="shared" ref="F376:G379" si="177">F377</f>
        <v>1773.5</v>
      </c>
      <c r="G376" s="79">
        <f t="shared" si="177"/>
        <v>1773.5</v>
      </c>
    </row>
    <row r="377" spans="1:7" ht="50.25" customHeight="1">
      <c r="A377" s="118" t="s">
        <v>80</v>
      </c>
      <c r="B377" s="74" t="s">
        <v>200</v>
      </c>
      <c r="C377" s="74" t="s">
        <v>93</v>
      </c>
      <c r="D377" s="67" t="s">
        <v>340</v>
      </c>
      <c r="E377" s="79">
        <f>E378</f>
        <v>1773.5</v>
      </c>
      <c r="F377" s="79">
        <f t="shared" si="177"/>
        <v>1773.5</v>
      </c>
      <c r="G377" s="79">
        <f t="shared" si="177"/>
        <v>1773.5</v>
      </c>
    </row>
    <row r="378" spans="1:7" ht="33">
      <c r="A378" s="118" t="s">
        <v>80</v>
      </c>
      <c r="B378" s="74" t="s">
        <v>249</v>
      </c>
      <c r="C378" s="74" t="s">
        <v>93</v>
      </c>
      <c r="D378" s="67" t="s">
        <v>154</v>
      </c>
      <c r="E378" s="79">
        <f>E379</f>
        <v>1773.5</v>
      </c>
      <c r="F378" s="79">
        <f t="shared" si="177"/>
        <v>1773.5</v>
      </c>
      <c r="G378" s="79">
        <f t="shared" si="177"/>
        <v>1773.5</v>
      </c>
    </row>
    <row r="379" spans="1:7" ht="66">
      <c r="A379" s="118" t="s">
        <v>80</v>
      </c>
      <c r="B379" s="74" t="s">
        <v>250</v>
      </c>
      <c r="C379" s="74" t="s">
        <v>93</v>
      </c>
      <c r="D379" s="67" t="s">
        <v>94</v>
      </c>
      <c r="E379" s="79">
        <f>E380</f>
        <v>1773.5</v>
      </c>
      <c r="F379" s="79">
        <f t="shared" si="177"/>
        <v>1773.5</v>
      </c>
      <c r="G379" s="79">
        <f t="shared" si="177"/>
        <v>1773.5</v>
      </c>
    </row>
    <row r="380" spans="1:7">
      <c r="A380" s="118" t="s">
        <v>80</v>
      </c>
      <c r="B380" s="74" t="s">
        <v>250</v>
      </c>
      <c r="C380" s="74" t="s">
        <v>100</v>
      </c>
      <c r="D380" s="67" t="s">
        <v>101</v>
      </c>
      <c r="E380" s="79">
        <f>№4!F241</f>
        <v>1773.5</v>
      </c>
      <c r="F380" s="79">
        <v>1773.5</v>
      </c>
      <c r="G380" s="79">
        <v>1773.5</v>
      </c>
    </row>
    <row r="381" spans="1:7">
      <c r="A381" s="118" t="s">
        <v>65</v>
      </c>
      <c r="B381" s="74" t="s">
        <v>93</v>
      </c>
      <c r="C381" s="74" t="s">
        <v>93</v>
      </c>
      <c r="D381" s="67" t="s">
        <v>59</v>
      </c>
      <c r="E381" s="79">
        <f>E382+E388</f>
        <v>4360</v>
      </c>
      <c r="F381" s="79">
        <f t="shared" ref="F381:G381" si="178">F382+F388</f>
        <v>2625</v>
      </c>
      <c r="G381" s="79">
        <f t="shared" si="178"/>
        <v>2675.1</v>
      </c>
    </row>
    <row r="382" spans="1:7" ht="66">
      <c r="A382" s="118" t="s">
        <v>65</v>
      </c>
      <c r="B382" s="74" t="s">
        <v>236</v>
      </c>
      <c r="C382" s="74" t="s">
        <v>93</v>
      </c>
      <c r="D382" s="67" t="s">
        <v>457</v>
      </c>
      <c r="E382" s="79">
        <f>E383</f>
        <v>3618.3</v>
      </c>
      <c r="F382" s="79">
        <f t="shared" ref="F382:G384" si="179">F383</f>
        <v>1870.8</v>
      </c>
      <c r="G382" s="79">
        <f t="shared" si="179"/>
        <v>1908.3</v>
      </c>
    </row>
    <row r="383" spans="1:7" ht="33">
      <c r="A383" s="118" t="s">
        <v>65</v>
      </c>
      <c r="B383" s="74" t="s">
        <v>288</v>
      </c>
      <c r="C383" s="74" t="s">
        <v>93</v>
      </c>
      <c r="D383" s="67" t="s">
        <v>169</v>
      </c>
      <c r="E383" s="79">
        <f>E384+E386</f>
        <v>3618.3</v>
      </c>
      <c r="F383" s="79">
        <f t="shared" ref="F383:G383" si="180">F384+F386</f>
        <v>1870.8</v>
      </c>
      <c r="G383" s="79">
        <f t="shared" si="180"/>
        <v>1908.3</v>
      </c>
    </row>
    <row r="384" spans="1:7" ht="33">
      <c r="A384" s="118" t="s">
        <v>65</v>
      </c>
      <c r="B384" s="74" t="s">
        <v>481</v>
      </c>
      <c r="C384" s="74" t="s">
        <v>93</v>
      </c>
      <c r="D384" s="67" t="s">
        <v>170</v>
      </c>
      <c r="E384" s="79">
        <f>E385</f>
        <v>1834.2</v>
      </c>
      <c r="F384" s="79">
        <f t="shared" si="179"/>
        <v>1870.8</v>
      </c>
      <c r="G384" s="79">
        <f t="shared" si="179"/>
        <v>1908.3</v>
      </c>
    </row>
    <row r="385" spans="1:7">
      <c r="A385" s="118" t="s">
        <v>65</v>
      </c>
      <c r="B385" s="74" t="s">
        <v>481</v>
      </c>
      <c r="C385" s="74" t="s">
        <v>100</v>
      </c>
      <c r="D385" s="67" t="s">
        <v>101</v>
      </c>
      <c r="E385" s="79">
        <f>№4!F412</f>
        <v>1834.2</v>
      </c>
      <c r="F385" s="79">
        <f>№4!G412</f>
        <v>1870.8</v>
      </c>
      <c r="G385" s="79">
        <f>№4!H412</f>
        <v>1908.3</v>
      </c>
    </row>
    <row r="386" spans="1:7" ht="49.5">
      <c r="A386" s="118" t="s">
        <v>65</v>
      </c>
      <c r="B386" s="74" t="s">
        <v>593</v>
      </c>
      <c r="C386" s="74" t="s">
        <v>93</v>
      </c>
      <c r="D386" s="67" t="s">
        <v>594</v>
      </c>
      <c r="E386" s="79">
        <f>E387</f>
        <v>1784.1</v>
      </c>
      <c r="F386" s="79">
        <f t="shared" ref="F386:G386" si="181">F387</f>
        <v>0</v>
      </c>
      <c r="G386" s="79">
        <f t="shared" si="181"/>
        <v>0</v>
      </c>
    </row>
    <row r="387" spans="1:7">
      <c r="A387" s="118" t="s">
        <v>65</v>
      </c>
      <c r="B387" s="74" t="s">
        <v>593</v>
      </c>
      <c r="C387" s="74" t="s">
        <v>100</v>
      </c>
      <c r="D387" s="67" t="s">
        <v>101</v>
      </c>
      <c r="E387" s="79">
        <f>№4!F415</f>
        <v>1784.1</v>
      </c>
      <c r="F387" s="79">
        <f>№4!G415</f>
        <v>0</v>
      </c>
      <c r="G387" s="79">
        <f>№4!H415</f>
        <v>0</v>
      </c>
    </row>
    <row r="388" spans="1:7" ht="54" customHeight="1">
      <c r="A388" s="118" t="s">
        <v>65</v>
      </c>
      <c r="B388" s="74" t="s">
        <v>200</v>
      </c>
      <c r="C388" s="74" t="s">
        <v>93</v>
      </c>
      <c r="D388" s="67" t="s">
        <v>340</v>
      </c>
      <c r="E388" s="79">
        <f>E389+E392</f>
        <v>741.7</v>
      </c>
      <c r="F388" s="79">
        <f t="shared" ref="F388:G388" si="182">F389+F392</f>
        <v>754.2</v>
      </c>
      <c r="G388" s="79">
        <f t="shared" si="182"/>
        <v>766.8</v>
      </c>
    </row>
    <row r="389" spans="1:7" ht="66">
      <c r="A389" s="118" t="s">
        <v>65</v>
      </c>
      <c r="B389" s="74" t="s">
        <v>213</v>
      </c>
      <c r="C389" s="74" t="s">
        <v>93</v>
      </c>
      <c r="D389" s="67" t="s">
        <v>155</v>
      </c>
      <c r="E389" s="79">
        <f>E390</f>
        <v>408</v>
      </c>
      <c r="F389" s="79">
        <f t="shared" ref="F389:G390" si="183">F390</f>
        <v>416.2</v>
      </c>
      <c r="G389" s="79">
        <f t="shared" si="183"/>
        <v>424.5</v>
      </c>
    </row>
    <row r="390" spans="1:7" ht="49.5">
      <c r="A390" s="118" t="s">
        <v>65</v>
      </c>
      <c r="B390" s="74" t="s">
        <v>251</v>
      </c>
      <c r="C390" s="74" t="s">
        <v>93</v>
      </c>
      <c r="D390" s="67" t="s">
        <v>418</v>
      </c>
      <c r="E390" s="79">
        <f>E391</f>
        <v>408</v>
      </c>
      <c r="F390" s="79">
        <f t="shared" si="183"/>
        <v>416.2</v>
      </c>
      <c r="G390" s="79">
        <f t="shared" si="183"/>
        <v>424.5</v>
      </c>
    </row>
    <row r="391" spans="1:7" ht="33">
      <c r="A391" s="118" t="s">
        <v>65</v>
      </c>
      <c r="B391" s="74" t="s">
        <v>251</v>
      </c>
      <c r="C391" s="74" t="s">
        <v>414</v>
      </c>
      <c r="D391" s="67" t="s">
        <v>415</v>
      </c>
      <c r="E391" s="79">
        <f>№4!F247</f>
        <v>408</v>
      </c>
      <c r="F391" s="79">
        <f>№4!G247</f>
        <v>416.2</v>
      </c>
      <c r="G391" s="79">
        <f>№4!H247</f>
        <v>424.5</v>
      </c>
    </row>
    <row r="392" spans="1:7" ht="33">
      <c r="A392" s="118" t="s">
        <v>65</v>
      </c>
      <c r="B392" s="74" t="s">
        <v>249</v>
      </c>
      <c r="C392" s="74" t="s">
        <v>93</v>
      </c>
      <c r="D392" s="67" t="s">
        <v>154</v>
      </c>
      <c r="E392" s="79">
        <f>E393+E395</f>
        <v>333.7</v>
      </c>
      <c r="F392" s="79">
        <f t="shared" ref="F392:G392" si="184">F393+F395</f>
        <v>338</v>
      </c>
      <c r="G392" s="79">
        <f t="shared" si="184"/>
        <v>342.3</v>
      </c>
    </row>
    <row r="393" spans="1:7" ht="49.5">
      <c r="A393" s="118" t="s">
        <v>65</v>
      </c>
      <c r="B393" s="74" t="s">
        <v>253</v>
      </c>
      <c r="C393" s="74" t="s">
        <v>93</v>
      </c>
      <c r="D393" s="67" t="s">
        <v>419</v>
      </c>
      <c r="E393" s="79">
        <f>E394</f>
        <v>121</v>
      </c>
      <c r="F393" s="79">
        <f t="shared" ref="F393:G393" si="185">F394</f>
        <v>121</v>
      </c>
      <c r="G393" s="79">
        <f t="shared" si="185"/>
        <v>121</v>
      </c>
    </row>
    <row r="394" spans="1:7">
      <c r="A394" s="118" t="s">
        <v>65</v>
      </c>
      <c r="B394" s="74" t="s">
        <v>253</v>
      </c>
      <c r="C394" s="74" t="s">
        <v>100</v>
      </c>
      <c r="D394" s="67" t="s">
        <v>101</v>
      </c>
      <c r="E394" s="79">
        <f>№4!F250</f>
        <v>121</v>
      </c>
      <c r="F394" s="79">
        <f>№4!G250</f>
        <v>121</v>
      </c>
      <c r="G394" s="79">
        <f>№4!H250</f>
        <v>121</v>
      </c>
    </row>
    <row r="395" spans="1:7" ht="33">
      <c r="A395" s="118" t="s">
        <v>65</v>
      </c>
      <c r="B395" s="74" t="s">
        <v>252</v>
      </c>
      <c r="C395" s="74" t="s">
        <v>93</v>
      </c>
      <c r="D395" s="67" t="s">
        <v>196</v>
      </c>
      <c r="E395" s="79">
        <f>E396</f>
        <v>212.7</v>
      </c>
      <c r="F395" s="79">
        <f t="shared" ref="F395:G395" si="186">F396</f>
        <v>217</v>
      </c>
      <c r="G395" s="79">
        <f t="shared" si="186"/>
        <v>221.3</v>
      </c>
    </row>
    <row r="396" spans="1:7">
      <c r="A396" s="118" t="s">
        <v>65</v>
      </c>
      <c r="B396" s="74" t="s">
        <v>252</v>
      </c>
      <c r="C396" s="74" t="s">
        <v>100</v>
      </c>
      <c r="D396" s="67" t="s">
        <v>101</v>
      </c>
      <c r="E396" s="79">
        <f>№4!F252</f>
        <v>212.7</v>
      </c>
      <c r="F396" s="79">
        <f>№4!G252</f>
        <v>217</v>
      </c>
      <c r="G396" s="79">
        <f>№4!H252</f>
        <v>221.3</v>
      </c>
    </row>
    <row r="397" spans="1:7">
      <c r="A397" s="118" t="s">
        <v>126</v>
      </c>
      <c r="B397" s="74" t="s">
        <v>93</v>
      </c>
      <c r="C397" s="74" t="s">
        <v>93</v>
      </c>
      <c r="D397" s="67" t="s">
        <v>127</v>
      </c>
      <c r="E397" s="79">
        <f>E398+E403</f>
        <v>14422.300000000001</v>
      </c>
      <c r="F397" s="79">
        <f t="shared" ref="F397:G397" si="187">F398+F403</f>
        <v>15492.900000000001</v>
      </c>
      <c r="G397" s="79">
        <f t="shared" si="187"/>
        <v>14422.300000000001</v>
      </c>
    </row>
    <row r="398" spans="1:7" ht="49.5">
      <c r="A398" s="118" t="s">
        <v>126</v>
      </c>
      <c r="B398" s="74" t="s">
        <v>280</v>
      </c>
      <c r="C398" s="74" t="s">
        <v>93</v>
      </c>
      <c r="D398" s="67" t="s">
        <v>400</v>
      </c>
      <c r="E398" s="79">
        <f>E399</f>
        <v>9069.3000000000011</v>
      </c>
      <c r="F398" s="79">
        <f t="shared" ref="F398:G399" si="188">F399</f>
        <v>9069.3000000000011</v>
      </c>
      <c r="G398" s="79">
        <f t="shared" si="188"/>
        <v>9069.3000000000011</v>
      </c>
    </row>
    <row r="399" spans="1:7" ht="33">
      <c r="A399" s="118" t="s">
        <v>126</v>
      </c>
      <c r="B399" s="74" t="s">
        <v>281</v>
      </c>
      <c r="C399" s="74" t="s">
        <v>93</v>
      </c>
      <c r="D399" s="67" t="s">
        <v>114</v>
      </c>
      <c r="E399" s="79">
        <f>E400</f>
        <v>9069.3000000000011</v>
      </c>
      <c r="F399" s="79">
        <f t="shared" si="188"/>
        <v>9069.3000000000011</v>
      </c>
      <c r="G399" s="79">
        <f t="shared" si="188"/>
        <v>9069.3000000000011</v>
      </c>
    </row>
    <row r="400" spans="1:7" ht="66">
      <c r="A400" s="118" t="s">
        <v>126</v>
      </c>
      <c r="B400" s="74" t="s">
        <v>308</v>
      </c>
      <c r="C400" s="74" t="s">
        <v>93</v>
      </c>
      <c r="D400" s="67" t="s">
        <v>128</v>
      </c>
      <c r="E400" s="79">
        <f>E401+E402</f>
        <v>9069.3000000000011</v>
      </c>
      <c r="F400" s="79">
        <f t="shared" ref="F400:G400" si="189">F401+F402</f>
        <v>9069.3000000000011</v>
      </c>
      <c r="G400" s="79">
        <f t="shared" si="189"/>
        <v>9069.3000000000011</v>
      </c>
    </row>
    <row r="401" spans="1:7" ht="33">
      <c r="A401" s="118" t="s">
        <v>126</v>
      </c>
      <c r="B401" s="74" t="s">
        <v>308</v>
      </c>
      <c r="C401" s="74" t="s">
        <v>96</v>
      </c>
      <c r="D401" s="67" t="s">
        <v>343</v>
      </c>
      <c r="E401" s="79">
        <f>№4!F542</f>
        <v>264.2</v>
      </c>
      <c r="F401" s="79">
        <f>№4!G542</f>
        <v>264.2</v>
      </c>
      <c r="G401" s="79">
        <f>№4!H542</f>
        <v>264.2</v>
      </c>
    </row>
    <row r="402" spans="1:7">
      <c r="A402" s="118" t="s">
        <v>126</v>
      </c>
      <c r="B402" s="74" t="s">
        <v>308</v>
      </c>
      <c r="C402" s="74" t="s">
        <v>100</v>
      </c>
      <c r="D402" s="67" t="s">
        <v>101</v>
      </c>
      <c r="E402" s="79">
        <f>№4!F543</f>
        <v>8805.1</v>
      </c>
      <c r="F402" s="79">
        <f>№4!G543</f>
        <v>8805.1</v>
      </c>
      <c r="G402" s="79">
        <f>№4!H543</f>
        <v>8805.1</v>
      </c>
    </row>
    <row r="403" spans="1:7" ht="66">
      <c r="A403" s="118" t="s">
        <v>126</v>
      </c>
      <c r="B403" s="74" t="s">
        <v>236</v>
      </c>
      <c r="C403" s="74" t="s">
        <v>93</v>
      </c>
      <c r="D403" s="67" t="s">
        <v>457</v>
      </c>
      <c r="E403" s="79">
        <f>E404</f>
        <v>5353</v>
      </c>
      <c r="F403" s="79">
        <f t="shared" ref="F403:G405" si="190">F404</f>
        <v>6423.5999999999995</v>
      </c>
      <c r="G403" s="79">
        <f t="shared" si="190"/>
        <v>5353</v>
      </c>
    </row>
    <row r="404" spans="1:7" ht="66">
      <c r="A404" s="118" t="s">
        <v>126</v>
      </c>
      <c r="B404" s="74" t="s">
        <v>272</v>
      </c>
      <c r="C404" s="74" t="s">
        <v>93</v>
      </c>
      <c r="D404" s="67" t="s">
        <v>458</v>
      </c>
      <c r="E404" s="79">
        <f>E405</f>
        <v>5353</v>
      </c>
      <c r="F404" s="79">
        <f t="shared" si="190"/>
        <v>6423.5999999999995</v>
      </c>
      <c r="G404" s="79">
        <f t="shared" si="190"/>
        <v>5353</v>
      </c>
    </row>
    <row r="405" spans="1:7" ht="82.5">
      <c r="A405" s="118" t="s">
        <v>126</v>
      </c>
      <c r="B405" s="74" t="s">
        <v>317</v>
      </c>
      <c r="C405" s="74" t="s">
        <v>93</v>
      </c>
      <c r="D405" s="137" t="s">
        <v>625</v>
      </c>
      <c r="E405" s="79">
        <f>E406</f>
        <v>5353</v>
      </c>
      <c r="F405" s="79">
        <f t="shared" si="190"/>
        <v>6423.5999999999995</v>
      </c>
      <c r="G405" s="79">
        <f t="shared" si="190"/>
        <v>5353</v>
      </c>
    </row>
    <row r="406" spans="1:7" ht="49.5">
      <c r="A406" s="118" t="s">
        <v>126</v>
      </c>
      <c r="B406" s="74" t="s">
        <v>317</v>
      </c>
      <c r="C406" s="74" t="s">
        <v>99</v>
      </c>
      <c r="D406" s="67" t="s">
        <v>391</v>
      </c>
      <c r="E406" s="79">
        <f>№4!F342</f>
        <v>5353</v>
      </c>
      <c r="F406" s="79">
        <f>№4!G342</f>
        <v>6423.5999999999995</v>
      </c>
      <c r="G406" s="79">
        <f>№4!H342</f>
        <v>5353</v>
      </c>
    </row>
    <row r="407" spans="1:7">
      <c r="A407" s="75" t="s">
        <v>88</v>
      </c>
      <c r="B407" s="75" t="s">
        <v>93</v>
      </c>
      <c r="C407" s="75" t="s">
        <v>93</v>
      </c>
      <c r="D407" s="3" t="s">
        <v>55</v>
      </c>
      <c r="E407" s="77">
        <f>E408+E425</f>
        <v>16821</v>
      </c>
      <c r="F407" s="77">
        <f t="shared" ref="F407:G407" si="191">F408+F425</f>
        <v>13457.1</v>
      </c>
      <c r="G407" s="77">
        <f t="shared" si="191"/>
        <v>13503.7</v>
      </c>
    </row>
    <row r="408" spans="1:7">
      <c r="A408" s="118" t="s">
        <v>141</v>
      </c>
      <c r="B408" s="74" t="s">
        <v>93</v>
      </c>
      <c r="C408" s="74" t="s">
        <v>93</v>
      </c>
      <c r="D408" s="67" t="s">
        <v>89</v>
      </c>
      <c r="E408" s="79">
        <f>E409</f>
        <v>14531.5</v>
      </c>
      <c r="F408" s="79">
        <f t="shared" ref="F408:G409" si="192">F409</f>
        <v>11167.6</v>
      </c>
      <c r="G408" s="79">
        <f t="shared" si="192"/>
        <v>11214.2</v>
      </c>
    </row>
    <row r="409" spans="1:7" ht="49.5">
      <c r="A409" s="118" t="s">
        <v>141</v>
      </c>
      <c r="B409" s="74" t="s">
        <v>276</v>
      </c>
      <c r="C409" s="74" t="s">
        <v>93</v>
      </c>
      <c r="D409" s="67" t="s">
        <v>465</v>
      </c>
      <c r="E409" s="79">
        <f>E410</f>
        <v>14531.5</v>
      </c>
      <c r="F409" s="79">
        <f t="shared" si="192"/>
        <v>11167.6</v>
      </c>
      <c r="G409" s="79">
        <f t="shared" si="192"/>
        <v>11214.2</v>
      </c>
    </row>
    <row r="410" spans="1:7" ht="33">
      <c r="A410" s="118" t="s">
        <v>141</v>
      </c>
      <c r="B410" s="74" t="s">
        <v>277</v>
      </c>
      <c r="C410" s="74" t="s">
        <v>93</v>
      </c>
      <c r="D410" s="67" t="s">
        <v>139</v>
      </c>
      <c r="E410" s="79">
        <f>E413+E415+E419+E421+E423+E411</f>
        <v>14531.5</v>
      </c>
      <c r="F410" s="79">
        <f t="shared" ref="F410:G410" si="193">F413+F415+F419+F421+F423+F411</f>
        <v>11167.6</v>
      </c>
      <c r="G410" s="79">
        <f t="shared" si="193"/>
        <v>11214.2</v>
      </c>
    </row>
    <row r="411" spans="1:7" ht="70.5" customHeight="1">
      <c r="A411" s="118" t="s">
        <v>141</v>
      </c>
      <c r="B411" s="110" t="s">
        <v>607</v>
      </c>
      <c r="C411" s="110" t="s">
        <v>93</v>
      </c>
      <c r="D411" s="111" t="s">
        <v>608</v>
      </c>
      <c r="E411" s="79">
        <f>E412</f>
        <v>2467.1999999999998</v>
      </c>
      <c r="F411" s="79">
        <f t="shared" ref="F411:G411" si="194">F412</f>
        <v>0</v>
      </c>
      <c r="G411" s="79">
        <f t="shared" si="194"/>
        <v>0</v>
      </c>
    </row>
    <row r="412" spans="1:7" ht="33">
      <c r="A412" s="118" t="s">
        <v>141</v>
      </c>
      <c r="B412" s="110" t="s">
        <v>607</v>
      </c>
      <c r="C412" s="110" t="s">
        <v>96</v>
      </c>
      <c r="D412" s="111" t="s">
        <v>343</v>
      </c>
      <c r="E412" s="79">
        <f>№4!F431</f>
        <v>2467.1999999999998</v>
      </c>
      <c r="F412" s="79">
        <f>№4!G431</f>
        <v>0</v>
      </c>
      <c r="G412" s="79">
        <f>№4!H431</f>
        <v>0</v>
      </c>
    </row>
    <row r="413" spans="1:7" ht="49.5">
      <c r="A413" s="6" t="s">
        <v>141</v>
      </c>
      <c r="B413" s="6" t="s">
        <v>290</v>
      </c>
      <c r="C413" s="71"/>
      <c r="D413" s="5" t="s">
        <v>143</v>
      </c>
      <c r="E413" s="79">
        <f>E414</f>
        <v>9799.1</v>
      </c>
      <c r="F413" s="79">
        <f t="shared" ref="F413:G413" si="195">F414</f>
        <v>9799.1</v>
      </c>
      <c r="G413" s="79">
        <f t="shared" si="195"/>
        <v>9799.1</v>
      </c>
    </row>
    <row r="414" spans="1:7" ht="33">
      <c r="A414" s="6" t="s">
        <v>141</v>
      </c>
      <c r="B414" s="6" t="s">
        <v>290</v>
      </c>
      <c r="C414" s="71">
        <v>600</v>
      </c>
      <c r="D414" s="5" t="s">
        <v>117</v>
      </c>
      <c r="E414" s="79">
        <f>№4!F422</f>
        <v>9799.1</v>
      </c>
      <c r="F414" s="79">
        <f>№4!G422</f>
        <v>9799.1</v>
      </c>
      <c r="G414" s="79">
        <f>№4!H422</f>
        <v>9799.1</v>
      </c>
    </row>
    <row r="415" spans="1:7" ht="33">
      <c r="A415" s="118" t="s">
        <v>141</v>
      </c>
      <c r="B415" s="74" t="s">
        <v>289</v>
      </c>
      <c r="C415" s="74" t="s">
        <v>93</v>
      </c>
      <c r="D415" s="67" t="s">
        <v>142</v>
      </c>
      <c r="E415" s="79">
        <f>E416+E417+E418</f>
        <v>1070.4000000000001</v>
      </c>
      <c r="F415" s="79">
        <f t="shared" ref="F415:G415" si="196">F416+F417+F418</f>
        <v>1116.5999999999999</v>
      </c>
      <c r="G415" s="79">
        <f t="shared" si="196"/>
        <v>1163.2</v>
      </c>
    </row>
    <row r="416" spans="1:7" ht="82.5">
      <c r="A416" s="118" t="s">
        <v>141</v>
      </c>
      <c r="B416" s="74" t="s">
        <v>289</v>
      </c>
      <c r="C416" s="74" t="s">
        <v>95</v>
      </c>
      <c r="D416" s="67" t="s">
        <v>3</v>
      </c>
      <c r="E416" s="79">
        <f>№4!F424</f>
        <v>544.5</v>
      </c>
      <c r="F416" s="79">
        <f>№4!G424</f>
        <v>544.5</v>
      </c>
      <c r="G416" s="79">
        <f>№4!H424</f>
        <v>562.1</v>
      </c>
    </row>
    <row r="417" spans="1:7" ht="33">
      <c r="A417" s="118" t="s">
        <v>141</v>
      </c>
      <c r="B417" s="74" t="s">
        <v>289</v>
      </c>
      <c r="C417" s="74" t="s">
        <v>96</v>
      </c>
      <c r="D417" s="67" t="s">
        <v>343</v>
      </c>
      <c r="E417" s="79">
        <f>№4!F425</f>
        <v>439.40000000000003</v>
      </c>
      <c r="F417" s="79">
        <f>№4!G425</f>
        <v>501.3</v>
      </c>
      <c r="G417" s="79">
        <f>№4!H425</f>
        <v>530.29999999999995</v>
      </c>
    </row>
    <row r="418" spans="1:7">
      <c r="A418" s="118" t="s">
        <v>141</v>
      </c>
      <c r="B418" s="74" t="s">
        <v>289</v>
      </c>
      <c r="C418" s="74" t="s">
        <v>97</v>
      </c>
      <c r="D418" s="67" t="s">
        <v>98</v>
      </c>
      <c r="E418" s="79">
        <f>№4!F426</f>
        <v>86.5</v>
      </c>
      <c r="F418" s="79">
        <f>№4!G426</f>
        <v>70.8</v>
      </c>
      <c r="G418" s="79">
        <f>№4!H426</f>
        <v>70.8</v>
      </c>
    </row>
    <row r="419" spans="1:7" ht="49.5">
      <c r="A419" s="118" t="s">
        <v>141</v>
      </c>
      <c r="B419" s="74" t="s">
        <v>291</v>
      </c>
      <c r="C419" s="74" t="s">
        <v>93</v>
      </c>
      <c r="D419" s="67" t="s">
        <v>144</v>
      </c>
      <c r="E419" s="79">
        <f>E420</f>
        <v>251.9</v>
      </c>
      <c r="F419" s="79">
        <f t="shared" ref="F419:G419" si="197">F420</f>
        <v>251.9</v>
      </c>
      <c r="G419" s="79">
        <f t="shared" si="197"/>
        <v>251.9</v>
      </c>
    </row>
    <row r="420" spans="1:7" ht="33">
      <c r="A420" s="118" t="s">
        <v>141</v>
      </c>
      <c r="B420" s="74" t="s">
        <v>291</v>
      </c>
      <c r="C420" s="74" t="s">
        <v>414</v>
      </c>
      <c r="D420" s="67" t="s">
        <v>415</v>
      </c>
      <c r="E420" s="79">
        <f>№4!F427</f>
        <v>251.9</v>
      </c>
      <c r="F420" s="79">
        <f>№4!G427</f>
        <v>251.9</v>
      </c>
      <c r="G420" s="79">
        <f>№4!H427</f>
        <v>251.9</v>
      </c>
    </row>
    <row r="421" spans="1:7" ht="66.75" customHeight="1">
      <c r="A421" s="118" t="s">
        <v>141</v>
      </c>
      <c r="B421" s="74" t="s">
        <v>517</v>
      </c>
      <c r="C421" s="74" t="s">
        <v>93</v>
      </c>
      <c r="D421" s="67" t="s">
        <v>603</v>
      </c>
      <c r="E421" s="79">
        <f>E422</f>
        <v>782.9</v>
      </c>
      <c r="F421" s="79">
        <f t="shared" ref="F421:G421" si="198">F422</f>
        <v>0</v>
      </c>
      <c r="G421" s="79">
        <f t="shared" si="198"/>
        <v>0</v>
      </c>
    </row>
    <row r="422" spans="1:7" ht="33">
      <c r="A422" s="118" t="s">
        <v>141</v>
      </c>
      <c r="B422" s="74" t="s">
        <v>517</v>
      </c>
      <c r="C422" s="74" t="s">
        <v>96</v>
      </c>
      <c r="D422" s="67" t="s">
        <v>343</v>
      </c>
      <c r="E422" s="79">
        <f>№4!F432</f>
        <v>782.9</v>
      </c>
      <c r="F422" s="79">
        <f>№4!G432</f>
        <v>0</v>
      </c>
      <c r="G422" s="79">
        <f>№4!H432</f>
        <v>0</v>
      </c>
    </row>
    <row r="423" spans="1:7" ht="82.5">
      <c r="A423" s="118" t="s">
        <v>141</v>
      </c>
      <c r="B423" s="74" t="s">
        <v>486</v>
      </c>
      <c r="C423" s="74" t="s">
        <v>93</v>
      </c>
      <c r="D423" s="67" t="s">
        <v>487</v>
      </c>
      <c r="E423" s="79">
        <f>E424</f>
        <v>160</v>
      </c>
      <c r="F423" s="79">
        <f t="shared" ref="F423:G423" si="199">F424</f>
        <v>0</v>
      </c>
      <c r="G423" s="79">
        <f t="shared" si="199"/>
        <v>0</v>
      </c>
    </row>
    <row r="424" spans="1:7" ht="33">
      <c r="A424" s="118" t="s">
        <v>141</v>
      </c>
      <c r="B424" s="74" t="s">
        <v>486</v>
      </c>
      <c r="C424" s="74" t="s">
        <v>414</v>
      </c>
      <c r="D424" s="67" t="s">
        <v>415</v>
      </c>
      <c r="E424" s="79">
        <f>№4!F434</f>
        <v>160</v>
      </c>
      <c r="F424" s="79">
        <f>№4!G434</f>
        <v>0</v>
      </c>
      <c r="G424" s="79">
        <f>№4!H434</f>
        <v>0</v>
      </c>
    </row>
    <row r="425" spans="1:7" ht="33">
      <c r="A425" s="118" t="s">
        <v>145</v>
      </c>
      <c r="B425" s="74" t="s">
        <v>93</v>
      </c>
      <c r="C425" s="74" t="s">
        <v>93</v>
      </c>
      <c r="D425" s="67" t="s">
        <v>0</v>
      </c>
      <c r="E425" s="79">
        <f>E426</f>
        <v>2289.5</v>
      </c>
      <c r="F425" s="79">
        <f t="shared" ref="F425:G427" si="200">F426</f>
        <v>2289.5</v>
      </c>
      <c r="G425" s="79">
        <f t="shared" si="200"/>
        <v>2289.5</v>
      </c>
    </row>
    <row r="426" spans="1:7" ht="49.5">
      <c r="A426" s="118" t="s">
        <v>145</v>
      </c>
      <c r="B426" s="74" t="s">
        <v>276</v>
      </c>
      <c r="C426" s="74" t="s">
        <v>93</v>
      </c>
      <c r="D426" s="67" t="s">
        <v>465</v>
      </c>
      <c r="E426" s="79">
        <f>E427</f>
        <v>2289.5</v>
      </c>
      <c r="F426" s="79">
        <f t="shared" si="200"/>
        <v>2289.5</v>
      </c>
      <c r="G426" s="79">
        <f t="shared" si="200"/>
        <v>2289.5</v>
      </c>
    </row>
    <row r="427" spans="1:7">
      <c r="A427" s="118" t="s">
        <v>145</v>
      </c>
      <c r="B427" s="74" t="s">
        <v>292</v>
      </c>
      <c r="C427" s="74" t="s">
        <v>93</v>
      </c>
      <c r="D427" s="67" t="s">
        <v>2</v>
      </c>
      <c r="E427" s="79">
        <f>E428</f>
        <v>2289.5</v>
      </c>
      <c r="F427" s="79">
        <f t="shared" si="200"/>
        <v>2289.5</v>
      </c>
      <c r="G427" s="79">
        <f t="shared" si="200"/>
        <v>2289.5</v>
      </c>
    </row>
    <row r="428" spans="1:7" ht="72" customHeight="1">
      <c r="A428" s="118" t="s">
        <v>145</v>
      </c>
      <c r="B428" s="74" t="s">
        <v>293</v>
      </c>
      <c r="C428" s="74" t="s">
        <v>93</v>
      </c>
      <c r="D428" s="67" t="s">
        <v>344</v>
      </c>
      <c r="E428" s="79">
        <f>E429+E430+E431</f>
        <v>2289.5</v>
      </c>
      <c r="F428" s="79">
        <f t="shared" ref="F428:G428" si="201">F429+F430+F431</f>
        <v>2289.5</v>
      </c>
      <c r="G428" s="79">
        <f t="shared" si="201"/>
        <v>2289.5</v>
      </c>
    </row>
    <row r="429" spans="1:7" ht="82.5">
      <c r="A429" s="118" t="s">
        <v>145</v>
      </c>
      <c r="B429" s="74" t="s">
        <v>293</v>
      </c>
      <c r="C429" s="74" t="s">
        <v>95</v>
      </c>
      <c r="D429" s="67" t="s">
        <v>3</v>
      </c>
      <c r="E429" s="79">
        <f>№4!F441</f>
        <v>2035.7</v>
      </c>
      <c r="F429" s="79">
        <f>№4!G441</f>
        <v>2035.7</v>
      </c>
      <c r="G429" s="79">
        <f>№4!H441</f>
        <v>2035.7</v>
      </c>
    </row>
    <row r="430" spans="1:7" ht="33">
      <c r="A430" s="118" t="s">
        <v>145</v>
      </c>
      <c r="B430" s="74" t="s">
        <v>293</v>
      </c>
      <c r="C430" s="74" t="s">
        <v>96</v>
      </c>
      <c r="D430" s="67" t="s">
        <v>343</v>
      </c>
      <c r="E430" s="79">
        <f>№4!F442</f>
        <v>253.2</v>
      </c>
      <c r="F430" s="79">
        <f>№4!G442</f>
        <v>253.2</v>
      </c>
      <c r="G430" s="79">
        <f>№4!H442</f>
        <v>253.2</v>
      </c>
    </row>
    <row r="431" spans="1:7">
      <c r="A431" s="118" t="s">
        <v>145</v>
      </c>
      <c r="B431" s="74" t="s">
        <v>293</v>
      </c>
      <c r="C431" s="74" t="s">
        <v>97</v>
      </c>
      <c r="D431" s="67" t="s">
        <v>98</v>
      </c>
      <c r="E431" s="79">
        <f>№4!F443</f>
        <v>0.6</v>
      </c>
      <c r="F431" s="79">
        <f>№4!G443</f>
        <v>0.6</v>
      </c>
      <c r="G431" s="79">
        <f>№4!H443</f>
        <v>0.6</v>
      </c>
    </row>
    <row r="432" spans="1:7">
      <c r="A432" s="75" t="s">
        <v>333</v>
      </c>
      <c r="B432" s="75" t="s">
        <v>93</v>
      </c>
      <c r="C432" s="75" t="s">
        <v>93</v>
      </c>
      <c r="D432" s="3" t="s">
        <v>90</v>
      </c>
      <c r="E432" s="77">
        <f>E433</f>
        <v>2554.5</v>
      </c>
      <c r="F432" s="77">
        <f t="shared" ref="F432:G432" si="202">F433</f>
        <v>2110</v>
      </c>
      <c r="G432" s="77">
        <f t="shared" si="202"/>
        <v>2152.1999999999998</v>
      </c>
    </row>
    <row r="433" spans="1:7" ht="33">
      <c r="A433" s="118" t="s">
        <v>91</v>
      </c>
      <c r="B433" s="74" t="s">
        <v>93</v>
      </c>
      <c r="C433" s="74" t="s">
        <v>93</v>
      </c>
      <c r="D433" s="67" t="s">
        <v>92</v>
      </c>
      <c r="E433" s="79">
        <f>E434</f>
        <v>2554.5</v>
      </c>
      <c r="F433" s="79">
        <f t="shared" ref="F433:G434" si="203">F434</f>
        <v>2110</v>
      </c>
      <c r="G433" s="79">
        <f t="shared" si="203"/>
        <v>2152.1999999999998</v>
      </c>
    </row>
    <row r="434" spans="1:7" ht="54" customHeight="1">
      <c r="A434" s="118" t="s">
        <v>91</v>
      </c>
      <c r="B434" s="74" t="s">
        <v>200</v>
      </c>
      <c r="C434" s="74" t="s">
        <v>93</v>
      </c>
      <c r="D434" s="67" t="s">
        <v>340</v>
      </c>
      <c r="E434" s="79">
        <f>E435</f>
        <v>2554.5</v>
      </c>
      <c r="F434" s="79">
        <f t="shared" si="203"/>
        <v>2110</v>
      </c>
      <c r="G434" s="79">
        <f t="shared" si="203"/>
        <v>2152.1999999999998</v>
      </c>
    </row>
    <row r="435" spans="1:7" ht="66">
      <c r="A435" s="118" t="s">
        <v>91</v>
      </c>
      <c r="B435" s="74" t="s">
        <v>213</v>
      </c>
      <c r="C435" s="74" t="s">
        <v>93</v>
      </c>
      <c r="D435" s="67" t="s">
        <v>155</v>
      </c>
      <c r="E435" s="79">
        <f>E438+E440+E442+E436</f>
        <v>2554.5</v>
      </c>
      <c r="F435" s="79">
        <f t="shared" ref="F435:G435" si="204">F438+F440+F442+F436</f>
        <v>2110</v>
      </c>
      <c r="G435" s="79">
        <f t="shared" si="204"/>
        <v>2152.1999999999998</v>
      </c>
    </row>
    <row r="436" spans="1:7" ht="99">
      <c r="A436" s="15" t="s">
        <v>91</v>
      </c>
      <c r="B436" s="6" t="s">
        <v>590</v>
      </c>
      <c r="C436" s="71"/>
      <c r="D436" s="5" t="s">
        <v>591</v>
      </c>
      <c r="E436" s="79">
        <f>E437</f>
        <v>485.9</v>
      </c>
      <c r="F436" s="79">
        <f t="shared" ref="F436:G436" si="205">F437</f>
        <v>0</v>
      </c>
      <c r="G436" s="79">
        <f t="shared" si="205"/>
        <v>0</v>
      </c>
    </row>
    <row r="437" spans="1:7">
      <c r="A437" s="15" t="s">
        <v>91</v>
      </c>
      <c r="B437" s="6" t="s">
        <v>590</v>
      </c>
      <c r="C437" s="71" t="s">
        <v>97</v>
      </c>
      <c r="D437" s="5" t="s">
        <v>98</v>
      </c>
      <c r="E437" s="79">
        <f>№4!F261</f>
        <v>485.9</v>
      </c>
      <c r="F437" s="79">
        <f>№4!G261</f>
        <v>0</v>
      </c>
      <c r="G437" s="79">
        <f>№4!H261</f>
        <v>0</v>
      </c>
    </row>
    <row r="438" spans="1:7" ht="99">
      <c r="A438" s="118" t="s">
        <v>91</v>
      </c>
      <c r="B438" s="74" t="s">
        <v>254</v>
      </c>
      <c r="C438" s="74" t="s">
        <v>93</v>
      </c>
      <c r="D438" s="67" t="s">
        <v>424</v>
      </c>
      <c r="E438" s="79">
        <f>E439</f>
        <v>942.5</v>
      </c>
      <c r="F438" s="79">
        <f t="shared" ref="F438:G438" si="206">F439</f>
        <v>961.4</v>
      </c>
      <c r="G438" s="79">
        <f t="shared" si="206"/>
        <v>980.6</v>
      </c>
    </row>
    <row r="439" spans="1:7">
      <c r="A439" s="118" t="s">
        <v>91</v>
      </c>
      <c r="B439" s="74" t="s">
        <v>254</v>
      </c>
      <c r="C439" s="74" t="s">
        <v>97</v>
      </c>
      <c r="D439" s="67" t="s">
        <v>98</v>
      </c>
      <c r="E439" s="79">
        <f>№4!F263</f>
        <v>942.5</v>
      </c>
      <c r="F439" s="79">
        <f>№4!G263</f>
        <v>961.4</v>
      </c>
      <c r="G439" s="79">
        <f>№4!H263</f>
        <v>980.6</v>
      </c>
    </row>
    <row r="440" spans="1:7" ht="99">
      <c r="A440" s="118" t="s">
        <v>91</v>
      </c>
      <c r="B440" s="74" t="s">
        <v>255</v>
      </c>
      <c r="C440" s="74" t="s">
        <v>93</v>
      </c>
      <c r="D440" s="67" t="s">
        <v>193</v>
      </c>
      <c r="E440" s="79">
        <f>E441</f>
        <v>489.6</v>
      </c>
      <c r="F440" s="79">
        <f t="shared" ref="F440:G440" si="207">F441</f>
        <v>499.4</v>
      </c>
      <c r="G440" s="79">
        <f t="shared" si="207"/>
        <v>509.4</v>
      </c>
    </row>
    <row r="441" spans="1:7">
      <c r="A441" s="118" t="s">
        <v>91</v>
      </c>
      <c r="B441" s="74" t="s">
        <v>255</v>
      </c>
      <c r="C441" s="74" t="s">
        <v>97</v>
      </c>
      <c r="D441" s="67" t="s">
        <v>98</v>
      </c>
      <c r="E441" s="79">
        <f>№4!F264</f>
        <v>489.6</v>
      </c>
      <c r="F441" s="79">
        <f>№4!G264</f>
        <v>499.4</v>
      </c>
      <c r="G441" s="79">
        <f>№4!H264</f>
        <v>509.4</v>
      </c>
    </row>
    <row r="442" spans="1:7" ht="82.5">
      <c r="A442" s="118" t="s">
        <v>91</v>
      </c>
      <c r="B442" s="74" t="s">
        <v>425</v>
      </c>
      <c r="C442" s="74" t="s">
        <v>93</v>
      </c>
      <c r="D442" s="67" t="s">
        <v>426</v>
      </c>
      <c r="E442" s="79">
        <f>E443</f>
        <v>636.5</v>
      </c>
      <c r="F442" s="79">
        <f t="shared" ref="F442:G442" si="208">F443</f>
        <v>649.20000000000005</v>
      </c>
      <c r="G442" s="79">
        <f t="shared" si="208"/>
        <v>662.2</v>
      </c>
    </row>
    <row r="443" spans="1:7">
      <c r="A443" s="118" t="s">
        <v>91</v>
      </c>
      <c r="B443" s="74" t="s">
        <v>425</v>
      </c>
      <c r="C443" s="74" t="s">
        <v>97</v>
      </c>
      <c r="D443" s="67" t="s">
        <v>98</v>
      </c>
      <c r="E443" s="79">
        <f>№4!F266</f>
        <v>636.5</v>
      </c>
      <c r="F443" s="79">
        <f>№4!G266</f>
        <v>649.20000000000005</v>
      </c>
      <c r="G443" s="79">
        <f>№4!H266</f>
        <v>662.2</v>
      </c>
    </row>
    <row r="444" spans="1:7" ht="33">
      <c r="A444" s="75" t="s">
        <v>334</v>
      </c>
      <c r="B444" s="75" t="s">
        <v>93</v>
      </c>
      <c r="C444" s="75" t="s">
        <v>93</v>
      </c>
      <c r="D444" s="3" t="s">
        <v>507</v>
      </c>
      <c r="E444" s="77">
        <f>E445</f>
        <v>700</v>
      </c>
      <c r="F444" s="77">
        <f t="shared" ref="F444:G448" si="209">F445</f>
        <v>237.3</v>
      </c>
      <c r="G444" s="77">
        <f t="shared" si="209"/>
        <v>0</v>
      </c>
    </row>
    <row r="445" spans="1:7" ht="33">
      <c r="A445" s="118" t="s">
        <v>335</v>
      </c>
      <c r="B445" s="74" t="s">
        <v>93</v>
      </c>
      <c r="C445" s="74" t="s">
        <v>93</v>
      </c>
      <c r="D445" s="67" t="s">
        <v>336</v>
      </c>
      <c r="E445" s="79">
        <f>E446</f>
        <v>700</v>
      </c>
      <c r="F445" s="79">
        <f t="shared" si="209"/>
        <v>237.3</v>
      </c>
      <c r="G445" s="79">
        <f t="shared" si="209"/>
        <v>0</v>
      </c>
    </row>
    <row r="446" spans="1:7" ht="49.5">
      <c r="A446" s="118" t="s">
        <v>335</v>
      </c>
      <c r="B446" s="74" t="s">
        <v>256</v>
      </c>
      <c r="C446" s="74" t="s">
        <v>93</v>
      </c>
      <c r="D446" s="67" t="s">
        <v>427</v>
      </c>
      <c r="E446" s="79">
        <f>E447</f>
        <v>700</v>
      </c>
      <c r="F446" s="79">
        <f t="shared" si="209"/>
        <v>237.3</v>
      </c>
      <c r="G446" s="79">
        <f t="shared" si="209"/>
        <v>0</v>
      </c>
    </row>
    <row r="447" spans="1:7" ht="49.5">
      <c r="A447" s="118" t="s">
        <v>335</v>
      </c>
      <c r="B447" s="74" t="s">
        <v>441</v>
      </c>
      <c r="C447" s="74" t="s">
        <v>93</v>
      </c>
      <c r="D447" s="67" t="s">
        <v>442</v>
      </c>
      <c r="E447" s="79">
        <f>E448</f>
        <v>700</v>
      </c>
      <c r="F447" s="79">
        <f t="shared" si="209"/>
        <v>237.3</v>
      </c>
      <c r="G447" s="79">
        <f t="shared" si="209"/>
        <v>0</v>
      </c>
    </row>
    <row r="448" spans="1:7">
      <c r="A448" s="118" t="s">
        <v>335</v>
      </c>
      <c r="B448" s="74" t="s">
        <v>445</v>
      </c>
      <c r="C448" s="74" t="s">
        <v>93</v>
      </c>
      <c r="D448" s="67" t="s">
        <v>446</v>
      </c>
      <c r="E448" s="79">
        <f>E449</f>
        <v>700</v>
      </c>
      <c r="F448" s="79">
        <f t="shared" si="209"/>
        <v>237.3</v>
      </c>
      <c r="G448" s="79">
        <f t="shared" si="209"/>
        <v>0</v>
      </c>
    </row>
    <row r="449" spans="1:7" ht="33">
      <c r="A449" s="118" t="s">
        <v>335</v>
      </c>
      <c r="B449" s="74" t="s">
        <v>445</v>
      </c>
      <c r="C449" s="74" t="s">
        <v>447</v>
      </c>
      <c r="D449" s="67" t="s">
        <v>448</v>
      </c>
      <c r="E449" s="79">
        <f>№4!F299</f>
        <v>700</v>
      </c>
      <c r="F449" s="79">
        <f>№4!G299</f>
        <v>237.3</v>
      </c>
      <c r="G449" s="79">
        <f>№4!H299</f>
        <v>0</v>
      </c>
    </row>
  </sheetData>
  <mergeCells count="9">
    <mergeCell ref="A1:G1"/>
    <mergeCell ref="A2:G2"/>
    <mergeCell ref="A3:A5"/>
    <mergeCell ref="B3:B5"/>
    <mergeCell ref="C3:C5"/>
    <mergeCell ref="D3:D5"/>
    <mergeCell ref="E3:G3"/>
    <mergeCell ref="E4:E5"/>
    <mergeCell ref="F4:G4"/>
  </mergeCells>
  <pageMargins left="0.59055118110236227" right="0.19685039370078741" top="0.19685039370078741" bottom="0.19685039370078741" header="0.31496062992125984" footer="0.31496062992125984"/>
  <pageSetup paperSize="9" scale="79" fitToHeight="0" orientation="portrait" r:id="rId1"/>
  <headerFooter>
    <oddFooter>&amp;Ф</oddFooter>
  </headerFooter>
</worksheet>
</file>

<file path=xl/worksheets/sheet6.xml><?xml version="1.0" encoding="utf-8"?>
<worksheet xmlns="http://schemas.openxmlformats.org/spreadsheetml/2006/main" xmlns:r="http://schemas.openxmlformats.org/officeDocument/2006/relationships">
  <sheetPr codeName="Лист6">
    <pageSetUpPr fitToPage="1"/>
  </sheetPr>
  <dimension ref="A1:G84"/>
  <sheetViews>
    <sheetView tabSelected="1" topLeftCell="A19" workbookViewId="0">
      <selection activeCell="A2" sqref="A2:G2"/>
    </sheetView>
  </sheetViews>
  <sheetFormatPr defaultColWidth="8.85546875" defaultRowHeight="16.5"/>
  <cols>
    <col min="1" max="1" width="9" style="99" customWidth="1"/>
    <col min="2" max="2" width="5.7109375" style="99" customWidth="1"/>
    <col min="3" max="3" width="8.7109375" style="99" customWidth="1"/>
    <col min="4" max="4" width="52.85546875" style="99" customWidth="1"/>
    <col min="5" max="5" width="11.7109375" style="99" customWidth="1"/>
    <col min="6" max="6" width="11.28515625" style="99" customWidth="1"/>
    <col min="7" max="7" width="12.7109375" style="99" customWidth="1"/>
    <col min="8" max="16384" width="8.85546875" style="99"/>
  </cols>
  <sheetData>
    <row r="1" spans="1:7" ht="51.6" customHeight="1">
      <c r="A1" s="260" t="s">
        <v>911</v>
      </c>
      <c r="B1" s="260"/>
      <c r="C1" s="260"/>
      <c r="D1" s="260"/>
      <c r="E1" s="260"/>
      <c r="F1" s="260"/>
      <c r="G1" s="260"/>
    </row>
    <row r="2" spans="1:7" ht="63" customHeight="1">
      <c r="A2" s="261" t="s">
        <v>498</v>
      </c>
      <c r="B2" s="261"/>
      <c r="C2" s="261"/>
      <c r="D2" s="261"/>
      <c r="E2" s="261"/>
      <c r="F2" s="261"/>
      <c r="G2" s="261"/>
    </row>
    <row r="3" spans="1:7" ht="20.65" customHeight="1">
      <c r="A3" s="262" t="s">
        <v>181</v>
      </c>
      <c r="B3" s="262" t="s">
        <v>180</v>
      </c>
      <c r="C3" s="262" t="s">
        <v>21</v>
      </c>
      <c r="D3" s="262" t="s">
        <v>24</v>
      </c>
      <c r="E3" s="262" t="s">
        <v>311</v>
      </c>
      <c r="F3" s="262"/>
      <c r="G3" s="262"/>
    </row>
    <row r="4" spans="1:7" ht="19.5" customHeight="1">
      <c r="A4" s="262" t="s">
        <v>93</v>
      </c>
      <c r="B4" s="262" t="s">
        <v>93</v>
      </c>
      <c r="C4" s="262" t="s">
        <v>93</v>
      </c>
      <c r="D4" s="262" t="s">
        <v>93</v>
      </c>
      <c r="E4" s="262" t="s">
        <v>319</v>
      </c>
      <c r="F4" s="262" t="s">
        <v>329</v>
      </c>
      <c r="G4" s="262"/>
    </row>
    <row r="5" spans="1:7" ht="22.9" customHeight="1">
      <c r="A5" s="262" t="s">
        <v>93</v>
      </c>
      <c r="B5" s="262" t="s">
        <v>93</v>
      </c>
      <c r="C5" s="262" t="s">
        <v>93</v>
      </c>
      <c r="D5" s="262" t="s">
        <v>93</v>
      </c>
      <c r="E5" s="262" t="s">
        <v>319</v>
      </c>
      <c r="F5" s="100" t="s">
        <v>320</v>
      </c>
      <c r="G5" s="100" t="s">
        <v>321</v>
      </c>
    </row>
    <row r="6" spans="1:7" ht="20.85" customHeight="1">
      <c r="A6" s="100" t="s">
        <v>6</v>
      </c>
      <c r="B6" s="100" t="s">
        <v>104</v>
      </c>
      <c r="C6" s="100" t="s">
        <v>105</v>
      </c>
      <c r="D6" s="100" t="s">
        <v>106</v>
      </c>
      <c r="E6" s="100" t="s">
        <v>107</v>
      </c>
      <c r="F6" s="100" t="s">
        <v>108</v>
      </c>
      <c r="G6" s="100" t="s">
        <v>338</v>
      </c>
    </row>
    <row r="7" spans="1:7" ht="21" customHeight="1">
      <c r="A7" s="100" t="s">
        <v>93</v>
      </c>
      <c r="B7" s="100" t="s">
        <v>93</v>
      </c>
      <c r="C7" s="100" t="s">
        <v>93</v>
      </c>
      <c r="D7" s="101" t="s">
        <v>1</v>
      </c>
      <c r="E7" s="102">
        <f>E8+E17+E20+E25+E30+E35+E40+E45+E60+E65+E74</f>
        <v>766673.5</v>
      </c>
      <c r="F7" s="102">
        <f t="shared" ref="F7:G7" si="0">F8+F17+F20+F25+F30+F35+F40+F45+F60+F65+F74</f>
        <v>624418.9</v>
      </c>
      <c r="G7" s="102">
        <f t="shared" si="0"/>
        <v>598970.5</v>
      </c>
    </row>
    <row r="8" spans="1:7" ht="66">
      <c r="A8" s="103" t="s">
        <v>182</v>
      </c>
      <c r="B8" s="104" t="s">
        <v>93</v>
      </c>
      <c r="C8" s="104" t="s">
        <v>93</v>
      </c>
      <c r="D8" s="104" t="s">
        <v>400</v>
      </c>
      <c r="E8" s="102">
        <f>E9+E11+E13+E15</f>
        <v>444170.2</v>
      </c>
      <c r="F8" s="102">
        <f t="shared" ref="F8:G8" si="1">F9+F11+F13+F15</f>
        <v>420175.60000000003</v>
      </c>
      <c r="G8" s="102">
        <f t="shared" si="1"/>
        <v>415317.39999999997</v>
      </c>
    </row>
    <row r="9" spans="1:7" ht="49.5">
      <c r="A9" s="100" t="s">
        <v>182</v>
      </c>
      <c r="B9" s="100" t="s">
        <v>6</v>
      </c>
      <c r="C9" s="105" t="s">
        <v>93</v>
      </c>
      <c r="D9" s="106" t="s">
        <v>114</v>
      </c>
      <c r="E9" s="107">
        <f>E10</f>
        <v>423757.80000000005</v>
      </c>
      <c r="F9" s="107">
        <f t="shared" ref="F9:G9" si="2">F10</f>
        <v>400906.9</v>
      </c>
      <c r="G9" s="107">
        <f t="shared" si="2"/>
        <v>396035.6</v>
      </c>
    </row>
    <row r="10" spans="1:7" ht="33">
      <c r="A10" s="100" t="s">
        <v>182</v>
      </c>
      <c r="B10" s="100" t="s">
        <v>6</v>
      </c>
      <c r="C10" s="100" t="s">
        <v>14</v>
      </c>
      <c r="D10" s="67" t="s">
        <v>527</v>
      </c>
      <c r="E10" s="107">
        <f>№7!D9</f>
        <v>423757.80000000005</v>
      </c>
      <c r="F10" s="107">
        <f>№7!E9</f>
        <v>400906.9</v>
      </c>
      <c r="G10" s="107">
        <f>№7!F9</f>
        <v>396035.6</v>
      </c>
    </row>
    <row r="11" spans="1:7" ht="66">
      <c r="A11" s="100" t="s">
        <v>182</v>
      </c>
      <c r="B11" s="100" t="s">
        <v>104</v>
      </c>
      <c r="C11" s="105" t="s">
        <v>93</v>
      </c>
      <c r="D11" s="106" t="s">
        <v>470</v>
      </c>
      <c r="E11" s="107">
        <f>E12</f>
        <v>5413.6</v>
      </c>
      <c r="F11" s="107">
        <f t="shared" ref="F11:G11" si="3">F12</f>
        <v>5340.5</v>
      </c>
      <c r="G11" s="107">
        <f t="shared" si="3"/>
        <v>5353.5999999999995</v>
      </c>
    </row>
    <row r="12" spans="1:7" ht="49.5">
      <c r="A12" s="100" t="s">
        <v>182</v>
      </c>
      <c r="B12" s="100" t="s">
        <v>104</v>
      </c>
      <c r="C12" s="100" t="s">
        <v>7</v>
      </c>
      <c r="D12" s="106" t="s">
        <v>11</v>
      </c>
      <c r="E12" s="107">
        <f>№7!D61</f>
        <v>5413.6</v>
      </c>
      <c r="F12" s="107">
        <f>№7!E61</f>
        <v>5340.5</v>
      </c>
      <c r="G12" s="107">
        <f>№7!F61</f>
        <v>5353.5999999999995</v>
      </c>
    </row>
    <row r="13" spans="1:7" ht="99">
      <c r="A13" s="100" t="s">
        <v>182</v>
      </c>
      <c r="B13" s="100" t="s">
        <v>105</v>
      </c>
      <c r="C13" s="105" t="s">
        <v>93</v>
      </c>
      <c r="D13" s="106" t="s">
        <v>402</v>
      </c>
      <c r="E13" s="107">
        <f>E14</f>
        <v>1070.5999999999999</v>
      </c>
      <c r="F13" s="107">
        <f t="shared" ref="F13:G13" si="4">F14</f>
        <v>0</v>
      </c>
      <c r="G13" s="107">
        <f t="shared" si="4"/>
        <v>0</v>
      </c>
    </row>
    <row r="14" spans="1:7" ht="33">
      <c r="A14" s="100" t="s">
        <v>182</v>
      </c>
      <c r="B14" s="100" t="s">
        <v>105</v>
      </c>
      <c r="C14" s="100" t="s">
        <v>25</v>
      </c>
      <c r="D14" s="106" t="s">
        <v>112</v>
      </c>
      <c r="E14" s="107">
        <f>№7!D78</f>
        <v>1070.5999999999999</v>
      </c>
      <c r="F14" s="107">
        <f>№7!E78</f>
        <v>0</v>
      </c>
      <c r="G14" s="107">
        <f>№7!F78</f>
        <v>0</v>
      </c>
    </row>
    <row r="15" spans="1:7">
      <c r="A15" s="100" t="s">
        <v>182</v>
      </c>
      <c r="B15" s="100" t="s">
        <v>109</v>
      </c>
      <c r="C15" s="105" t="s">
        <v>93</v>
      </c>
      <c r="D15" s="106" t="s">
        <v>2</v>
      </c>
      <c r="E15" s="107">
        <f>E16</f>
        <v>13928.199999999999</v>
      </c>
      <c r="F15" s="107">
        <f t="shared" ref="F15:G15" si="5">F16</f>
        <v>13928.199999999999</v>
      </c>
      <c r="G15" s="107">
        <f t="shared" si="5"/>
        <v>13928.199999999999</v>
      </c>
    </row>
    <row r="16" spans="1:7" ht="33">
      <c r="A16" s="100" t="s">
        <v>182</v>
      </c>
      <c r="B16" s="100" t="s">
        <v>109</v>
      </c>
      <c r="C16" s="100" t="s">
        <v>14</v>
      </c>
      <c r="D16" s="67" t="s">
        <v>527</v>
      </c>
      <c r="E16" s="107">
        <f>№7!D81</f>
        <v>13928.199999999999</v>
      </c>
      <c r="F16" s="107">
        <f>№7!E81</f>
        <v>13928.199999999999</v>
      </c>
      <c r="G16" s="107">
        <f>№7!F81</f>
        <v>13928.199999999999</v>
      </c>
    </row>
    <row r="17" spans="1:7" ht="66">
      <c r="A17" s="103" t="s">
        <v>183</v>
      </c>
      <c r="B17" s="104" t="s">
        <v>93</v>
      </c>
      <c r="C17" s="104" t="s">
        <v>93</v>
      </c>
      <c r="D17" s="104" t="s">
        <v>406</v>
      </c>
      <c r="E17" s="102">
        <f>E18</f>
        <v>38558.800000000003</v>
      </c>
      <c r="F17" s="102">
        <f t="shared" ref="F17:G18" si="6">F18</f>
        <v>37917.5</v>
      </c>
      <c r="G17" s="102">
        <f t="shared" si="6"/>
        <v>37929.599999999991</v>
      </c>
    </row>
    <row r="18" spans="1:7" ht="49.5">
      <c r="A18" s="100" t="s">
        <v>183</v>
      </c>
      <c r="B18" s="100" t="s">
        <v>6</v>
      </c>
      <c r="C18" s="105" t="s">
        <v>93</v>
      </c>
      <c r="D18" s="106" t="s">
        <v>151</v>
      </c>
      <c r="E18" s="107">
        <f>E19</f>
        <v>38558.800000000003</v>
      </c>
      <c r="F18" s="107">
        <f t="shared" si="6"/>
        <v>37917.5</v>
      </c>
      <c r="G18" s="107">
        <f t="shared" si="6"/>
        <v>37929.599999999991</v>
      </c>
    </row>
    <row r="19" spans="1:7" ht="33">
      <c r="A19" s="100" t="s">
        <v>183</v>
      </c>
      <c r="B19" s="100" t="s">
        <v>6</v>
      </c>
      <c r="C19" s="100" t="s">
        <v>25</v>
      </c>
      <c r="D19" s="106" t="s">
        <v>112</v>
      </c>
      <c r="E19" s="107">
        <f>№7!D89</f>
        <v>38558.800000000003</v>
      </c>
      <c r="F19" s="107">
        <f>№7!E89</f>
        <v>37917.5</v>
      </c>
      <c r="G19" s="107">
        <f>№7!F89</f>
        <v>37929.599999999991</v>
      </c>
    </row>
    <row r="20" spans="1:7" ht="66">
      <c r="A20" s="103" t="s">
        <v>184</v>
      </c>
      <c r="B20" s="104" t="s">
        <v>93</v>
      </c>
      <c r="C20" s="104" t="s">
        <v>93</v>
      </c>
      <c r="D20" s="104" t="s">
        <v>465</v>
      </c>
      <c r="E20" s="102">
        <f>E21+E23</f>
        <v>30249.900000000005</v>
      </c>
      <c r="F20" s="102">
        <f t="shared" ref="F20:G20" si="7">F21+F23</f>
        <v>26510.6</v>
      </c>
      <c r="G20" s="102">
        <f t="shared" si="7"/>
        <v>26061.200000000001</v>
      </c>
    </row>
    <row r="21" spans="1:7" ht="33">
      <c r="A21" s="100" t="s">
        <v>184</v>
      </c>
      <c r="B21" s="100" t="s">
        <v>6</v>
      </c>
      <c r="C21" s="105" t="s">
        <v>93</v>
      </c>
      <c r="D21" s="106" t="s">
        <v>139</v>
      </c>
      <c r="E21" s="107">
        <f>E22</f>
        <v>27960.400000000005</v>
      </c>
      <c r="F21" s="107">
        <f t="shared" ref="F21:G21" si="8">F22</f>
        <v>24221.1</v>
      </c>
      <c r="G21" s="107">
        <f t="shared" si="8"/>
        <v>23771.7</v>
      </c>
    </row>
    <row r="22" spans="1:7" ht="49.5">
      <c r="A22" s="100" t="s">
        <v>184</v>
      </c>
      <c r="B22" s="100" t="s">
        <v>6</v>
      </c>
      <c r="C22" s="100" t="s">
        <v>7</v>
      </c>
      <c r="D22" s="106" t="s">
        <v>11</v>
      </c>
      <c r="E22" s="107">
        <f>№7!D113</f>
        <v>27960.400000000005</v>
      </c>
      <c r="F22" s="107">
        <f>№7!E113</f>
        <v>24221.1</v>
      </c>
      <c r="G22" s="107">
        <f>№7!F113</f>
        <v>23771.7</v>
      </c>
    </row>
    <row r="23" spans="1:7">
      <c r="A23" s="100" t="s">
        <v>184</v>
      </c>
      <c r="B23" s="100" t="s">
        <v>109</v>
      </c>
      <c r="C23" s="105" t="s">
        <v>93</v>
      </c>
      <c r="D23" s="106" t="s">
        <v>2</v>
      </c>
      <c r="E23" s="107">
        <f>E24</f>
        <v>2289.5</v>
      </c>
      <c r="F23" s="107">
        <f t="shared" ref="F23:G23" si="9">F24</f>
        <v>2289.5</v>
      </c>
      <c r="G23" s="107">
        <f t="shared" si="9"/>
        <v>2289.5</v>
      </c>
    </row>
    <row r="24" spans="1:7" ht="49.5">
      <c r="A24" s="100" t="s">
        <v>184</v>
      </c>
      <c r="B24" s="100" t="s">
        <v>109</v>
      </c>
      <c r="C24" s="100" t="s">
        <v>7</v>
      </c>
      <c r="D24" s="106" t="s">
        <v>11</v>
      </c>
      <c r="E24" s="107">
        <f>№7!D136</f>
        <v>2289.5</v>
      </c>
      <c r="F24" s="107">
        <f>№7!E136</f>
        <v>2289.5</v>
      </c>
      <c r="G24" s="107">
        <f>№7!F136</f>
        <v>2289.5</v>
      </c>
    </row>
    <row r="25" spans="1:7" ht="81.75" customHeight="1">
      <c r="A25" s="103" t="s">
        <v>185</v>
      </c>
      <c r="B25" s="104" t="s">
        <v>93</v>
      </c>
      <c r="C25" s="104" t="s">
        <v>93</v>
      </c>
      <c r="D25" s="104" t="s">
        <v>457</v>
      </c>
      <c r="E25" s="102">
        <f>E26+E28</f>
        <v>8971.2999999999993</v>
      </c>
      <c r="F25" s="102">
        <f t="shared" ref="F25:G25" si="10">F26+F28</f>
        <v>8294.4</v>
      </c>
      <c r="G25" s="102">
        <f t="shared" si="10"/>
        <v>7261.3</v>
      </c>
    </row>
    <row r="26" spans="1:7" ht="33">
      <c r="A26" s="100" t="s">
        <v>185</v>
      </c>
      <c r="B26" s="100" t="s">
        <v>104</v>
      </c>
      <c r="C26" s="105" t="s">
        <v>93</v>
      </c>
      <c r="D26" s="106" t="s">
        <v>169</v>
      </c>
      <c r="E26" s="107">
        <f>E27</f>
        <v>3618.3</v>
      </c>
      <c r="F26" s="107">
        <f t="shared" ref="F26:G26" si="11">F27</f>
        <v>1870.8</v>
      </c>
      <c r="G26" s="107">
        <f t="shared" si="11"/>
        <v>1908.3</v>
      </c>
    </row>
    <row r="27" spans="1:7" ht="49.5">
      <c r="A27" s="100" t="s">
        <v>185</v>
      </c>
      <c r="B27" s="100" t="s">
        <v>104</v>
      </c>
      <c r="C27" s="100" t="s">
        <v>7</v>
      </c>
      <c r="D27" s="106" t="s">
        <v>11</v>
      </c>
      <c r="E27" s="107">
        <f>№7!D140</f>
        <v>3618.3</v>
      </c>
      <c r="F27" s="107">
        <f>№7!E140</f>
        <v>1870.8</v>
      </c>
      <c r="G27" s="107">
        <f>№7!F140</f>
        <v>1908.3</v>
      </c>
    </row>
    <row r="28" spans="1:7" ht="82.5">
      <c r="A28" s="100" t="s">
        <v>185</v>
      </c>
      <c r="B28" s="100" t="s">
        <v>105</v>
      </c>
      <c r="C28" s="105" t="s">
        <v>93</v>
      </c>
      <c r="D28" s="106" t="s">
        <v>458</v>
      </c>
      <c r="E28" s="107">
        <f>E29</f>
        <v>5353</v>
      </c>
      <c r="F28" s="107">
        <f t="shared" ref="F28:G28" si="12">F29</f>
        <v>6423.5999999999995</v>
      </c>
      <c r="G28" s="107">
        <f t="shared" si="12"/>
        <v>5353</v>
      </c>
    </row>
    <row r="29" spans="1:7" ht="33">
      <c r="A29" s="100" t="s">
        <v>185</v>
      </c>
      <c r="B29" s="100" t="s">
        <v>105</v>
      </c>
      <c r="C29" s="100" t="s">
        <v>58</v>
      </c>
      <c r="D29" s="106" t="s">
        <v>449</v>
      </c>
      <c r="E29" s="107">
        <f>№7!D147</f>
        <v>5353</v>
      </c>
      <c r="F29" s="107">
        <f>№7!E147</f>
        <v>6423.5999999999995</v>
      </c>
      <c r="G29" s="107">
        <f>№7!F147</f>
        <v>5353</v>
      </c>
    </row>
    <row r="30" spans="1:7" ht="66">
      <c r="A30" s="103" t="s">
        <v>146</v>
      </c>
      <c r="B30" s="104" t="s">
        <v>93</v>
      </c>
      <c r="C30" s="104" t="s">
        <v>93</v>
      </c>
      <c r="D30" s="104" t="s">
        <v>361</v>
      </c>
      <c r="E30" s="102">
        <f>E31+E33</f>
        <v>37916</v>
      </c>
      <c r="F30" s="102">
        <f t="shared" ref="F30:G30" si="13">F31+F33</f>
        <v>23756.6</v>
      </c>
      <c r="G30" s="102">
        <f t="shared" si="13"/>
        <v>15049.099999999999</v>
      </c>
    </row>
    <row r="31" spans="1:7" ht="49.5">
      <c r="A31" s="100" t="s">
        <v>146</v>
      </c>
      <c r="B31" s="100" t="s">
        <v>104</v>
      </c>
      <c r="C31" s="105" t="s">
        <v>93</v>
      </c>
      <c r="D31" s="106" t="s">
        <v>386</v>
      </c>
      <c r="E31" s="107">
        <f>E32</f>
        <v>12893.7</v>
      </c>
      <c r="F31" s="107">
        <f t="shared" ref="F31:G31" si="14">F32</f>
        <v>9000</v>
      </c>
      <c r="G31" s="107">
        <f t="shared" si="14"/>
        <v>0</v>
      </c>
    </row>
    <row r="32" spans="1:7" ht="33">
      <c r="A32" s="100" t="s">
        <v>146</v>
      </c>
      <c r="B32" s="100" t="s">
        <v>104</v>
      </c>
      <c r="C32" s="100" t="s">
        <v>25</v>
      </c>
      <c r="D32" s="106" t="s">
        <v>112</v>
      </c>
      <c r="E32" s="107">
        <f>№7!D149</f>
        <v>12893.7</v>
      </c>
      <c r="F32" s="107">
        <f>№7!E149</f>
        <v>9000</v>
      </c>
      <c r="G32" s="107">
        <f>№7!F149</f>
        <v>0</v>
      </c>
    </row>
    <row r="33" spans="1:7" ht="49.5">
      <c r="A33" s="100" t="s">
        <v>146</v>
      </c>
      <c r="B33" s="100" t="s">
        <v>106</v>
      </c>
      <c r="C33" s="105" t="s">
        <v>93</v>
      </c>
      <c r="D33" s="106" t="s">
        <v>171</v>
      </c>
      <c r="E33" s="107">
        <f>E34</f>
        <v>25022.3</v>
      </c>
      <c r="F33" s="107">
        <f t="shared" ref="F33:G33" si="15">F34</f>
        <v>14756.599999999999</v>
      </c>
      <c r="G33" s="107">
        <f t="shared" si="15"/>
        <v>15049.099999999999</v>
      </c>
    </row>
    <row r="34" spans="1:7" ht="33">
      <c r="A34" s="100" t="s">
        <v>146</v>
      </c>
      <c r="B34" s="100" t="s">
        <v>106</v>
      </c>
      <c r="C34" s="100" t="s">
        <v>25</v>
      </c>
      <c r="D34" s="106" t="s">
        <v>112</v>
      </c>
      <c r="E34" s="107">
        <f>№7!D158</f>
        <v>25022.3</v>
      </c>
      <c r="F34" s="107">
        <f>№7!E158</f>
        <v>14756.599999999999</v>
      </c>
      <c r="G34" s="107">
        <f>№7!F158</f>
        <v>15049.099999999999</v>
      </c>
    </row>
    <row r="35" spans="1:7" ht="65.25" customHeight="1">
      <c r="A35" s="103" t="s">
        <v>186</v>
      </c>
      <c r="B35" s="104" t="s">
        <v>93</v>
      </c>
      <c r="C35" s="104" t="s">
        <v>93</v>
      </c>
      <c r="D35" s="104" t="s">
        <v>364</v>
      </c>
      <c r="E35" s="102">
        <f>E36+E38</f>
        <v>117986.70000000001</v>
      </c>
      <c r="F35" s="102">
        <f t="shared" ref="F35:G35" si="16">F36+F38</f>
        <v>31128.9</v>
      </c>
      <c r="G35" s="102">
        <f t="shared" si="16"/>
        <v>20859.3</v>
      </c>
    </row>
    <row r="36" spans="1:7" ht="49.5">
      <c r="A36" s="100" t="s">
        <v>186</v>
      </c>
      <c r="B36" s="100" t="s">
        <v>6</v>
      </c>
      <c r="C36" s="105" t="s">
        <v>93</v>
      </c>
      <c r="D36" s="67" t="s">
        <v>514</v>
      </c>
      <c r="E36" s="107">
        <f>E37</f>
        <v>114054.70000000001</v>
      </c>
      <c r="F36" s="107">
        <f t="shared" ref="F36:G36" si="17">F37</f>
        <v>27628.9</v>
      </c>
      <c r="G36" s="107">
        <f t="shared" si="17"/>
        <v>20859.3</v>
      </c>
    </row>
    <row r="37" spans="1:7" ht="33">
      <c r="A37" s="100" t="s">
        <v>186</v>
      </c>
      <c r="B37" s="100" t="s">
        <v>6</v>
      </c>
      <c r="C37" s="100" t="s">
        <v>25</v>
      </c>
      <c r="D37" s="106" t="s">
        <v>112</v>
      </c>
      <c r="E37" s="107">
        <f>№7!D182</f>
        <v>114054.70000000001</v>
      </c>
      <c r="F37" s="107">
        <f>№7!E182</f>
        <v>27628.9</v>
      </c>
      <c r="G37" s="107">
        <f>№7!F182</f>
        <v>20859.3</v>
      </c>
    </row>
    <row r="38" spans="1:7" ht="49.5">
      <c r="A38" s="100" t="s">
        <v>186</v>
      </c>
      <c r="B38" s="100" t="s">
        <v>104</v>
      </c>
      <c r="C38" s="105" t="s">
        <v>93</v>
      </c>
      <c r="D38" s="106" t="s">
        <v>372</v>
      </c>
      <c r="E38" s="107">
        <f>E39</f>
        <v>3932</v>
      </c>
      <c r="F38" s="107">
        <f t="shared" ref="F38:G38" si="18">F39</f>
        <v>3500</v>
      </c>
      <c r="G38" s="107">
        <f t="shared" si="18"/>
        <v>0</v>
      </c>
    </row>
    <row r="39" spans="1:7" ht="33">
      <c r="A39" s="100" t="s">
        <v>186</v>
      </c>
      <c r="B39" s="100" t="s">
        <v>104</v>
      </c>
      <c r="C39" s="100" t="s">
        <v>25</v>
      </c>
      <c r="D39" s="106" t="s">
        <v>112</v>
      </c>
      <c r="E39" s="107">
        <f>№7!D203</f>
        <v>3932</v>
      </c>
      <c r="F39" s="107">
        <f>№7!E203</f>
        <v>3500</v>
      </c>
      <c r="G39" s="107">
        <f>№7!F203</f>
        <v>0</v>
      </c>
    </row>
    <row r="40" spans="1:7" ht="66.75" customHeight="1">
      <c r="A40" s="103" t="s">
        <v>187</v>
      </c>
      <c r="B40" s="104" t="s">
        <v>93</v>
      </c>
      <c r="C40" s="104" t="s">
        <v>93</v>
      </c>
      <c r="D40" s="104" t="s">
        <v>376</v>
      </c>
      <c r="E40" s="102">
        <f>E41+E43</f>
        <v>691</v>
      </c>
      <c r="F40" s="102">
        <f t="shared" ref="F40:G40" si="19">F41+F43</f>
        <v>243</v>
      </c>
      <c r="G40" s="102">
        <f t="shared" si="19"/>
        <v>247.9</v>
      </c>
    </row>
    <row r="41" spans="1:7" ht="49.5">
      <c r="A41" s="100" t="s">
        <v>187</v>
      </c>
      <c r="B41" s="100" t="s">
        <v>6</v>
      </c>
      <c r="C41" s="105" t="s">
        <v>93</v>
      </c>
      <c r="D41" s="106" t="s">
        <v>164</v>
      </c>
      <c r="E41" s="107">
        <f>E42</f>
        <v>82.5</v>
      </c>
      <c r="F41" s="107">
        <f t="shared" ref="F41:G41" si="20">F42</f>
        <v>66.5</v>
      </c>
      <c r="G41" s="107">
        <f t="shared" si="20"/>
        <v>67.900000000000006</v>
      </c>
    </row>
    <row r="42" spans="1:7" ht="33">
      <c r="A42" s="100" t="s">
        <v>187</v>
      </c>
      <c r="B42" s="100" t="s">
        <v>6</v>
      </c>
      <c r="C42" s="100" t="s">
        <v>25</v>
      </c>
      <c r="D42" s="106" t="s">
        <v>112</v>
      </c>
      <c r="E42" s="107">
        <f>№7!D211</f>
        <v>82.5</v>
      </c>
      <c r="F42" s="107">
        <f>№7!E211</f>
        <v>66.5</v>
      </c>
      <c r="G42" s="107">
        <f>№7!F211</f>
        <v>67.900000000000006</v>
      </c>
    </row>
    <row r="43" spans="1:7" ht="33">
      <c r="A43" s="100" t="s">
        <v>187</v>
      </c>
      <c r="B43" s="100" t="s">
        <v>104</v>
      </c>
      <c r="C43" s="105" t="s">
        <v>93</v>
      </c>
      <c r="D43" s="106" t="s">
        <v>166</v>
      </c>
      <c r="E43" s="107">
        <f>E44</f>
        <v>608.5</v>
      </c>
      <c r="F43" s="107">
        <f t="shared" ref="F43:G43" si="21">F44</f>
        <v>176.5</v>
      </c>
      <c r="G43" s="107">
        <f t="shared" si="21"/>
        <v>180</v>
      </c>
    </row>
    <row r="44" spans="1:7" ht="33">
      <c r="A44" s="100" t="s">
        <v>187</v>
      </c>
      <c r="B44" s="100" t="s">
        <v>104</v>
      </c>
      <c r="C44" s="100" t="s">
        <v>25</v>
      </c>
      <c r="D44" s="106" t="s">
        <v>112</v>
      </c>
      <c r="E44" s="107">
        <f>№7!D218</f>
        <v>608.5</v>
      </c>
      <c r="F44" s="107">
        <f>№7!E218</f>
        <v>176.5</v>
      </c>
      <c r="G44" s="107">
        <f>№7!F218</f>
        <v>180</v>
      </c>
    </row>
    <row r="45" spans="1:7" ht="66">
      <c r="A45" s="103" t="s">
        <v>133</v>
      </c>
      <c r="B45" s="104" t="s">
        <v>93</v>
      </c>
      <c r="C45" s="104" t="s">
        <v>93</v>
      </c>
      <c r="D45" s="104" t="s">
        <v>340</v>
      </c>
      <c r="E45" s="102">
        <f>E46+E48+E50+E52+E54+E56+E58</f>
        <v>52032.899999999994</v>
      </c>
      <c r="F45" s="102">
        <f t="shared" ref="F45:G45" si="22">F46+F48+F50+F52+F54+F56+F58</f>
        <v>50827</v>
      </c>
      <c r="G45" s="102">
        <f t="shared" si="22"/>
        <v>50893.5</v>
      </c>
    </row>
    <row r="46" spans="1:7" ht="82.5">
      <c r="A46" s="100" t="s">
        <v>133</v>
      </c>
      <c r="B46" s="100" t="s">
        <v>6</v>
      </c>
      <c r="C46" s="105" t="s">
        <v>93</v>
      </c>
      <c r="D46" s="106" t="s">
        <v>346</v>
      </c>
      <c r="E46" s="107">
        <f>E47</f>
        <v>969.7</v>
      </c>
      <c r="F46" s="107">
        <f t="shared" ref="F46:G46" si="23">F47</f>
        <v>421.9</v>
      </c>
      <c r="G46" s="107">
        <f t="shared" si="23"/>
        <v>428.5</v>
      </c>
    </row>
    <row r="47" spans="1:7" ht="33">
      <c r="A47" s="100" t="s">
        <v>133</v>
      </c>
      <c r="B47" s="100" t="s">
        <v>6</v>
      </c>
      <c r="C47" s="100" t="s">
        <v>25</v>
      </c>
      <c r="D47" s="106" t="s">
        <v>112</v>
      </c>
      <c r="E47" s="107">
        <f>№7!D224</f>
        <v>969.7</v>
      </c>
      <c r="F47" s="107">
        <f>№7!E224</f>
        <v>421.9</v>
      </c>
      <c r="G47" s="107">
        <f>№7!F224</f>
        <v>428.5</v>
      </c>
    </row>
    <row r="48" spans="1:7" ht="115.5">
      <c r="A48" s="100" t="s">
        <v>133</v>
      </c>
      <c r="B48" s="100" t="s">
        <v>104</v>
      </c>
      <c r="C48" s="105" t="s">
        <v>93</v>
      </c>
      <c r="D48" s="106" t="s">
        <v>158</v>
      </c>
      <c r="E48" s="107">
        <f>E49</f>
        <v>76.5</v>
      </c>
      <c r="F48" s="107">
        <f t="shared" ref="F48:G48" si="24">F49</f>
        <v>78</v>
      </c>
      <c r="G48" s="107">
        <f t="shared" si="24"/>
        <v>79.5</v>
      </c>
    </row>
    <row r="49" spans="1:7" ht="33">
      <c r="A49" s="100" t="s">
        <v>133</v>
      </c>
      <c r="B49" s="100" t="s">
        <v>104</v>
      </c>
      <c r="C49" s="100" t="s">
        <v>25</v>
      </c>
      <c r="D49" s="106" t="s">
        <v>112</v>
      </c>
      <c r="E49" s="107">
        <f>№7!D229</f>
        <v>76.5</v>
      </c>
      <c r="F49" s="107">
        <f>№7!E229</f>
        <v>78</v>
      </c>
      <c r="G49" s="107">
        <f>№7!F229</f>
        <v>79.5</v>
      </c>
    </row>
    <row r="50" spans="1:7" ht="33">
      <c r="A50" s="100" t="s">
        <v>133</v>
      </c>
      <c r="B50" s="100" t="s">
        <v>105</v>
      </c>
      <c r="C50" s="105" t="s">
        <v>93</v>
      </c>
      <c r="D50" s="106" t="s">
        <v>161</v>
      </c>
      <c r="E50" s="107">
        <f>E51</f>
        <v>107.1</v>
      </c>
      <c r="F50" s="107">
        <f t="shared" ref="F50:G50" si="25">F51</f>
        <v>109.2</v>
      </c>
      <c r="G50" s="107">
        <f t="shared" si="25"/>
        <v>111.4</v>
      </c>
    </row>
    <row r="51" spans="1:7" ht="33">
      <c r="A51" s="100" t="s">
        <v>133</v>
      </c>
      <c r="B51" s="100" t="s">
        <v>105</v>
      </c>
      <c r="C51" s="100" t="s">
        <v>25</v>
      </c>
      <c r="D51" s="106" t="s">
        <v>112</v>
      </c>
      <c r="E51" s="107">
        <f>№7!D234</f>
        <v>107.1</v>
      </c>
      <c r="F51" s="107">
        <f>№7!E234</f>
        <v>109.2</v>
      </c>
      <c r="G51" s="107">
        <f>№7!F234</f>
        <v>111.4</v>
      </c>
    </row>
    <row r="52" spans="1:7" ht="49.5">
      <c r="A52" s="100" t="s">
        <v>133</v>
      </c>
      <c r="B52" s="100">
        <v>4</v>
      </c>
      <c r="C52" s="105" t="s">
        <v>93</v>
      </c>
      <c r="D52" s="106" t="s">
        <v>162</v>
      </c>
      <c r="E52" s="107">
        <f>E53</f>
        <v>6535</v>
      </c>
      <c r="F52" s="107">
        <f t="shared" ref="F52:G52" si="26">F53</f>
        <v>6535</v>
      </c>
      <c r="G52" s="107">
        <f t="shared" si="26"/>
        <v>6535</v>
      </c>
    </row>
    <row r="53" spans="1:7" ht="33">
      <c r="A53" s="100" t="s">
        <v>133</v>
      </c>
      <c r="B53" s="100">
        <v>4</v>
      </c>
      <c r="C53" s="100" t="s">
        <v>25</v>
      </c>
      <c r="D53" s="106" t="s">
        <v>112</v>
      </c>
      <c r="E53" s="107">
        <f>№7!D237</f>
        <v>6535</v>
      </c>
      <c r="F53" s="107">
        <f>№7!E237</f>
        <v>6535</v>
      </c>
      <c r="G53" s="107">
        <f>№7!F237</f>
        <v>6535</v>
      </c>
    </row>
    <row r="54" spans="1:7" ht="66">
      <c r="A54" s="100" t="s">
        <v>133</v>
      </c>
      <c r="B54" s="100" t="s">
        <v>107</v>
      </c>
      <c r="C54" s="105" t="s">
        <v>93</v>
      </c>
      <c r="D54" s="106" t="s">
        <v>155</v>
      </c>
      <c r="E54" s="107">
        <f>E55</f>
        <v>3024.7</v>
      </c>
      <c r="F54" s="107">
        <f t="shared" ref="F54:G54" si="27">F55</f>
        <v>2588.6</v>
      </c>
      <c r="G54" s="107">
        <f t="shared" si="27"/>
        <v>2640.7999999999997</v>
      </c>
    </row>
    <row r="55" spans="1:7" ht="33">
      <c r="A55" s="100" t="s">
        <v>133</v>
      </c>
      <c r="B55" s="100" t="s">
        <v>107</v>
      </c>
      <c r="C55" s="100" t="s">
        <v>25</v>
      </c>
      <c r="D55" s="106" t="s">
        <v>112</v>
      </c>
      <c r="E55" s="107">
        <f>№7!D240</f>
        <v>3024.7</v>
      </c>
      <c r="F55" s="107">
        <f>№7!E240</f>
        <v>2588.6</v>
      </c>
      <c r="G55" s="107">
        <f>№7!F240</f>
        <v>2640.7999999999997</v>
      </c>
    </row>
    <row r="56" spans="1:7" ht="33">
      <c r="A56" s="100" t="s">
        <v>133</v>
      </c>
      <c r="B56" s="100" t="s">
        <v>108</v>
      </c>
      <c r="C56" s="105" t="s">
        <v>93</v>
      </c>
      <c r="D56" s="106" t="s">
        <v>154</v>
      </c>
      <c r="E56" s="107">
        <f>E57</f>
        <v>2107.1999999999998</v>
      </c>
      <c r="F56" s="107">
        <f t="shared" ref="F56:G56" si="28">F57</f>
        <v>2111.5</v>
      </c>
      <c r="G56" s="107">
        <f t="shared" si="28"/>
        <v>2115.8000000000002</v>
      </c>
    </row>
    <row r="57" spans="1:7" ht="33">
      <c r="A57" s="100" t="s">
        <v>133</v>
      </c>
      <c r="B57" s="100" t="s">
        <v>108</v>
      </c>
      <c r="C57" s="100" t="s">
        <v>25</v>
      </c>
      <c r="D57" s="106" t="s">
        <v>112</v>
      </c>
      <c r="E57" s="107">
        <f>№7!D253</f>
        <v>2107.1999999999998</v>
      </c>
      <c r="F57" s="107">
        <f>№7!E253</f>
        <v>2111.5</v>
      </c>
      <c r="G57" s="107">
        <f>№7!F253</f>
        <v>2115.8000000000002</v>
      </c>
    </row>
    <row r="58" spans="1:7">
      <c r="A58" s="100" t="s">
        <v>133</v>
      </c>
      <c r="B58" s="100" t="s">
        <v>109</v>
      </c>
      <c r="C58" s="105" t="s">
        <v>93</v>
      </c>
      <c r="D58" s="106" t="s">
        <v>2</v>
      </c>
      <c r="E58" s="107">
        <f>E59</f>
        <v>39212.699999999997</v>
      </c>
      <c r="F58" s="107">
        <f t="shared" ref="F58:G58" si="29">F59</f>
        <v>38982.800000000003</v>
      </c>
      <c r="G58" s="107">
        <f t="shared" si="29"/>
        <v>38982.5</v>
      </c>
    </row>
    <row r="59" spans="1:7" ht="33">
      <c r="A59" s="100" t="s">
        <v>133</v>
      </c>
      <c r="B59" s="100" t="s">
        <v>109</v>
      </c>
      <c r="C59" s="100" t="s">
        <v>25</v>
      </c>
      <c r="D59" s="106" t="s">
        <v>112</v>
      </c>
      <c r="E59" s="107">
        <f>№7!D260</f>
        <v>39212.699999999997</v>
      </c>
      <c r="F59" s="107">
        <f>№7!E260</f>
        <v>38982.800000000003</v>
      </c>
      <c r="G59" s="107">
        <f>№7!F260</f>
        <v>38982.5</v>
      </c>
    </row>
    <row r="60" spans="1:7" ht="82.5">
      <c r="A60" s="103" t="s">
        <v>188</v>
      </c>
      <c r="B60" s="104" t="s">
        <v>93</v>
      </c>
      <c r="C60" s="104" t="s">
        <v>93</v>
      </c>
      <c r="D60" s="104" t="s">
        <v>450</v>
      </c>
      <c r="E60" s="102">
        <f>E61+E63</f>
        <v>16896.900000000001</v>
      </c>
      <c r="F60" s="102">
        <f t="shared" ref="F60:G60" si="30">F61+F63</f>
        <v>10037.4</v>
      </c>
      <c r="G60" s="102">
        <f t="shared" si="30"/>
        <v>10037.4</v>
      </c>
    </row>
    <row r="61" spans="1:7" ht="49.5">
      <c r="A61" s="100" t="s">
        <v>188</v>
      </c>
      <c r="B61" s="100" t="s">
        <v>6</v>
      </c>
      <c r="C61" s="105" t="s">
        <v>93</v>
      </c>
      <c r="D61" s="106" t="s">
        <v>147</v>
      </c>
      <c r="E61" s="107">
        <f>E62</f>
        <v>11123.400000000001</v>
      </c>
      <c r="F61" s="107">
        <f t="shared" ref="F61:G61" si="31">F62</f>
        <v>4263.8999999999996</v>
      </c>
      <c r="G61" s="107">
        <f t="shared" si="31"/>
        <v>4263.8999999999996</v>
      </c>
    </row>
    <row r="62" spans="1:7" ht="49.5">
      <c r="A62" s="100" t="s">
        <v>188</v>
      </c>
      <c r="B62" s="100" t="s">
        <v>6</v>
      </c>
      <c r="C62" s="100" t="s">
        <v>58</v>
      </c>
      <c r="D62" s="67" t="s">
        <v>545</v>
      </c>
      <c r="E62" s="107">
        <f>№7!D276</f>
        <v>11123.400000000001</v>
      </c>
      <c r="F62" s="107">
        <f>№7!E276</f>
        <v>4263.8999999999996</v>
      </c>
      <c r="G62" s="107">
        <f>№7!F276</f>
        <v>4263.8999999999996</v>
      </c>
    </row>
    <row r="63" spans="1:7">
      <c r="A63" s="100" t="s">
        <v>188</v>
      </c>
      <c r="B63" s="100" t="s">
        <v>109</v>
      </c>
      <c r="C63" s="105" t="s">
        <v>93</v>
      </c>
      <c r="D63" s="106" t="s">
        <v>2</v>
      </c>
      <c r="E63" s="107">
        <f>E64</f>
        <v>5773.5</v>
      </c>
      <c r="F63" s="107">
        <f t="shared" ref="F63:G63" si="32">F64</f>
        <v>5773.5</v>
      </c>
      <c r="G63" s="107">
        <f t="shared" si="32"/>
        <v>5773.5</v>
      </c>
    </row>
    <row r="64" spans="1:7" ht="49.5">
      <c r="A64" s="100" t="s">
        <v>188</v>
      </c>
      <c r="B64" s="100" t="s">
        <v>109</v>
      </c>
      <c r="C64" s="100" t="s">
        <v>58</v>
      </c>
      <c r="D64" s="67" t="s">
        <v>545</v>
      </c>
      <c r="E64" s="107">
        <f>№7!D289</f>
        <v>5773.5</v>
      </c>
      <c r="F64" s="107">
        <f>№7!E289</f>
        <v>5773.5</v>
      </c>
      <c r="G64" s="107">
        <f>№7!F289</f>
        <v>5773.5</v>
      </c>
    </row>
    <row r="65" spans="1:7" ht="66">
      <c r="A65" s="103" t="s">
        <v>110</v>
      </c>
      <c r="B65" s="104" t="s">
        <v>93</v>
      </c>
      <c r="C65" s="104" t="s">
        <v>93</v>
      </c>
      <c r="D65" s="104" t="s">
        <v>427</v>
      </c>
      <c r="E65" s="102">
        <f>E66+E68+E70+E72</f>
        <v>11362.5</v>
      </c>
      <c r="F65" s="102">
        <f t="shared" ref="F65:G65" si="33">F66+F68+F70+F72</f>
        <v>10922.6</v>
      </c>
      <c r="G65" s="102">
        <f t="shared" si="33"/>
        <v>10708.5</v>
      </c>
    </row>
    <row r="66" spans="1:7" ht="33">
      <c r="A66" s="100" t="s">
        <v>110</v>
      </c>
      <c r="B66" s="100" t="s">
        <v>6</v>
      </c>
      <c r="C66" s="105" t="s">
        <v>93</v>
      </c>
      <c r="D66" s="106" t="s">
        <v>432</v>
      </c>
      <c r="E66" s="107">
        <f>E67</f>
        <v>1114.7</v>
      </c>
      <c r="F66" s="107">
        <f t="shared" ref="F66:G66" si="34">F67</f>
        <v>1133.8</v>
      </c>
      <c r="G66" s="107">
        <f t="shared" si="34"/>
        <v>1156</v>
      </c>
    </row>
    <row r="67" spans="1:7" ht="33">
      <c r="A67" s="100" t="s">
        <v>110</v>
      </c>
      <c r="B67" s="100" t="s">
        <v>6</v>
      </c>
      <c r="C67" s="100" t="s">
        <v>60</v>
      </c>
      <c r="D67" s="67" t="s">
        <v>600</v>
      </c>
      <c r="E67" s="107">
        <f>№7!D293</f>
        <v>1114.7</v>
      </c>
      <c r="F67" s="107">
        <f>№7!E293</f>
        <v>1133.8</v>
      </c>
      <c r="G67" s="107">
        <f>№7!F293</f>
        <v>1156</v>
      </c>
    </row>
    <row r="68" spans="1:7" ht="66">
      <c r="A68" s="100" t="s">
        <v>110</v>
      </c>
      <c r="B68" s="100" t="s">
        <v>104</v>
      </c>
      <c r="C68" s="105" t="s">
        <v>93</v>
      </c>
      <c r="D68" s="106" t="s">
        <v>442</v>
      </c>
      <c r="E68" s="107">
        <f>E69</f>
        <v>700</v>
      </c>
      <c r="F68" s="107">
        <f t="shared" ref="F68:G68" si="35">F69</f>
        <v>237.3</v>
      </c>
      <c r="G68" s="107">
        <f t="shared" si="35"/>
        <v>0</v>
      </c>
    </row>
    <row r="69" spans="1:7" ht="33">
      <c r="A69" s="100" t="s">
        <v>110</v>
      </c>
      <c r="B69" s="100" t="s">
        <v>104</v>
      </c>
      <c r="C69" s="100" t="s">
        <v>60</v>
      </c>
      <c r="D69" s="67" t="s">
        <v>600</v>
      </c>
      <c r="E69" s="107">
        <f>№7!D296</f>
        <v>700</v>
      </c>
      <c r="F69" s="107">
        <f>№7!E296</f>
        <v>237.3</v>
      </c>
      <c r="G69" s="107">
        <f>№7!F296</f>
        <v>0</v>
      </c>
    </row>
    <row r="70" spans="1:7" ht="33">
      <c r="A70" s="100" t="s">
        <v>110</v>
      </c>
      <c r="B70" s="100" t="s">
        <v>105</v>
      </c>
      <c r="C70" s="105" t="s">
        <v>93</v>
      </c>
      <c r="D70" s="106" t="s">
        <v>130</v>
      </c>
      <c r="E70" s="107">
        <f>E71</f>
        <v>26.3</v>
      </c>
      <c r="F70" s="107">
        <f t="shared" ref="F70:G70" si="36">F71</f>
        <v>30</v>
      </c>
      <c r="G70" s="107">
        <f t="shared" si="36"/>
        <v>31</v>
      </c>
    </row>
    <row r="71" spans="1:7" ht="33">
      <c r="A71" s="100" t="s">
        <v>110</v>
      </c>
      <c r="B71" s="100" t="s">
        <v>105</v>
      </c>
      <c r="C71" s="100" t="s">
        <v>60</v>
      </c>
      <c r="D71" s="67" t="s">
        <v>600</v>
      </c>
      <c r="E71" s="107">
        <f>№7!D299</f>
        <v>26.3</v>
      </c>
      <c r="F71" s="107">
        <f>№7!E299</f>
        <v>30</v>
      </c>
      <c r="G71" s="107">
        <f>№7!F299</f>
        <v>31</v>
      </c>
    </row>
    <row r="72" spans="1:7">
      <c r="A72" s="100" t="s">
        <v>110</v>
      </c>
      <c r="B72" s="100" t="s">
        <v>109</v>
      </c>
      <c r="C72" s="105" t="s">
        <v>93</v>
      </c>
      <c r="D72" s="106" t="s">
        <v>2</v>
      </c>
      <c r="E72" s="107">
        <f>E73</f>
        <v>9521.5</v>
      </c>
      <c r="F72" s="107">
        <f t="shared" ref="F72:G72" si="37">F73</f>
        <v>9521.5</v>
      </c>
      <c r="G72" s="107">
        <f t="shared" si="37"/>
        <v>9521.5</v>
      </c>
    </row>
    <row r="73" spans="1:7" ht="33">
      <c r="A73" s="100" t="s">
        <v>110</v>
      </c>
      <c r="B73" s="100" t="s">
        <v>109</v>
      </c>
      <c r="C73" s="100" t="s">
        <v>60</v>
      </c>
      <c r="D73" s="67" t="s">
        <v>600</v>
      </c>
      <c r="E73" s="107">
        <f>№7!D302</f>
        <v>9521.5</v>
      </c>
      <c r="F73" s="107">
        <f>№7!E302</f>
        <v>9521.5</v>
      </c>
      <c r="G73" s="107">
        <f>№7!F302</f>
        <v>9521.5</v>
      </c>
    </row>
    <row r="74" spans="1:7" ht="33">
      <c r="A74" s="103" t="s">
        <v>189</v>
      </c>
      <c r="B74" s="104" t="s">
        <v>93</v>
      </c>
      <c r="C74" s="104" t="s">
        <v>93</v>
      </c>
      <c r="D74" s="104" t="s">
        <v>430</v>
      </c>
      <c r="E74" s="102">
        <f>E75+E77+E83+E79</f>
        <v>7837.3</v>
      </c>
      <c r="F74" s="102">
        <f>F75+F77+F83+F79</f>
        <v>4605.3</v>
      </c>
      <c r="G74" s="102">
        <f>G75+G77+G83+G79</f>
        <v>4605.3</v>
      </c>
    </row>
    <row r="75" spans="1:7">
      <c r="A75" s="100" t="s">
        <v>189</v>
      </c>
      <c r="B75" s="100" t="s">
        <v>104</v>
      </c>
      <c r="C75" s="105" t="s">
        <v>93</v>
      </c>
      <c r="D75" s="106" t="s">
        <v>13</v>
      </c>
      <c r="E75" s="107">
        <f>E76</f>
        <v>2000</v>
      </c>
      <c r="F75" s="107">
        <f t="shared" ref="F75:G75" si="38">F76</f>
        <v>500</v>
      </c>
      <c r="G75" s="107">
        <f t="shared" si="38"/>
        <v>500</v>
      </c>
    </row>
    <row r="76" spans="1:7" ht="33">
      <c r="A76" s="100" t="s">
        <v>189</v>
      </c>
      <c r="B76" s="100" t="s">
        <v>104</v>
      </c>
      <c r="C76" s="100" t="s">
        <v>60</v>
      </c>
      <c r="D76" s="67" t="s">
        <v>600</v>
      </c>
      <c r="E76" s="107">
        <f>№7!D307</f>
        <v>2000</v>
      </c>
      <c r="F76" s="107">
        <f>№7!E307</f>
        <v>500</v>
      </c>
      <c r="G76" s="107">
        <f>№7!F307</f>
        <v>500</v>
      </c>
    </row>
    <row r="77" spans="1:7" ht="49.5">
      <c r="A77" s="100" t="s">
        <v>189</v>
      </c>
      <c r="B77" s="100" t="s">
        <v>106</v>
      </c>
      <c r="C77" s="105" t="s">
        <v>93</v>
      </c>
      <c r="D77" s="106" t="s">
        <v>438</v>
      </c>
      <c r="E77" s="107">
        <f>E78</f>
        <v>782</v>
      </c>
      <c r="F77" s="107">
        <f t="shared" ref="F77:G77" si="39">F78</f>
        <v>0</v>
      </c>
      <c r="G77" s="107">
        <f t="shared" si="39"/>
        <v>0</v>
      </c>
    </row>
    <row r="78" spans="1:7" ht="33">
      <c r="A78" s="100" t="s">
        <v>189</v>
      </c>
      <c r="B78" s="100" t="s">
        <v>106</v>
      </c>
      <c r="C78" s="100" t="s">
        <v>25</v>
      </c>
      <c r="D78" s="106" t="s">
        <v>112</v>
      </c>
      <c r="E78" s="107">
        <f>№7!D310+№7!D312+№7!D314</f>
        <v>782</v>
      </c>
      <c r="F78" s="107">
        <f>№7!E310+№7!E312+№7!E314</f>
        <v>0</v>
      </c>
      <c r="G78" s="107">
        <f>№7!F310+№7!F312+№7!F314</f>
        <v>0</v>
      </c>
    </row>
    <row r="79" spans="1:7" ht="49.5">
      <c r="A79" s="15">
        <v>99</v>
      </c>
      <c r="B79" s="4" t="s">
        <v>107</v>
      </c>
      <c r="C79" s="172"/>
      <c r="D79" s="21" t="s">
        <v>661</v>
      </c>
      <c r="E79" s="107">
        <f>E80+E81+E82</f>
        <v>950</v>
      </c>
      <c r="F79" s="107">
        <f t="shared" ref="F79:G79" si="40">F80+F81+F82</f>
        <v>0</v>
      </c>
      <c r="G79" s="107">
        <f t="shared" si="40"/>
        <v>0</v>
      </c>
    </row>
    <row r="80" spans="1:7" ht="33">
      <c r="A80" s="15">
        <v>99</v>
      </c>
      <c r="B80" s="4" t="s">
        <v>107</v>
      </c>
      <c r="C80" s="164" t="s">
        <v>25</v>
      </c>
      <c r="D80" s="106" t="s">
        <v>112</v>
      </c>
      <c r="E80" s="107">
        <f>№7!D318</f>
        <v>569.6</v>
      </c>
      <c r="F80" s="107">
        <f>№7!E318</f>
        <v>0</v>
      </c>
      <c r="G80" s="107">
        <f>№7!F318</f>
        <v>0</v>
      </c>
    </row>
    <row r="81" spans="1:7" ht="49.5">
      <c r="A81" s="15">
        <v>99</v>
      </c>
      <c r="B81" s="4" t="s">
        <v>107</v>
      </c>
      <c r="C81" s="4" t="s">
        <v>7</v>
      </c>
      <c r="D81" s="5" t="s">
        <v>11</v>
      </c>
      <c r="E81" s="107">
        <f>№7!D319</f>
        <v>50</v>
      </c>
      <c r="F81" s="107">
        <f>№7!E319</f>
        <v>0</v>
      </c>
      <c r="G81" s="107">
        <f>№7!F319</f>
        <v>0</v>
      </c>
    </row>
    <row r="82" spans="1:7" ht="33">
      <c r="A82" s="15">
        <v>99</v>
      </c>
      <c r="B82" s="4" t="s">
        <v>107</v>
      </c>
      <c r="C82" s="4" t="s">
        <v>14</v>
      </c>
      <c r="D82" s="21" t="s">
        <v>527</v>
      </c>
      <c r="E82" s="107">
        <f>№7!D320</f>
        <v>330.4</v>
      </c>
      <c r="F82" s="107">
        <f>№7!E320</f>
        <v>0</v>
      </c>
      <c r="G82" s="107">
        <f>№7!F320</f>
        <v>0</v>
      </c>
    </row>
    <row r="83" spans="1:7" ht="49.5">
      <c r="A83" s="100" t="s">
        <v>189</v>
      </c>
      <c r="B83" s="100" t="s">
        <v>109</v>
      </c>
      <c r="C83" s="105" t="s">
        <v>93</v>
      </c>
      <c r="D83" s="106" t="s">
        <v>5</v>
      </c>
      <c r="E83" s="107">
        <f>E84</f>
        <v>4105.3</v>
      </c>
      <c r="F83" s="107">
        <f t="shared" ref="F83:G83" si="41">F84</f>
        <v>4105.3</v>
      </c>
      <c r="G83" s="107">
        <f t="shared" si="41"/>
        <v>4105.3</v>
      </c>
    </row>
    <row r="84" spans="1:7">
      <c r="A84" s="100" t="s">
        <v>189</v>
      </c>
      <c r="B84" s="100" t="s">
        <v>109</v>
      </c>
      <c r="C84" s="100" t="s">
        <v>19</v>
      </c>
      <c r="D84" s="106" t="s">
        <v>4</v>
      </c>
      <c r="E84" s="107">
        <f>№7!D321</f>
        <v>4105.3</v>
      </c>
      <c r="F84" s="107">
        <f>№7!E321</f>
        <v>4105.3</v>
      </c>
      <c r="G84" s="107">
        <f>№7!F321</f>
        <v>4105.3</v>
      </c>
    </row>
  </sheetData>
  <mergeCells count="9">
    <mergeCell ref="A1:G1"/>
    <mergeCell ref="A2:G2"/>
    <mergeCell ref="A3:A5"/>
    <mergeCell ref="B3:B5"/>
    <mergeCell ref="C3:C5"/>
    <mergeCell ref="D3:D5"/>
    <mergeCell ref="E3:G3"/>
    <mergeCell ref="E4:E5"/>
    <mergeCell ref="F4:G4"/>
  </mergeCells>
  <pageMargins left="0.59055118110236227" right="0.19685039370078741" top="0.19685039370078741" bottom="0.19685039370078741" header="0.31496062992125984" footer="0.31496062992125984"/>
  <pageSetup paperSize="9" scale="86" fitToHeight="0" orientation="portrait" r:id="rId1"/>
</worksheet>
</file>

<file path=xl/worksheets/sheet7.xml><?xml version="1.0" encoding="utf-8"?>
<worksheet xmlns="http://schemas.openxmlformats.org/spreadsheetml/2006/main" xmlns:r="http://schemas.openxmlformats.org/officeDocument/2006/relationships">
  <sheetPr codeName="Лист14">
    <pageSetUpPr fitToPage="1"/>
  </sheetPr>
  <dimension ref="A1:F327"/>
  <sheetViews>
    <sheetView workbookViewId="0">
      <selection activeCell="A2" sqref="A2:F2"/>
    </sheetView>
  </sheetViews>
  <sheetFormatPr defaultColWidth="8.85546875" defaultRowHeight="16.5"/>
  <cols>
    <col min="1" max="1" width="15" style="99" customWidth="1"/>
    <col min="2" max="2" width="8.7109375" style="99" customWidth="1"/>
    <col min="3" max="3" width="56.7109375" style="99" customWidth="1"/>
    <col min="4" max="4" width="12.28515625" style="99" customWidth="1"/>
    <col min="5" max="5" width="13.140625" style="99" customWidth="1"/>
    <col min="6" max="6" width="12.7109375" style="99" customWidth="1"/>
    <col min="7" max="16384" width="8.85546875" style="99"/>
  </cols>
  <sheetData>
    <row r="1" spans="1:6" ht="51.6" customHeight="1">
      <c r="A1" s="260" t="s">
        <v>912</v>
      </c>
      <c r="B1" s="260"/>
      <c r="C1" s="260"/>
      <c r="D1" s="260"/>
      <c r="E1" s="260"/>
      <c r="F1" s="260"/>
    </row>
    <row r="2" spans="1:6" ht="66.75" customHeight="1">
      <c r="A2" s="261" t="s">
        <v>499</v>
      </c>
      <c r="B2" s="261"/>
      <c r="C2" s="261"/>
      <c r="D2" s="261"/>
      <c r="E2" s="261"/>
      <c r="F2" s="261"/>
    </row>
    <row r="3" spans="1:6">
      <c r="A3" s="262" t="s">
        <v>22</v>
      </c>
      <c r="B3" s="262" t="s">
        <v>21</v>
      </c>
      <c r="C3" s="262" t="s">
        <v>24</v>
      </c>
      <c r="D3" s="262" t="s">
        <v>311</v>
      </c>
      <c r="E3" s="262"/>
      <c r="F3" s="262"/>
    </row>
    <row r="4" spans="1:6">
      <c r="A4" s="262" t="s">
        <v>93</v>
      </c>
      <c r="B4" s="262" t="s">
        <v>93</v>
      </c>
      <c r="C4" s="262" t="s">
        <v>93</v>
      </c>
      <c r="D4" s="262" t="s">
        <v>319</v>
      </c>
      <c r="E4" s="262" t="s">
        <v>329</v>
      </c>
      <c r="F4" s="262"/>
    </row>
    <row r="5" spans="1:6">
      <c r="A5" s="262" t="s">
        <v>93</v>
      </c>
      <c r="B5" s="262" t="s">
        <v>93</v>
      </c>
      <c r="C5" s="262" t="s">
        <v>93</v>
      </c>
      <c r="D5" s="262" t="s">
        <v>93</v>
      </c>
      <c r="E5" s="100" t="s">
        <v>320</v>
      </c>
      <c r="F5" s="100" t="s">
        <v>321</v>
      </c>
    </row>
    <row r="6" spans="1:6">
      <c r="A6" s="100" t="s">
        <v>6</v>
      </c>
      <c r="B6" s="100" t="s">
        <v>104</v>
      </c>
      <c r="C6" s="100" t="s">
        <v>105</v>
      </c>
      <c r="D6" s="100" t="s">
        <v>106</v>
      </c>
      <c r="E6" s="100" t="s">
        <v>107</v>
      </c>
      <c r="F6" s="100" t="s">
        <v>108</v>
      </c>
    </row>
    <row r="7" spans="1:6">
      <c r="A7" s="103" t="s">
        <v>93</v>
      </c>
      <c r="B7" s="103" t="s">
        <v>93</v>
      </c>
      <c r="C7" s="101" t="s">
        <v>1</v>
      </c>
      <c r="D7" s="102">
        <f>D8+D88+D112+D139+D148+D181+D210+D223+D275+D292+D305</f>
        <v>766673.5</v>
      </c>
      <c r="E7" s="102">
        <f>E8+E88+E112+E139+E148+E181+E210+E223+E275+E292+E305</f>
        <v>624418.9</v>
      </c>
      <c r="F7" s="102">
        <f>F8+F88+F112+F139+F148+F181+F210+F223+F275+F292+F305</f>
        <v>598970.5</v>
      </c>
    </row>
    <row r="8" spans="1:6" ht="49.5">
      <c r="A8" s="103" t="s">
        <v>280</v>
      </c>
      <c r="B8" s="103" t="s">
        <v>93</v>
      </c>
      <c r="C8" s="101" t="s">
        <v>400</v>
      </c>
      <c r="D8" s="102">
        <f>D9+D61+D78+D81</f>
        <v>444170.2</v>
      </c>
      <c r="E8" s="102">
        <f>E9+E61+E78+E81</f>
        <v>420175.60000000003</v>
      </c>
      <c r="F8" s="102">
        <f>F9+F61+F78+F81</f>
        <v>415317.39999999997</v>
      </c>
    </row>
    <row r="9" spans="1:6" ht="49.5">
      <c r="A9" s="103" t="s">
        <v>281</v>
      </c>
      <c r="B9" s="103" t="s">
        <v>93</v>
      </c>
      <c r="C9" s="101" t="s">
        <v>114</v>
      </c>
      <c r="D9" s="102">
        <f>D10+D12+D14+D16+D18+D37+D39+D41+D47+D49+D55+D57+D51+D20+D59+D45+D53+D43+D24+D31+D26+D29+D22+D35+D33</f>
        <v>423757.80000000005</v>
      </c>
      <c r="E9" s="102">
        <f t="shared" ref="E9:F9" si="0">E10+E12+E14+E16+E18+E37+E39+E41+E47+E49+E55+E57+E51+E20+E59+E45+E53+E43+E24+E31+E26+E29+E22+E35+E33</f>
        <v>400906.9</v>
      </c>
      <c r="F9" s="102">
        <f t="shared" si="0"/>
        <v>396035.6</v>
      </c>
    </row>
    <row r="10" spans="1:6" ht="66.75" customHeight="1">
      <c r="A10" s="100" t="s">
        <v>308</v>
      </c>
      <c r="B10" s="105" t="s">
        <v>93</v>
      </c>
      <c r="C10" s="106" t="s">
        <v>128</v>
      </c>
      <c r="D10" s="107">
        <f>D11</f>
        <v>9069.3000000000011</v>
      </c>
      <c r="E10" s="107">
        <f t="shared" ref="E10:F10" si="1">E11</f>
        <v>9069.3000000000011</v>
      </c>
      <c r="F10" s="107">
        <f t="shared" si="1"/>
        <v>9069.3000000000011</v>
      </c>
    </row>
    <row r="11" spans="1:6" ht="33">
      <c r="A11" s="100" t="s">
        <v>308</v>
      </c>
      <c r="B11" s="100" t="s">
        <v>14</v>
      </c>
      <c r="C11" s="67" t="s">
        <v>527</v>
      </c>
      <c r="D11" s="107">
        <f>№4!F541</f>
        <v>9069.3000000000011</v>
      </c>
      <c r="E11" s="107">
        <f>№4!G541</f>
        <v>9069.3000000000011</v>
      </c>
      <c r="F11" s="107">
        <f>№4!H541</f>
        <v>9069.3000000000011</v>
      </c>
    </row>
    <row r="12" spans="1:6" ht="66">
      <c r="A12" s="4" t="s">
        <v>297</v>
      </c>
      <c r="B12" s="4"/>
      <c r="C12" s="5" t="s">
        <v>116</v>
      </c>
      <c r="D12" s="107">
        <f>D13</f>
        <v>90155.5</v>
      </c>
      <c r="E12" s="107">
        <f t="shared" ref="E12:F12" si="2">E13</f>
        <v>86119</v>
      </c>
      <c r="F12" s="107">
        <f t="shared" si="2"/>
        <v>86119</v>
      </c>
    </row>
    <row r="13" spans="1:6" ht="33">
      <c r="A13" s="4" t="s">
        <v>297</v>
      </c>
      <c r="B13" s="100" t="s">
        <v>14</v>
      </c>
      <c r="C13" s="67" t="s">
        <v>527</v>
      </c>
      <c r="D13" s="107">
        <f>№4!F450</f>
        <v>90155.5</v>
      </c>
      <c r="E13" s="107">
        <f>№4!G450</f>
        <v>86119</v>
      </c>
      <c r="F13" s="107">
        <f>№4!H450</f>
        <v>86119</v>
      </c>
    </row>
    <row r="14" spans="1:6" ht="66">
      <c r="A14" s="4" t="s">
        <v>294</v>
      </c>
      <c r="B14" s="4"/>
      <c r="C14" s="21" t="s">
        <v>115</v>
      </c>
      <c r="D14" s="107">
        <f>D15</f>
        <v>68391.100000000006</v>
      </c>
      <c r="E14" s="107">
        <f t="shared" ref="E14:F14" si="3">E15</f>
        <v>68391.100000000006</v>
      </c>
      <c r="F14" s="107">
        <f t="shared" si="3"/>
        <v>68391.100000000006</v>
      </c>
    </row>
    <row r="15" spans="1:6" ht="33">
      <c r="A15" s="4" t="s">
        <v>294</v>
      </c>
      <c r="B15" s="100" t="s">
        <v>14</v>
      </c>
      <c r="C15" s="67" t="s">
        <v>527</v>
      </c>
      <c r="D15" s="107">
        <f>№4!F452</f>
        <v>68391.100000000006</v>
      </c>
      <c r="E15" s="107">
        <f>№4!G452</f>
        <v>68391.100000000006</v>
      </c>
      <c r="F15" s="107">
        <f>№4!H452</f>
        <v>68391.100000000006</v>
      </c>
    </row>
    <row r="16" spans="1:6" ht="49.5">
      <c r="A16" s="100" t="s">
        <v>295</v>
      </c>
      <c r="B16" s="105" t="s">
        <v>93</v>
      </c>
      <c r="C16" s="106" t="s">
        <v>491</v>
      </c>
      <c r="D16" s="107">
        <f>D17</f>
        <v>2625.1</v>
      </c>
      <c r="E16" s="107">
        <f t="shared" ref="E16:F16" si="4">E17</f>
        <v>556.70000000000005</v>
      </c>
      <c r="F16" s="107">
        <f t="shared" si="4"/>
        <v>0</v>
      </c>
    </row>
    <row r="17" spans="1:6" ht="33">
      <c r="A17" s="100" t="s">
        <v>295</v>
      </c>
      <c r="B17" s="100" t="s">
        <v>14</v>
      </c>
      <c r="C17" s="67" t="s">
        <v>527</v>
      </c>
      <c r="D17" s="107">
        <f>№4!F454</f>
        <v>2625.1</v>
      </c>
      <c r="E17" s="107">
        <f>№4!G454</f>
        <v>556.70000000000005</v>
      </c>
      <c r="F17" s="107">
        <f>№4!H454</f>
        <v>0</v>
      </c>
    </row>
    <row r="18" spans="1:6" ht="49.5">
      <c r="A18" s="100" t="s">
        <v>296</v>
      </c>
      <c r="B18" s="105" t="s">
        <v>93</v>
      </c>
      <c r="C18" s="106" t="s">
        <v>121</v>
      </c>
      <c r="D18" s="107">
        <f>D19</f>
        <v>1685.5</v>
      </c>
      <c r="E18" s="107">
        <f t="shared" ref="E18:F18" si="5">E19</f>
        <v>3488.7</v>
      </c>
      <c r="F18" s="107">
        <f t="shared" si="5"/>
        <v>0</v>
      </c>
    </row>
    <row r="19" spans="1:6" ht="33">
      <c r="A19" s="100" t="s">
        <v>296</v>
      </c>
      <c r="B19" s="100" t="s">
        <v>14</v>
      </c>
      <c r="C19" s="67" t="s">
        <v>527</v>
      </c>
      <c r="D19" s="107">
        <f>№4!F457</f>
        <v>1685.5</v>
      </c>
      <c r="E19" s="107">
        <f>№4!G457</f>
        <v>3488.7</v>
      </c>
      <c r="F19" s="107">
        <f>№4!H457</f>
        <v>0</v>
      </c>
    </row>
    <row r="20" spans="1:6" ht="82.5">
      <c r="A20" s="74" t="s">
        <v>546</v>
      </c>
      <c r="B20" s="74" t="s">
        <v>93</v>
      </c>
      <c r="C20" s="67" t="s">
        <v>547</v>
      </c>
      <c r="D20" s="107">
        <f>D21</f>
        <v>90.3</v>
      </c>
      <c r="E20" s="107">
        <f t="shared" ref="E20:F20" si="6">E21</f>
        <v>0</v>
      </c>
      <c r="F20" s="107">
        <f t="shared" si="6"/>
        <v>0</v>
      </c>
    </row>
    <row r="21" spans="1:6" ht="33">
      <c r="A21" s="122" t="s">
        <v>546</v>
      </c>
      <c r="B21" s="123" t="s">
        <v>14</v>
      </c>
      <c r="C21" s="124" t="s">
        <v>527</v>
      </c>
      <c r="D21" s="125">
        <f>№4!F459</f>
        <v>90.3</v>
      </c>
      <c r="E21" s="125">
        <f>№4!G459</f>
        <v>0</v>
      </c>
      <c r="F21" s="125">
        <f>№4!H459</f>
        <v>0</v>
      </c>
    </row>
    <row r="22" spans="1:6" ht="99">
      <c r="A22" s="82" t="s">
        <v>611</v>
      </c>
      <c r="B22" s="82" t="s">
        <v>93</v>
      </c>
      <c r="C22" s="83" t="s">
        <v>614</v>
      </c>
      <c r="D22" s="130">
        <f>D23</f>
        <v>2855.7</v>
      </c>
      <c r="E22" s="130">
        <f t="shared" ref="E22:F22" si="7">E23</f>
        <v>0</v>
      </c>
      <c r="F22" s="130">
        <f t="shared" si="7"/>
        <v>0</v>
      </c>
    </row>
    <row r="23" spans="1:6" ht="33">
      <c r="A23" s="82" t="s">
        <v>611</v>
      </c>
      <c r="B23" s="129" t="s">
        <v>14</v>
      </c>
      <c r="C23" s="83" t="s">
        <v>527</v>
      </c>
      <c r="D23" s="130">
        <f>№4!F461</f>
        <v>2855.7</v>
      </c>
      <c r="E23" s="130">
        <f>№4!G461</f>
        <v>0</v>
      </c>
      <c r="F23" s="130">
        <f>№4!H461</f>
        <v>0</v>
      </c>
    </row>
    <row r="24" spans="1:6" ht="66">
      <c r="A24" s="126" t="s">
        <v>578</v>
      </c>
      <c r="B24" s="126"/>
      <c r="C24" s="127" t="s">
        <v>579</v>
      </c>
      <c r="D24" s="128">
        <f>D25</f>
        <v>4212.5</v>
      </c>
      <c r="E24" s="128">
        <f t="shared" ref="E24:F24" si="8">E25</f>
        <v>0</v>
      </c>
      <c r="F24" s="128">
        <f t="shared" si="8"/>
        <v>0</v>
      </c>
    </row>
    <row r="25" spans="1:6" ht="33">
      <c r="A25" s="4" t="s">
        <v>578</v>
      </c>
      <c r="B25" s="100" t="s">
        <v>14</v>
      </c>
      <c r="C25" s="67" t="s">
        <v>527</v>
      </c>
      <c r="D25" s="107">
        <f>№4!F471</f>
        <v>4212.5</v>
      </c>
      <c r="E25" s="107">
        <f>№4!G471</f>
        <v>0</v>
      </c>
      <c r="F25" s="107">
        <f>№4!H471</f>
        <v>0</v>
      </c>
    </row>
    <row r="26" spans="1:6" ht="33">
      <c r="A26" s="6" t="s">
        <v>586</v>
      </c>
      <c r="B26" s="71"/>
      <c r="C26" s="5" t="s">
        <v>589</v>
      </c>
      <c r="D26" s="107">
        <f>D27+D28</f>
        <v>2975.2</v>
      </c>
      <c r="E26" s="107">
        <f t="shared" ref="E26:F26" si="9">E27+E28</f>
        <v>0</v>
      </c>
      <c r="F26" s="107">
        <f t="shared" si="9"/>
        <v>0</v>
      </c>
    </row>
    <row r="27" spans="1:6" ht="49.5">
      <c r="A27" s="4" t="s">
        <v>586</v>
      </c>
      <c r="B27" s="4" t="s">
        <v>7</v>
      </c>
      <c r="C27" s="21" t="s">
        <v>11</v>
      </c>
      <c r="D27" s="107">
        <f>№4!F388</f>
        <v>236.1</v>
      </c>
      <c r="E27" s="107">
        <f>№4!G388</f>
        <v>0</v>
      </c>
      <c r="F27" s="107">
        <f>№4!H388</f>
        <v>0</v>
      </c>
    </row>
    <row r="28" spans="1:6" ht="33">
      <c r="A28" s="4" t="s">
        <v>586</v>
      </c>
      <c r="B28" s="4" t="s">
        <v>14</v>
      </c>
      <c r="C28" s="67" t="s">
        <v>527</v>
      </c>
      <c r="D28" s="107">
        <f>№4!F520</f>
        <v>2739.1</v>
      </c>
      <c r="E28" s="107">
        <f>№4!G520</f>
        <v>0</v>
      </c>
      <c r="F28" s="107">
        <f>№4!H520</f>
        <v>0</v>
      </c>
    </row>
    <row r="29" spans="1:6" ht="49.5">
      <c r="A29" s="6" t="s">
        <v>587</v>
      </c>
      <c r="B29" s="71"/>
      <c r="C29" s="5" t="s">
        <v>588</v>
      </c>
      <c r="D29" s="107">
        <f>D30</f>
        <v>90.7</v>
      </c>
      <c r="E29" s="107">
        <f t="shared" ref="E29:F29" si="10">E30</f>
        <v>0</v>
      </c>
      <c r="F29" s="107">
        <f t="shared" si="10"/>
        <v>0</v>
      </c>
    </row>
    <row r="30" spans="1:6" ht="33">
      <c r="A30" s="4" t="s">
        <v>587</v>
      </c>
      <c r="B30" s="4" t="s">
        <v>14</v>
      </c>
      <c r="C30" s="67" t="s">
        <v>527</v>
      </c>
      <c r="D30" s="107">
        <f>№4!F518</f>
        <v>90.7</v>
      </c>
      <c r="E30" s="107">
        <f>№4!G518</f>
        <v>0</v>
      </c>
      <c r="F30" s="107">
        <f>№4!H518</f>
        <v>0</v>
      </c>
    </row>
    <row r="31" spans="1:6" ht="82.5">
      <c r="A31" s="4" t="s">
        <v>583</v>
      </c>
      <c r="B31" s="4"/>
      <c r="C31" s="67" t="s">
        <v>585</v>
      </c>
      <c r="D31" s="107">
        <f>D32</f>
        <v>5153.8999999999996</v>
      </c>
      <c r="E31" s="107">
        <f t="shared" ref="E31:F31" si="11">E32</f>
        <v>0</v>
      </c>
      <c r="F31" s="107">
        <f t="shared" si="11"/>
        <v>0</v>
      </c>
    </row>
    <row r="32" spans="1:6" ht="33">
      <c r="A32" s="4" t="s">
        <v>583</v>
      </c>
      <c r="B32" s="100" t="s">
        <v>14</v>
      </c>
      <c r="C32" s="67" t="s">
        <v>527</v>
      </c>
      <c r="D32" s="107">
        <f>№4!F473</f>
        <v>5153.8999999999996</v>
      </c>
      <c r="E32" s="107">
        <f>№4!G473</f>
        <v>0</v>
      </c>
      <c r="F32" s="107">
        <f>№4!H473</f>
        <v>0</v>
      </c>
    </row>
    <row r="33" spans="1:6" ht="66">
      <c r="A33" s="4" t="s">
        <v>657</v>
      </c>
      <c r="B33" s="4"/>
      <c r="C33" s="21" t="s">
        <v>658</v>
      </c>
      <c r="D33" s="107">
        <f>D34</f>
        <v>300</v>
      </c>
      <c r="E33" s="107">
        <f t="shared" ref="E33:F33" si="12">E34</f>
        <v>0</v>
      </c>
      <c r="F33" s="107">
        <f t="shared" si="12"/>
        <v>0</v>
      </c>
    </row>
    <row r="34" spans="1:6" ht="33">
      <c r="A34" s="4" t="s">
        <v>657</v>
      </c>
      <c r="B34" s="164" t="s">
        <v>14</v>
      </c>
      <c r="C34" s="163" t="s">
        <v>527</v>
      </c>
      <c r="D34" s="107">
        <f>№4!F504</f>
        <v>300</v>
      </c>
      <c r="E34" s="107">
        <f>№4!G504</f>
        <v>0</v>
      </c>
      <c r="F34" s="107">
        <f>№4!H504</f>
        <v>0</v>
      </c>
    </row>
    <row r="35" spans="1:6" ht="82.5">
      <c r="A35" s="115" t="s">
        <v>610</v>
      </c>
      <c r="B35" s="115" t="s">
        <v>93</v>
      </c>
      <c r="C35" s="116" t="s">
        <v>613</v>
      </c>
      <c r="D35" s="107">
        <f>D36</f>
        <v>205.9</v>
      </c>
      <c r="E35" s="107">
        <f t="shared" ref="E35:F35" si="13">E36</f>
        <v>0</v>
      </c>
      <c r="F35" s="107">
        <f t="shared" si="13"/>
        <v>0</v>
      </c>
    </row>
    <row r="36" spans="1:6" ht="33">
      <c r="A36" s="115" t="s">
        <v>610</v>
      </c>
      <c r="B36" s="117" t="s">
        <v>14</v>
      </c>
      <c r="C36" s="116" t="s">
        <v>527</v>
      </c>
      <c r="D36" s="107">
        <f>№4!F475</f>
        <v>205.9</v>
      </c>
      <c r="E36" s="107">
        <f>№4!G475</f>
        <v>0</v>
      </c>
      <c r="F36" s="107">
        <f>№4!H475</f>
        <v>0</v>
      </c>
    </row>
    <row r="37" spans="1:6" ht="115.5">
      <c r="A37" s="4" t="s">
        <v>303</v>
      </c>
      <c r="B37" s="4"/>
      <c r="C37" s="21" t="s">
        <v>129</v>
      </c>
      <c r="D37" s="107">
        <f>D38</f>
        <v>176653</v>
      </c>
      <c r="E37" s="107">
        <f t="shared" ref="E37:F37" si="14">E38</f>
        <v>176653</v>
      </c>
      <c r="F37" s="107">
        <f t="shared" si="14"/>
        <v>176653</v>
      </c>
    </row>
    <row r="38" spans="1:6" ht="33">
      <c r="A38" s="4" t="s">
        <v>303</v>
      </c>
      <c r="B38" s="100" t="s">
        <v>14</v>
      </c>
      <c r="C38" s="67" t="s">
        <v>527</v>
      </c>
      <c r="D38" s="107">
        <f>№4!F476</f>
        <v>176653</v>
      </c>
      <c r="E38" s="107">
        <f>№4!G476</f>
        <v>176653</v>
      </c>
      <c r="F38" s="107">
        <f>№4!H476</f>
        <v>176653</v>
      </c>
    </row>
    <row r="39" spans="1:6" ht="66">
      <c r="A39" s="4" t="s">
        <v>298</v>
      </c>
      <c r="B39" s="4"/>
      <c r="C39" s="21" t="s">
        <v>118</v>
      </c>
      <c r="D39" s="107">
        <f>D40</f>
        <v>38502.6</v>
      </c>
      <c r="E39" s="107">
        <f t="shared" ref="E39:F39" si="15">E40</f>
        <v>38502.6</v>
      </c>
      <c r="F39" s="107">
        <f t="shared" si="15"/>
        <v>38502.6</v>
      </c>
    </row>
    <row r="40" spans="1:6" ht="33">
      <c r="A40" s="4" t="s">
        <v>298</v>
      </c>
      <c r="B40" s="100" t="s">
        <v>14</v>
      </c>
      <c r="C40" s="67" t="s">
        <v>527</v>
      </c>
      <c r="D40" s="107">
        <f>№4!F478</f>
        <v>38502.6</v>
      </c>
      <c r="E40" s="107">
        <f>№4!G478</f>
        <v>38502.6</v>
      </c>
      <c r="F40" s="107">
        <f>№4!H478</f>
        <v>38502.6</v>
      </c>
    </row>
    <row r="41" spans="1:6" ht="49.5">
      <c r="A41" s="100" t="s">
        <v>301</v>
      </c>
      <c r="B41" s="105" t="s">
        <v>93</v>
      </c>
      <c r="C41" s="106" t="s">
        <v>494</v>
      </c>
      <c r="D41" s="107">
        <f>D42</f>
        <v>0</v>
      </c>
      <c r="E41" s="107">
        <f t="shared" ref="E41:F41" si="16">E42</f>
        <v>657.2</v>
      </c>
      <c r="F41" s="107">
        <f t="shared" si="16"/>
        <v>0</v>
      </c>
    </row>
    <row r="42" spans="1:6" ht="33">
      <c r="A42" s="100" t="s">
        <v>301</v>
      </c>
      <c r="B42" s="100" t="s">
        <v>14</v>
      </c>
      <c r="C42" s="67" t="s">
        <v>527</v>
      </c>
      <c r="D42" s="107">
        <f>№4!F480</f>
        <v>0</v>
      </c>
      <c r="E42" s="107">
        <f>№4!G480</f>
        <v>657.2</v>
      </c>
      <c r="F42" s="107">
        <f>№4!H480</f>
        <v>0</v>
      </c>
    </row>
    <row r="43" spans="1:6" ht="49.5">
      <c r="A43" s="74" t="s">
        <v>567</v>
      </c>
      <c r="B43" s="74" t="s">
        <v>93</v>
      </c>
      <c r="C43" s="67" t="s">
        <v>568</v>
      </c>
      <c r="D43" s="107">
        <f>D44</f>
        <v>1491</v>
      </c>
      <c r="E43" s="107">
        <f t="shared" ref="E43:F43" si="17">E44</f>
        <v>0</v>
      </c>
      <c r="F43" s="107">
        <f t="shared" si="17"/>
        <v>0</v>
      </c>
    </row>
    <row r="44" spans="1:6" ht="33">
      <c r="A44" s="74" t="s">
        <v>567</v>
      </c>
      <c r="B44" s="100" t="s">
        <v>14</v>
      </c>
      <c r="C44" s="67" t="s">
        <v>527</v>
      </c>
      <c r="D44" s="107">
        <f>№4!F483</f>
        <v>1491</v>
      </c>
      <c r="E44" s="107">
        <f>№4!G483</f>
        <v>0</v>
      </c>
      <c r="F44" s="107">
        <f>№4!H483</f>
        <v>0</v>
      </c>
    </row>
    <row r="45" spans="1:6" ht="33">
      <c r="A45" s="74" t="s">
        <v>548</v>
      </c>
      <c r="B45" s="74" t="s">
        <v>93</v>
      </c>
      <c r="C45" s="67" t="s">
        <v>549</v>
      </c>
      <c r="D45" s="107">
        <f>D46</f>
        <v>735.3</v>
      </c>
      <c r="E45" s="107">
        <f t="shared" ref="E45:F45" si="18">E46</f>
        <v>0</v>
      </c>
      <c r="F45" s="107">
        <f t="shared" si="18"/>
        <v>0</v>
      </c>
    </row>
    <row r="46" spans="1:6" ht="33">
      <c r="A46" s="74" t="s">
        <v>548</v>
      </c>
      <c r="B46" s="100" t="s">
        <v>14</v>
      </c>
      <c r="C46" s="67" t="s">
        <v>527</v>
      </c>
      <c r="D46" s="107">
        <f>№4!F485</f>
        <v>735.3</v>
      </c>
      <c r="E46" s="107">
        <f>№4!G485</f>
        <v>0</v>
      </c>
      <c r="F46" s="107">
        <f>№4!H485</f>
        <v>0</v>
      </c>
    </row>
    <row r="47" spans="1:6" ht="49.5">
      <c r="A47" s="100" t="s">
        <v>302</v>
      </c>
      <c r="B47" s="105" t="s">
        <v>93</v>
      </c>
      <c r="C47" s="106" t="s">
        <v>123</v>
      </c>
      <c r="D47" s="107">
        <f>D48</f>
        <v>4414</v>
      </c>
      <c r="E47" s="107">
        <f t="shared" ref="E47:F47" si="19">E48</f>
        <v>5313.1</v>
      </c>
      <c r="F47" s="107">
        <f t="shared" si="19"/>
        <v>5313.1</v>
      </c>
    </row>
    <row r="48" spans="1:6" ht="33">
      <c r="A48" s="100" t="s">
        <v>302</v>
      </c>
      <c r="B48" s="100" t="s">
        <v>14</v>
      </c>
      <c r="C48" s="67" t="s">
        <v>527</v>
      </c>
      <c r="D48" s="107">
        <f>№4!F486</f>
        <v>4414</v>
      </c>
      <c r="E48" s="107">
        <f>№4!G486</f>
        <v>5313.1</v>
      </c>
      <c r="F48" s="107">
        <f>№4!H486</f>
        <v>5313.1</v>
      </c>
    </row>
    <row r="49" spans="1:6" ht="33">
      <c r="A49" s="100" t="s">
        <v>495</v>
      </c>
      <c r="B49" s="105" t="s">
        <v>93</v>
      </c>
      <c r="C49" s="106" t="s">
        <v>195</v>
      </c>
      <c r="D49" s="107">
        <f>D50</f>
        <v>160.9</v>
      </c>
      <c r="E49" s="107">
        <f t="shared" ref="E49:F49" si="20">E50</f>
        <v>168.7</v>
      </c>
      <c r="F49" s="107">
        <f t="shared" si="20"/>
        <v>0</v>
      </c>
    </row>
    <row r="50" spans="1:6" ht="33">
      <c r="A50" s="100" t="s">
        <v>495</v>
      </c>
      <c r="B50" s="100" t="s">
        <v>14</v>
      </c>
      <c r="C50" s="67" t="s">
        <v>527</v>
      </c>
      <c r="D50" s="107">
        <f>№4!F521</f>
        <v>160.9</v>
      </c>
      <c r="E50" s="107">
        <f>№4!G521</f>
        <v>168.7</v>
      </c>
      <c r="F50" s="107">
        <f>№4!H521</f>
        <v>0</v>
      </c>
    </row>
    <row r="51" spans="1:6" ht="66">
      <c r="A51" s="74" t="s">
        <v>516</v>
      </c>
      <c r="B51" s="74" t="s">
        <v>93</v>
      </c>
      <c r="C51" s="67" t="s">
        <v>515</v>
      </c>
      <c r="D51" s="107">
        <f>D52</f>
        <v>1967.3</v>
      </c>
      <c r="E51" s="107">
        <f t="shared" ref="E51:F51" si="21">E52</f>
        <v>0</v>
      </c>
      <c r="F51" s="107">
        <f t="shared" si="21"/>
        <v>0</v>
      </c>
    </row>
    <row r="52" spans="1:6" ht="33">
      <c r="A52" s="74" t="s">
        <v>516</v>
      </c>
      <c r="B52" s="100" t="s">
        <v>14</v>
      </c>
      <c r="C52" s="67" t="s">
        <v>527</v>
      </c>
      <c r="D52" s="107">
        <f>№4!F489</f>
        <v>1967.3</v>
      </c>
      <c r="E52" s="107">
        <f>№4!G489</f>
        <v>0</v>
      </c>
      <c r="F52" s="107">
        <f>№4!H489</f>
        <v>0</v>
      </c>
    </row>
    <row r="53" spans="1:6" ht="49.5">
      <c r="A53" s="74" t="s">
        <v>552</v>
      </c>
      <c r="B53" s="74" t="s">
        <v>93</v>
      </c>
      <c r="C53" s="67" t="s">
        <v>553</v>
      </c>
      <c r="D53" s="107">
        <f>D54</f>
        <v>2.1</v>
      </c>
      <c r="E53" s="107">
        <f t="shared" ref="E53:F53" si="22">E54</f>
        <v>0</v>
      </c>
      <c r="F53" s="107">
        <f t="shared" si="22"/>
        <v>0</v>
      </c>
    </row>
    <row r="54" spans="1:6" ht="33">
      <c r="A54" s="74" t="s">
        <v>552</v>
      </c>
      <c r="B54" s="100" t="s">
        <v>14</v>
      </c>
      <c r="C54" s="67" t="s">
        <v>527</v>
      </c>
      <c r="D54" s="107">
        <f>№4!F491</f>
        <v>2.1</v>
      </c>
      <c r="E54" s="107">
        <f>№4!G491</f>
        <v>0</v>
      </c>
      <c r="F54" s="107">
        <f>№4!H491</f>
        <v>0</v>
      </c>
    </row>
    <row r="55" spans="1:6" ht="49.5">
      <c r="A55" s="4" t="s">
        <v>299</v>
      </c>
      <c r="B55" s="4"/>
      <c r="C55" s="21" t="s">
        <v>119</v>
      </c>
      <c r="D55" s="107">
        <f>D56</f>
        <v>3705.1</v>
      </c>
      <c r="E55" s="107">
        <f t="shared" ref="E55:F55" si="23">E56</f>
        <v>3705.1</v>
      </c>
      <c r="F55" s="107">
        <f t="shared" si="23"/>
        <v>3705.1</v>
      </c>
    </row>
    <row r="56" spans="1:6" ht="33">
      <c r="A56" s="4" t="s">
        <v>299</v>
      </c>
      <c r="B56" s="100" t="s">
        <v>14</v>
      </c>
      <c r="C56" s="67" t="s">
        <v>527</v>
      </c>
      <c r="D56" s="107">
        <f>№4!F493</f>
        <v>3705.1</v>
      </c>
      <c r="E56" s="107">
        <f>№4!G493</f>
        <v>3705.1</v>
      </c>
      <c r="F56" s="107">
        <f>№4!H493</f>
        <v>3705.1</v>
      </c>
    </row>
    <row r="57" spans="1:6" ht="49.5">
      <c r="A57" s="4" t="s">
        <v>300</v>
      </c>
      <c r="B57" s="4"/>
      <c r="C57" s="21" t="s">
        <v>120</v>
      </c>
      <c r="D57" s="107">
        <f>D58</f>
        <v>8282.4</v>
      </c>
      <c r="E57" s="107">
        <f t="shared" ref="E57:F57" si="24">E58</f>
        <v>8282.4</v>
      </c>
      <c r="F57" s="107">
        <f t="shared" si="24"/>
        <v>8282.4</v>
      </c>
    </row>
    <row r="58" spans="1:6" ht="33">
      <c r="A58" s="4" t="s">
        <v>300</v>
      </c>
      <c r="B58" s="100" t="s">
        <v>14</v>
      </c>
      <c r="C58" s="67" t="s">
        <v>527</v>
      </c>
      <c r="D58" s="107">
        <f>№4!F505</f>
        <v>8282.4</v>
      </c>
      <c r="E58" s="107">
        <f>№4!G505</f>
        <v>8282.4</v>
      </c>
      <c r="F58" s="107">
        <f>№4!H505</f>
        <v>8282.4</v>
      </c>
    </row>
    <row r="59" spans="1:6" ht="66">
      <c r="A59" s="4" t="s">
        <v>550</v>
      </c>
      <c r="B59" s="4"/>
      <c r="C59" s="21" t="s">
        <v>551</v>
      </c>
      <c r="D59" s="107">
        <f>D60</f>
        <v>33.4</v>
      </c>
      <c r="E59" s="107">
        <f t="shared" ref="E59:F59" si="25">E60</f>
        <v>0</v>
      </c>
      <c r="F59" s="107">
        <f t="shared" si="25"/>
        <v>0</v>
      </c>
    </row>
    <row r="60" spans="1:6" ht="33">
      <c r="A60" s="4" t="s">
        <v>550</v>
      </c>
      <c r="B60" s="100" t="s">
        <v>14</v>
      </c>
      <c r="C60" s="67" t="s">
        <v>527</v>
      </c>
      <c r="D60" s="107">
        <f>№4!F508</f>
        <v>33.4</v>
      </c>
      <c r="E60" s="107">
        <f>№4!G508</f>
        <v>0</v>
      </c>
      <c r="F60" s="107">
        <f>№4!H508</f>
        <v>0</v>
      </c>
    </row>
    <row r="61" spans="1:6" ht="66" customHeight="1">
      <c r="A61" s="103" t="s">
        <v>282</v>
      </c>
      <c r="B61" s="103" t="s">
        <v>93</v>
      </c>
      <c r="C61" s="101" t="s">
        <v>470</v>
      </c>
      <c r="D61" s="102">
        <f>D62+D64+D66+D68+D70+D72+D74+D76</f>
        <v>5413.6</v>
      </c>
      <c r="E61" s="102">
        <f t="shared" ref="E61:F61" si="26">E62+E64+E66+E68+E70+E72+E74+E76</f>
        <v>5340.5</v>
      </c>
      <c r="F61" s="102">
        <f t="shared" si="26"/>
        <v>5353.5999999999995</v>
      </c>
    </row>
    <row r="62" spans="1:6" ht="33">
      <c r="A62" s="4" t="s">
        <v>285</v>
      </c>
      <c r="B62" s="4"/>
      <c r="C62" s="21" t="s">
        <v>136</v>
      </c>
      <c r="D62" s="107">
        <f>D63</f>
        <v>4953.1000000000004</v>
      </c>
      <c r="E62" s="107">
        <f t="shared" ref="E62:F62" si="27">E63</f>
        <v>4953.1000000000004</v>
      </c>
      <c r="F62" s="107">
        <f t="shared" si="27"/>
        <v>4953.1000000000004</v>
      </c>
    </row>
    <row r="63" spans="1:6" ht="49.5">
      <c r="A63" s="4" t="s">
        <v>285</v>
      </c>
      <c r="B63" s="100" t="s">
        <v>7</v>
      </c>
      <c r="C63" s="106" t="s">
        <v>11</v>
      </c>
      <c r="D63" s="107">
        <f>№4!F392</f>
        <v>4953.1000000000004</v>
      </c>
      <c r="E63" s="107">
        <f>№4!G392</f>
        <v>4953.1000000000004</v>
      </c>
      <c r="F63" s="107">
        <f>№4!H392</f>
        <v>4953.1000000000004</v>
      </c>
    </row>
    <row r="64" spans="1:6" ht="33">
      <c r="A64" s="100" t="s">
        <v>283</v>
      </c>
      <c r="B64" s="105" t="s">
        <v>93</v>
      </c>
      <c r="C64" s="106" t="s">
        <v>134</v>
      </c>
      <c r="D64" s="107">
        <f>D65</f>
        <v>19.899999999999999</v>
      </c>
      <c r="E64" s="107">
        <f t="shared" ref="E64:F64" si="28">E65</f>
        <v>21.9</v>
      </c>
      <c r="F64" s="107">
        <f t="shared" si="28"/>
        <v>23.9</v>
      </c>
    </row>
    <row r="65" spans="1:6" ht="49.5">
      <c r="A65" s="100" t="s">
        <v>283</v>
      </c>
      <c r="B65" s="100" t="s">
        <v>7</v>
      </c>
      <c r="C65" s="106" t="s">
        <v>11</v>
      </c>
      <c r="D65" s="107">
        <f>№4!F394</f>
        <v>19.899999999999999</v>
      </c>
      <c r="E65" s="107">
        <f>№4!G394</f>
        <v>21.9</v>
      </c>
      <c r="F65" s="107">
        <f>№4!H394</f>
        <v>23.9</v>
      </c>
    </row>
    <row r="66" spans="1:6" ht="49.5">
      <c r="A66" s="100" t="s">
        <v>286</v>
      </c>
      <c r="B66" s="105" t="s">
        <v>93</v>
      </c>
      <c r="C66" s="106" t="s">
        <v>473</v>
      </c>
      <c r="D66" s="107">
        <f>D67</f>
        <v>256.60000000000002</v>
      </c>
      <c r="E66" s="107">
        <f t="shared" ref="E66:F66" si="29">E67</f>
        <v>176.4</v>
      </c>
      <c r="F66" s="107">
        <f t="shared" si="29"/>
        <v>182.4</v>
      </c>
    </row>
    <row r="67" spans="1:6" ht="49.5">
      <c r="A67" s="100" t="s">
        <v>286</v>
      </c>
      <c r="B67" s="100" t="s">
        <v>7</v>
      </c>
      <c r="C67" s="106" t="s">
        <v>11</v>
      </c>
      <c r="D67" s="107">
        <f>№4!F364</f>
        <v>256.60000000000002</v>
      </c>
      <c r="E67" s="107">
        <f>№4!G364</f>
        <v>176.4</v>
      </c>
      <c r="F67" s="107">
        <f>№4!H364</f>
        <v>182.4</v>
      </c>
    </row>
    <row r="68" spans="1:6" ht="33">
      <c r="A68" s="100" t="s">
        <v>284</v>
      </c>
      <c r="B68" s="105" t="s">
        <v>93</v>
      </c>
      <c r="C68" s="106" t="s">
        <v>135</v>
      </c>
      <c r="D68" s="107">
        <f>D69</f>
        <v>13.5</v>
      </c>
      <c r="E68" s="107">
        <f>E69</f>
        <v>14</v>
      </c>
      <c r="F68" s="107">
        <f t="shared" ref="F68" si="30">F69</f>
        <v>14.5</v>
      </c>
    </row>
    <row r="69" spans="1:6" ht="49.5">
      <c r="A69" s="100" t="s">
        <v>284</v>
      </c>
      <c r="B69" s="100" t="s">
        <v>7</v>
      </c>
      <c r="C69" s="106" t="s">
        <v>11</v>
      </c>
      <c r="D69" s="107">
        <f>№4!F396</f>
        <v>13.5</v>
      </c>
      <c r="E69" s="107">
        <f>№4!G396</f>
        <v>14</v>
      </c>
      <c r="F69" s="107">
        <f>№4!H396</f>
        <v>14.5</v>
      </c>
    </row>
    <row r="70" spans="1:6" ht="33">
      <c r="A70" s="100" t="s">
        <v>287</v>
      </c>
      <c r="B70" s="105" t="s">
        <v>93</v>
      </c>
      <c r="C70" s="106" t="s">
        <v>137</v>
      </c>
      <c r="D70" s="107">
        <f>D71</f>
        <v>47.6</v>
      </c>
      <c r="E70" s="107">
        <f t="shared" ref="E70:F70" si="31">E71</f>
        <v>49.3</v>
      </c>
      <c r="F70" s="107">
        <f t="shared" si="31"/>
        <v>51</v>
      </c>
    </row>
    <row r="71" spans="1:6" ht="49.5">
      <c r="A71" s="100" t="s">
        <v>287</v>
      </c>
      <c r="B71" s="100" t="s">
        <v>7</v>
      </c>
      <c r="C71" s="106" t="s">
        <v>11</v>
      </c>
      <c r="D71" s="107">
        <f>№4!F398</f>
        <v>47.6</v>
      </c>
      <c r="E71" s="107">
        <f>№4!G398</f>
        <v>49.3</v>
      </c>
      <c r="F71" s="107">
        <f>№4!H398</f>
        <v>51</v>
      </c>
    </row>
    <row r="72" spans="1:6" ht="33">
      <c r="A72" s="100" t="s">
        <v>314</v>
      </c>
      <c r="B72" s="105" t="s">
        <v>93</v>
      </c>
      <c r="C72" s="106" t="s">
        <v>199</v>
      </c>
      <c r="D72" s="107">
        <f>D73</f>
        <v>21.7</v>
      </c>
      <c r="E72" s="107">
        <f t="shared" ref="E72:F72" si="32">E73</f>
        <v>22.3</v>
      </c>
      <c r="F72" s="107">
        <f t="shared" si="32"/>
        <v>22.9</v>
      </c>
    </row>
    <row r="73" spans="1:6" ht="49.5">
      <c r="A73" s="100" t="s">
        <v>314</v>
      </c>
      <c r="B73" s="100" t="s">
        <v>7</v>
      </c>
      <c r="C73" s="106" t="s">
        <v>11</v>
      </c>
      <c r="D73" s="107">
        <f>№4!F400</f>
        <v>21.7</v>
      </c>
      <c r="E73" s="107">
        <f>№4!G400</f>
        <v>22.3</v>
      </c>
      <c r="F73" s="107">
        <f>№4!H400</f>
        <v>22.9</v>
      </c>
    </row>
    <row r="74" spans="1:6" ht="33">
      <c r="A74" s="100" t="s">
        <v>474</v>
      </c>
      <c r="B74" s="105" t="s">
        <v>93</v>
      </c>
      <c r="C74" s="106" t="s">
        <v>475</v>
      </c>
      <c r="D74" s="107">
        <f>D75</f>
        <v>36</v>
      </c>
      <c r="E74" s="107">
        <f t="shared" ref="E74:F74" si="33">E75</f>
        <v>36</v>
      </c>
      <c r="F74" s="107">
        <f t="shared" si="33"/>
        <v>36</v>
      </c>
    </row>
    <row r="75" spans="1:6" ht="49.5">
      <c r="A75" s="100" t="s">
        <v>474</v>
      </c>
      <c r="B75" s="100" t="s">
        <v>7</v>
      </c>
      <c r="C75" s="106" t="s">
        <v>11</v>
      </c>
      <c r="D75" s="107">
        <f>№4!F402</f>
        <v>36</v>
      </c>
      <c r="E75" s="107">
        <f>№4!G402</f>
        <v>36</v>
      </c>
      <c r="F75" s="107">
        <f>№4!H402</f>
        <v>36</v>
      </c>
    </row>
    <row r="76" spans="1:6" ht="66">
      <c r="A76" s="100" t="s">
        <v>478</v>
      </c>
      <c r="B76" s="105" t="s">
        <v>93</v>
      </c>
      <c r="C76" s="106" t="s">
        <v>138</v>
      </c>
      <c r="D76" s="107">
        <f>D77</f>
        <v>65.2</v>
      </c>
      <c r="E76" s="107">
        <f t="shared" ref="E76:F76" si="34">E77</f>
        <v>67.5</v>
      </c>
      <c r="F76" s="107">
        <f t="shared" si="34"/>
        <v>69.8</v>
      </c>
    </row>
    <row r="77" spans="1:6" ht="49.5">
      <c r="A77" s="100" t="s">
        <v>478</v>
      </c>
      <c r="B77" s="100" t="s">
        <v>7</v>
      </c>
      <c r="C77" s="106" t="s">
        <v>11</v>
      </c>
      <c r="D77" s="107">
        <f>№4!F405</f>
        <v>65.2</v>
      </c>
      <c r="E77" s="107">
        <f>№4!G405</f>
        <v>67.5</v>
      </c>
      <c r="F77" s="107">
        <f>№4!H405</f>
        <v>69.8</v>
      </c>
    </row>
    <row r="78" spans="1:6" ht="103.15" customHeight="1">
      <c r="A78" s="103" t="s">
        <v>401</v>
      </c>
      <c r="B78" s="103" t="s">
        <v>93</v>
      </c>
      <c r="C78" s="101" t="s">
        <v>402</v>
      </c>
      <c r="D78" s="102">
        <f>D79</f>
        <v>1070.5999999999999</v>
      </c>
      <c r="E78" s="102">
        <f t="shared" ref="E78:F79" si="35">E79</f>
        <v>0</v>
      </c>
      <c r="F78" s="102">
        <f t="shared" si="35"/>
        <v>0</v>
      </c>
    </row>
    <row r="79" spans="1:6" ht="99">
      <c r="A79" s="100" t="s">
        <v>404</v>
      </c>
      <c r="B79" s="105" t="s">
        <v>93</v>
      </c>
      <c r="C79" s="106" t="s">
        <v>405</v>
      </c>
      <c r="D79" s="107">
        <f>D80</f>
        <v>1070.5999999999999</v>
      </c>
      <c r="E79" s="107">
        <f t="shared" si="35"/>
        <v>0</v>
      </c>
      <c r="F79" s="107">
        <f t="shared" si="35"/>
        <v>0</v>
      </c>
    </row>
    <row r="80" spans="1:6" ht="33">
      <c r="A80" s="100" t="s">
        <v>404</v>
      </c>
      <c r="B80" s="100" t="s">
        <v>25</v>
      </c>
      <c r="C80" s="106" t="s">
        <v>112</v>
      </c>
      <c r="D80" s="107">
        <f>№4!F201</f>
        <v>1070.5999999999999</v>
      </c>
      <c r="E80" s="107">
        <f>№4!G201</f>
        <v>0</v>
      </c>
      <c r="F80" s="107">
        <f>№4!H201</f>
        <v>0</v>
      </c>
    </row>
    <row r="81" spans="1:6">
      <c r="A81" s="103" t="s">
        <v>304</v>
      </c>
      <c r="B81" s="103" t="s">
        <v>93</v>
      </c>
      <c r="C81" s="101" t="s">
        <v>2</v>
      </c>
      <c r="D81" s="102">
        <f>D82+D84+D86</f>
        <v>13928.199999999999</v>
      </c>
      <c r="E81" s="102">
        <f t="shared" ref="E81:F81" si="36">E82+E84+E86</f>
        <v>13928.199999999999</v>
      </c>
      <c r="F81" s="102">
        <f t="shared" si="36"/>
        <v>13928.199999999999</v>
      </c>
    </row>
    <row r="82" spans="1:6" ht="49.5">
      <c r="A82" s="100" t="s">
        <v>306</v>
      </c>
      <c r="B82" s="105" t="s">
        <v>93</v>
      </c>
      <c r="C82" s="106" t="s">
        <v>124</v>
      </c>
      <c r="D82" s="107">
        <f>D83</f>
        <v>8749.4</v>
      </c>
      <c r="E82" s="107">
        <f t="shared" ref="E82:F82" si="37">E83</f>
        <v>8749.4</v>
      </c>
      <c r="F82" s="107">
        <f t="shared" si="37"/>
        <v>8749.4</v>
      </c>
    </row>
    <row r="83" spans="1:6" ht="33">
      <c r="A83" s="100" t="s">
        <v>306</v>
      </c>
      <c r="B83" s="100" t="s">
        <v>14</v>
      </c>
      <c r="C83" s="67" t="s">
        <v>527</v>
      </c>
      <c r="D83" s="107">
        <f>№4!F527</f>
        <v>8749.4</v>
      </c>
      <c r="E83" s="107">
        <f>№4!G527</f>
        <v>8749.4</v>
      </c>
      <c r="F83" s="107">
        <f>№4!H527</f>
        <v>8749.4</v>
      </c>
    </row>
    <row r="84" spans="1:6" ht="59.45" customHeight="1">
      <c r="A84" s="100" t="s">
        <v>307</v>
      </c>
      <c r="B84" s="105" t="s">
        <v>93</v>
      </c>
      <c r="C84" s="106" t="s">
        <v>125</v>
      </c>
      <c r="D84" s="107">
        <f>D85</f>
        <v>3348.9</v>
      </c>
      <c r="E84" s="107">
        <f t="shared" ref="E84:F84" si="38">E85</f>
        <v>3348.9</v>
      </c>
      <c r="F84" s="107">
        <f t="shared" si="38"/>
        <v>3348.9</v>
      </c>
    </row>
    <row r="85" spans="1:6" ht="33">
      <c r="A85" s="100" t="s">
        <v>307</v>
      </c>
      <c r="B85" s="100" t="s">
        <v>14</v>
      </c>
      <c r="C85" s="67" t="s">
        <v>527</v>
      </c>
      <c r="D85" s="107">
        <f>№4!F531</f>
        <v>3348.9</v>
      </c>
      <c r="E85" s="107">
        <f>№4!G531</f>
        <v>3348.9</v>
      </c>
      <c r="F85" s="107">
        <f>№4!H531</f>
        <v>3348.9</v>
      </c>
    </row>
    <row r="86" spans="1:6" ht="82.5">
      <c r="A86" s="100" t="s">
        <v>305</v>
      </c>
      <c r="B86" s="105" t="s">
        <v>93</v>
      </c>
      <c r="C86" s="106" t="s">
        <v>344</v>
      </c>
      <c r="D86" s="107">
        <f>D87</f>
        <v>1829.9</v>
      </c>
      <c r="E86" s="107">
        <f t="shared" ref="E86:F86" si="39">E87</f>
        <v>1829.9</v>
      </c>
      <c r="F86" s="107">
        <f t="shared" si="39"/>
        <v>1829.9</v>
      </c>
    </row>
    <row r="87" spans="1:6" ht="33">
      <c r="A87" s="100" t="s">
        <v>305</v>
      </c>
      <c r="B87" s="100" t="s">
        <v>14</v>
      </c>
      <c r="C87" s="67" t="s">
        <v>527</v>
      </c>
      <c r="D87" s="107">
        <f>№4!F534</f>
        <v>1829.9</v>
      </c>
      <c r="E87" s="107">
        <f>№4!G534</f>
        <v>1829.9</v>
      </c>
      <c r="F87" s="107">
        <f>№4!H534</f>
        <v>1829.9</v>
      </c>
    </row>
    <row r="88" spans="1:6" ht="49.5" customHeight="1">
      <c r="A88" s="103" t="s">
        <v>242</v>
      </c>
      <c r="B88" s="103" t="s">
        <v>93</v>
      </c>
      <c r="C88" s="101" t="s">
        <v>406</v>
      </c>
      <c r="D88" s="102">
        <f>D89</f>
        <v>38558.800000000003</v>
      </c>
      <c r="E88" s="102">
        <f t="shared" ref="E88:F88" si="40">E89</f>
        <v>37917.5</v>
      </c>
      <c r="F88" s="102">
        <f t="shared" si="40"/>
        <v>37929.599999999991</v>
      </c>
    </row>
    <row r="89" spans="1:6" ht="49.5">
      <c r="A89" s="103" t="s">
        <v>243</v>
      </c>
      <c r="B89" s="103" t="s">
        <v>93</v>
      </c>
      <c r="C89" s="101" t="s">
        <v>151</v>
      </c>
      <c r="D89" s="102">
        <f>D90+D92+D94+D108+D98+D106+D100+D102+D104+D110+D96</f>
        <v>38558.800000000003</v>
      </c>
      <c r="E89" s="102">
        <f t="shared" ref="E89:F89" si="41">E90+E92+E94+E108+E98+E106+E100+E102+E104+E110+E96</f>
        <v>37917.5</v>
      </c>
      <c r="F89" s="102">
        <f t="shared" si="41"/>
        <v>37929.599999999991</v>
      </c>
    </row>
    <row r="90" spans="1:6" ht="33">
      <c r="A90" s="100" t="s">
        <v>247</v>
      </c>
      <c r="B90" s="105" t="s">
        <v>93</v>
      </c>
      <c r="C90" s="106" t="s">
        <v>409</v>
      </c>
      <c r="D90" s="107">
        <f>D91</f>
        <v>155.1</v>
      </c>
      <c r="E90" s="107">
        <f t="shared" ref="E90:F90" si="42">E91</f>
        <v>160.6</v>
      </c>
      <c r="F90" s="107">
        <f t="shared" si="42"/>
        <v>166.1</v>
      </c>
    </row>
    <row r="91" spans="1:6" ht="33">
      <c r="A91" s="100" t="s">
        <v>247</v>
      </c>
      <c r="B91" s="100" t="s">
        <v>25</v>
      </c>
      <c r="C91" s="106" t="s">
        <v>112</v>
      </c>
      <c r="D91" s="107">
        <f>№4!F208</f>
        <v>155.1</v>
      </c>
      <c r="E91" s="107">
        <f>№4!G208</f>
        <v>160.6</v>
      </c>
      <c r="F91" s="107">
        <f>№4!H208</f>
        <v>166.1</v>
      </c>
    </row>
    <row r="92" spans="1:6" ht="49.5">
      <c r="A92" s="100" t="s">
        <v>310</v>
      </c>
      <c r="B92" s="105" t="s">
        <v>93</v>
      </c>
      <c r="C92" s="106" t="s">
        <v>152</v>
      </c>
      <c r="D92" s="107">
        <f>D93</f>
        <v>155.30000000000001</v>
      </c>
      <c r="E92" s="107">
        <f t="shared" ref="E92:F92" si="43">E93</f>
        <v>160.69999999999999</v>
      </c>
      <c r="F92" s="107">
        <f t="shared" si="43"/>
        <v>166.2</v>
      </c>
    </row>
    <row r="93" spans="1:6" ht="33">
      <c r="A93" s="100" t="s">
        <v>310</v>
      </c>
      <c r="B93" s="100" t="s">
        <v>25</v>
      </c>
      <c r="C93" s="106" t="s">
        <v>112</v>
      </c>
      <c r="D93" s="107">
        <f>№4!F210</f>
        <v>155.30000000000001</v>
      </c>
      <c r="E93" s="107">
        <f>№4!G210</f>
        <v>160.69999999999999</v>
      </c>
      <c r="F93" s="107">
        <f>№4!H210</f>
        <v>166.2</v>
      </c>
    </row>
    <row r="94" spans="1:6" ht="20.25" customHeight="1">
      <c r="A94" s="100" t="s">
        <v>248</v>
      </c>
      <c r="B94" s="105" t="s">
        <v>93</v>
      </c>
      <c r="C94" s="106" t="s">
        <v>410</v>
      </c>
      <c r="D94" s="107">
        <f>D95</f>
        <v>8787.4</v>
      </c>
      <c r="E94" s="107">
        <f t="shared" ref="E94:F94" si="44">E95</f>
        <v>8787.4</v>
      </c>
      <c r="F94" s="107">
        <f t="shared" si="44"/>
        <v>8787.4</v>
      </c>
    </row>
    <row r="95" spans="1:6" ht="33">
      <c r="A95" s="100" t="s">
        <v>248</v>
      </c>
      <c r="B95" s="100" t="s">
        <v>25</v>
      </c>
      <c r="C95" s="106" t="s">
        <v>112</v>
      </c>
      <c r="D95" s="107">
        <f>№4!F212</f>
        <v>8787.4</v>
      </c>
      <c r="E95" s="107">
        <f>№4!G212</f>
        <v>8787.4</v>
      </c>
      <c r="F95" s="107">
        <f>№4!H212</f>
        <v>8787.4</v>
      </c>
    </row>
    <row r="96" spans="1:6" ht="82.5">
      <c r="A96" s="82" t="s">
        <v>653</v>
      </c>
      <c r="B96" s="82" t="s">
        <v>93</v>
      </c>
      <c r="C96" s="83" t="s">
        <v>654</v>
      </c>
      <c r="D96" s="107">
        <f>D97</f>
        <v>51.5</v>
      </c>
      <c r="E96" s="107">
        <f t="shared" ref="E96:F96" si="45">E97</f>
        <v>0</v>
      </c>
      <c r="F96" s="107">
        <f t="shared" si="45"/>
        <v>0</v>
      </c>
    </row>
    <row r="97" spans="1:6" ht="33">
      <c r="A97" s="82" t="s">
        <v>653</v>
      </c>
      <c r="B97" s="164" t="s">
        <v>25</v>
      </c>
      <c r="C97" s="106" t="s">
        <v>112</v>
      </c>
      <c r="D97" s="107">
        <f>№4!F217</f>
        <v>51.5</v>
      </c>
      <c r="E97" s="107">
        <f>№4!G217</f>
        <v>0</v>
      </c>
      <c r="F97" s="107">
        <f>№4!H217</f>
        <v>0</v>
      </c>
    </row>
    <row r="98" spans="1:6" ht="33">
      <c r="A98" s="4" t="s">
        <v>245</v>
      </c>
      <c r="B98" s="4"/>
      <c r="C98" s="21" t="s">
        <v>153</v>
      </c>
      <c r="D98" s="107">
        <f>D99</f>
        <v>13331.3</v>
      </c>
      <c r="E98" s="107">
        <f t="shared" ref="E98:F98" si="46">E99</f>
        <v>13331.3</v>
      </c>
      <c r="F98" s="107">
        <f t="shared" si="46"/>
        <v>13331.3</v>
      </c>
    </row>
    <row r="99" spans="1:6" ht="33">
      <c r="A99" s="4" t="s">
        <v>245</v>
      </c>
      <c r="B99" s="100" t="s">
        <v>25</v>
      </c>
      <c r="C99" s="106" t="s">
        <v>112</v>
      </c>
      <c r="D99" s="107">
        <f>№4!F219</f>
        <v>13331.3</v>
      </c>
      <c r="E99" s="107">
        <f>№4!G219</f>
        <v>13331.3</v>
      </c>
      <c r="F99" s="107">
        <f>№4!H219</f>
        <v>13331.3</v>
      </c>
    </row>
    <row r="100" spans="1:6" ht="66">
      <c r="A100" s="4" t="s">
        <v>569</v>
      </c>
      <c r="B100" s="71"/>
      <c r="C100" s="21" t="s">
        <v>570</v>
      </c>
      <c r="D100" s="107">
        <f>D101</f>
        <v>527</v>
      </c>
      <c r="E100" s="107">
        <f t="shared" ref="E100:F100" si="47">E101</f>
        <v>0</v>
      </c>
      <c r="F100" s="107">
        <f t="shared" si="47"/>
        <v>0</v>
      </c>
    </row>
    <row r="101" spans="1:6" ht="33">
      <c r="A101" s="4" t="s">
        <v>569</v>
      </c>
      <c r="B101" s="100" t="s">
        <v>25</v>
      </c>
      <c r="C101" s="106" t="s">
        <v>112</v>
      </c>
      <c r="D101" s="107">
        <f>№4!F222</f>
        <v>527</v>
      </c>
      <c r="E101" s="107">
        <f>№4!G222</f>
        <v>0</v>
      </c>
      <c r="F101" s="107">
        <f>№4!H222</f>
        <v>0</v>
      </c>
    </row>
    <row r="102" spans="1:6" ht="33">
      <c r="A102" s="4" t="s">
        <v>571</v>
      </c>
      <c r="B102" s="71"/>
      <c r="C102" s="21" t="s">
        <v>572</v>
      </c>
      <c r="D102" s="107">
        <f>D103</f>
        <v>32</v>
      </c>
      <c r="E102" s="107">
        <f t="shared" ref="E102:F102" si="48">E103</f>
        <v>0</v>
      </c>
      <c r="F102" s="107">
        <f t="shared" si="48"/>
        <v>0</v>
      </c>
    </row>
    <row r="103" spans="1:6" ht="33">
      <c r="A103" s="4" t="s">
        <v>571</v>
      </c>
      <c r="B103" s="100" t="s">
        <v>25</v>
      </c>
      <c r="C103" s="106" t="s">
        <v>112</v>
      </c>
      <c r="D103" s="107">
        <f>№4!F224</f>
        <v>32</v>
      </c>
      <c r="E103" s="107">
        <f>№4!G224</f>
        <v>0</v>
      </c>
      <c r="F103" s="107">
        <f>№4!H224</f>
        <v>0</v>
      </c>
    </row>
    <row r="104" spans="1:6" ht="33">
      <c r="A104" s="4" t="s">
        <v>573</v>
      </c>
      <c r="B104" s="71"/>
      <c r="C104" s="21" t="s">
        <v>574</v>
      </c>
      <c r="D104" s="107">
        <f>D105</f>
        <v>1</v>
      </c>
      <c r="E104" s="107">
        <f t="shared" ref="E104:F104" si="49">E105</f>
        <v>0</v>
      </c>
      <c r="F104" s="107">
        <f t="shared" si="49"/>
        <v>0</v>
      </c>
    </row>
    <row r="105" spans="1:6" ht="33">
      <c r="A105" s="4" t="s">
        <v>573</v>
      </c>
      <c r="B105" s="100" t="s">
        <v>25</v>
      </c>
      <c r="C105" s="106" t="s">
        <v>112</v>
      </c>
      <c r="D105" s="107">
        <f>№4!F226</f>
        <v>1</v>
      </c>
      <c r="E105" s="107">
        <f>№4!G226</f>
        <v>0</v>
      </c>
      <c r="F105" s="107">
        <f>№4!H226</f>
        <v>0</v>
      </c>
    </row>
    <row r="106" spans="1:6" ht="33">
      <c r="A106" s="4" t="s">
        <v>244</v>
      </c>
      <c r="B106" s="4"/>
      <c r="C106" s="21" t="s">
        <v>179</v>
      </c>
      <c r="D106" s="107">
        <f>D107</f>
        <v>15444.3</v>
      </c>
      <c r="E106" s="107">
        <f t="shared" ref="E106:F106" si="50">E107</f>
        <v>15444.3</v>
      </c>
      <c r="F106" s="107">
        <f t="shared" si="50"/>
        <v>15444.3</v>
      </c>
    </row>
    <row r="107" spans="1:6" ht="33">
      <c r="A107" s="4" t="s">
        <v>244</v>
      </c>
      <c r="B107" s="100" t="s">
        <v>25</v>
      </c>
      <c r="C107" s="106" t="s">
        <v>112</v>
      </c>
      <c r="D107" s="107">
        <f>№4!F193</f>
        <v>15444.3</v>
      </c>
      <c r="E107" s="107">
        <f>№4!G193</f>
        <v>15444.3</v>
      </c>
      <c r="F107" s="107">
        <f>№4!H193</f>
        <v>15444.3</v>
      </c>
    </row>
    <row r="108" spans="1:6" ht="67.900000000000006" customHeight="1">
      <c r="A108" s="100" t="s">
        <v>246</v>
      </c>
      <c r="B108" s="105" t="s">
        <v>93</v>
      </c>
      <c r="C108" s="106" t="s">
        <v>413</v>
      </c>
      <c r="D108" s="107">
        <f>D109</f>
        <v>32.1</v>
      </c>
      <c r="E108" s="107">
        <f t="shared" ref="E108:F108" si="51">E109</f>
        <v>33.200000000000003</v>
      </c>
      <c r="F108" s="107">
        <f t="shared" si="51"/>
        <v>34.299999999999997</v>
      </c>
    </row>
    <row r="109" spans="1:6" ht="33">
      <c r="A109" s="100" t="s">
        <v>246</v>
      </c>
      <c r="B109" s="100" t="s">
        <v>25</v>
      </c>
      <c r="C109" s="106" t="s">
        <v>112</v>
      </c>
      <c r="D109" s="107">
        <f>№4!F228</f>
        <v>32.1</v>
      </c>
      <c r="E109" s="107">
        <f>№4!G228</f>
        <v>33.200000000000003</v>
      </c>
      <c r="F109" s="107">
        <f>№4!H228</f>
        <v>34.299999999999997</v>
      </c>
    </row>
    <row r="110" spans="1:6" ht="33">
      <c r="A110" s="82" t="s">
        <v>575</v>
      </c>
      <c r="B110" s="82" t="s">
        <v>93</v>
      </c>
      <c r="C110" s="83" t="s">
        <v>576</v>
      </c>
      <c r="D110" s="107">
        <f>D111</f>
        <v>41.8</v>
      </c>
      <c r="E110" s="107">
        <f t="shared" ref="E110:F110" si="52">E111</f>
        <v>0</v>
      </c>
      <c r="F110" s="107">
        <f t="shared" si="52"/>
        <v>0</v>
      </c>
    </row>
    <row r="111" spans="1:6" ht="33">
      <c r="A111" s="82" t="s">
        <v>575</v>
      </c>
      <c r="B111" s="100" t="s">
        <v>25</v>
      </c>
      <c r="C111" s="106" t="s">
        <v>112</v>
      </c>
      <c r="D111" s="107">
        <f>№4!F196</f>
        <v>41.8</v>
      </c>
      <c r="E111" s="107">
        <f>№4!G196</f>
        <v>0</v>
      </c>
      <c r="F111" s="107">
        <f>№4!H196</f>
        <v>0</v>
      </c>
    </row>
    <row r="112" spans="1:6" ht="70.150000000000006" customHeight="1">
      <c r="A112" s="103" t="s">
        <v>276</v>
      </c>
      <c r="B112" s="103" t="s">
        <v>93</v>
      </c>
      <c r="C112" s="101" t="s">
        <v>465</v>
      </c>
      <c r="D112" s="102">
        <f>D113+D136</f>
        <v>30249.900000000005</v>
      </c>
      <c r="E112" s="102">
        <f>E113+E136</f>
        <v>26510.6</v>
      </c>
      <c r="F112" s="102">
        <f>F113+F136</f>
        <v>26061.200000000001</v>
      </c>
    </row>
    <row r="113" spans="1:6" ht="33">
      <c r="A113" s="103" t="s">
        <v>277</v>
      </c>
      <c r="B113" s="103" t="s">
        <v>93</v>
      </c>
      <c r="C113" s="101" t="s">
        <v>139</v>
      </c>
      <c r="D113" s="102">
        <f>D120+D122+D126+D128+D130+D134+D118+D124+D132+D114+D116</f>
        <v>27960.400000000005</v>
      </c>
      <c r="E113" s="102">
        <f t="shared" ref="E113:F113" si="53">E120+E122+E126+E128+E130+E134+E118+E124+E132+E114+E116</f>
        <v>24221.1</v>
      </c>
      <c r="F113" s="102">
        <f t="shared" si="53"/>
        <v>23771.7</v>
      </c>
    </row>
    <row r="114" spans="1:6" ht="82.5">
      <c r="A114" s="110" t="s">
        <v>607</v>
      </c>
      <c r="B114" s="110" t="s">
        <v>93</v>
      </c>
      <c r="C114" s="111" t="s">
        <v>608</v>
      </c>
      <c r="D114" s="107">
        <f>D115</f>
        <v>2467.1999999999998</v>
      </c>
      <c r="E114" s="107">
        <f t="shared" ref="E114:F114" si="54">E115</f>
        <v>0</v>
      </c>
      <c r="F114" s="107">
        <f t="shared" si="54"/>
        <v>0</v>
      </c>
    </row>
    <row r="115" spans="1:6" ht="49.5">
      <c r="A115" s="110" t="s">
        <v>607</v>
      </c>
      <c r="B115" s="112" t="s">
        <v>7</v>
      </c>
      <c r="C115" s="106" t="s">
        <v>11</v>
      </c>
      <c r="D115" s="107">
        <f>№4!F431</f>
        <v>2467.1999999999998</v>
      </c>
      <c r="E115" s="107">
        <f>№4!G431</f>
        <v>0</v>
      </c>
      <c r="F115" s="107">
        <f>№4!H431</f>
        <v>0</v>
      </c>
    </row>
    <row r="116" spans="1:6" ht="82.5">
      <c r="A116" s="162" t="s">
        <v>655</v>
      </c>
      <c r="B116" s="162" t="s">
        <v>93</v>
      </c>
      <c r="C116" s="163" t="s">
        <v>656</v>
      </c>
      <c r="D116" s="107">
        <f>D117</f>
        <v>300</v>
      </c>
      <c r="E116" s="107">
        <f t="shared" ref="E116:F116" si="55">E117</f>
        <v>0</v>
      </c>
      <c r="F116" s="107">
        <f t="shared" si="55"/>
        <v>0</v>
      </c>
    </row>
    <row r="117" spans="1:6" ht="49.5">
      <c r="A117" s="162" t="s">
        <v>655</v>
      </c>
      <c r="B117" s="164" t="s">
        <v>7</v>
      </c>
      <c r="C117" s="106" t="s">
        <v>11</v>
      </c>
      <c r="D117" s="107">
        <f>№4!F371</f>
        <v>300</v>
      </c>
      <c r="E117" s="107">
        <f>№4!G371</f>
        <v>0</v>
      </c>
      <c r="F117" s="107">
        <f>№4!H371</f>
        <v>0</v>
      </c>
    </row>
    <row r="118" spans="1:6" ht="49.5">
      <c r="A118" s="6" t="s">
        <v>290</v>
      </c>
      <c r="B118" s="71"/>
      <c r="C118" s="5" t="s">
        <v>143</v>
      </c>
      <c r="D118" s="107">
        <f>D119</f>
        <v>9799.1</v>
      </c>
      <c r="E118" s="107">
        <f t="shared" ref="E118:F118" si="56">E119</f>
        <v>9799.1</v>
      </c>
      <c r="F118" s="107">
        <f t="shared" si="56"/>
        <v>9799.1</v>
      </c>
    </row>
    <row r="119" spans="1:6" ht="49.5">
      <c r="A119" s="6" t="s">
        <v>290</v>
      </c>
      <c r="B119" s="100" t="s">
        <v>7</v>
      </c>
      <c r="C119" s="106" t="s">
        <v>11</v>
      </c>
      <c r="D119" s="107">
        <f>№4!F421</f>
        <v>9799.1</v>
      </c>
      <c r="E119" s="107">
        <f>№4!G421</f>
        <v>9799.1</v>
      </c>
      <c r="F119" s="107">
        <f>№4!H421</f>
        <v>9799.1</v>
      </c>
    </row>
    <row r="120" spans="1:6" ht="33">
      <c r="A120" s="100" t="s">
        <v>289</v>
      </c>
      <c r="B120" s="105" t="s">
        <v>93</v>
      </c>
      <c r="C120" s="106" t="s">
        <v>142</v>
      </c>
      <c r="D120" s="107">
        <f>D121</f>
        <v>1070.4000000000001</v>
      </c>
      <c r="E120" s="107">
        <f t="shared" ref="E120:F120" si="57">E121</f>
        <v>1116.5999999999999</v>
      </c>
      <c r="F120" s="107">
        <f t="shared" si="57"/>
        <v>1163.2</v>
      </c>
    </row>
    <row r="121" spans="1:6" ht="49.5">
      <c r="A121" s="100" t="s">
        <v>289</v>
      </c>
      <c r="B121" s="100" t="s">
        <v>7</v>
      </c>
      <c r="C121" s="106" t="s">
        <v>11</v>
      </c>
      <c r="D121" s="107">
        <f>№4!F423</f>
        <v>1070.4000000000001</v>
      </c>
      <c r="E121" s="107">
        <f>№4!G423</f>
        <v>1116.5999999999999</v>
      </c>
      <c r="F121" s="107">
        <f>№4!H423</f>
        <v>1163.2</v>
      </c>
    </row>
    <row r="122" spans="1:6" ht="66">
      <c r="A122" s="100" t="s">
        <v>291</v>
      </c>
      <c r="B122" s="105" t="s">
        <v>93</v>
      </c>
      <c r="C122" s="106" t="s">
        <v>144</v>
      </c>
      <c r="D122" s="107">
        <f>D123</f>
        <v>251.9</v>
      </c>
      <c r="E122" s="107">
        <f t="shared" ref="E122:F122" si="58">E123</f>
        <v>251.9</v>
      </c>
      <c r="F122" s="107">
        <f t="shared" si="58"/>
        <v>251.9</v>
      </c>
    </row>
    <row r="123" spans="1:6" ht="49.5">
      <c r="A123" s="100" t="s">
        <v>291</v>
      </c>
      <c r="B123" s="100" t="s">
        <v>7</v>
      </c>
      <c r="C123" s="106" t="s">
        <v>11</v>
      </c>
      <c r="D123" s="107">
        <f>№4!F427</f>
        <v>251.9</v>
      </c>
      <c r="E123" s="107">
        <f>№4!G427</f>
        <v>251.9</v>
      </c>
      <c r="F123" s="107">
        <f>№4!H427</f>
        <v>251.9</v>
      </c>
    </row>
    <row r="124" spans="1:6" ht="66">
      <c r="A124" s="6" t="s">
        <v>278</v>
      </c>
      <c r="B124" s="71"/>
      <c r="C124" s="5" t="s">
        <v>140</v>
      </c>
      <c r="D124" s="107">
        <f>D125</f>
        <v>12517.9</v>
      </c>
      <c r="E124" s="107">
        <f t="shared" ref="E124:F124" si="59">E125</f>
        <v>12517.9</v>
      </c>
      <c r="F124" s="107">
        <f t="shared" si="59"/>
        <v>12517.9</v>
      </c>
    </row>
    <row r="125" spans="1:6" ht="49.5">
      <c r="A125" s="6" t="s">
        <v>278</v>
      </c>
      <c r="B125" s="100" t="s">
        <v>7</v>
      </c>
      <c r="C125" s="106" t="s">
        <v>11</v>
      </c>
      <c r="D125" s="107">
        <f>№4!F372</f>
        <v>12517.9</v>
      </c>
      <c r="E125" s="107">
        <f>№4!G372</f>
        <v>12517.9</v>
      </c>
      <c r="F125" s="107">
        <f>№4!H372</f>
        <v>12517.9</v>
      </c>
    </row>
    <row r="126" spans="1:6" ht="49.5">
      <c r="A126" s="100" t="s">
        <v>279</v>
      </c>
      <c r="B126" s="105" t="s">
        <v>93</v>
      </c>
      <c r="C126" s="106" t="s">
        <v>198</v>
      </c>
      <c r="D126" s="107">
        <f>D127</f>
        <v>433.59999999999997</v>
      </c>
      <c r="E126" s="107">
        <f t="shared" ref="E126:F126" si="60">E127</f>
        <v>391.6</v>
      </c>
      <c r="F126" s="107">
        <f t="shared" si="60"/>
        <v>0</v>
      </c>
    </row>
    <row r="127" spans="1:6" ht="49.5">
      <c r="A127" s="100" t="s">
        <v>279</v>
      </c>
      <c r="B127" s="100" t="s">
        <v>7</v>
      </c>
      <c r="C127" s="106" t="s">
        <v>11</v>
      </c>
      <c r="D127" s="107">
        <f>№4!F374</f>
        <v>433.59999999999997</v>
      </c>
      <c r="E127" s="107">
        <f>№4!G374</f>
        <v>391.6</v>
      </c>
      <c r="F127" s="107">
        <f>№4!H374</f>
        <v>0</v>
      </c>
    </row>
    <row r="128" spans="1:6" ht="49.5">
      <c r="A128" s="100" t="s">
        <v>468</v>
      </c>
      <c r="B128" s="105" t="s">
        <v>93</v>
      </c>
      <c r="C128" s="106" t="s">
        <v>469</v>
      </c>
      <c r="D128" s="107">
        <f>D129</f>
        <v>144</v>
      </c>
      <c r="E128" s="107">
        <f t="shared" ref="E128:F128" si="61">E129</f>
        <v>144</v>
      </c>
      <c r="F128" s="107">
        <f t="shared" si="61"/>
        <v>39.6</v>
      </c>
    </row>
    <row r="129" spans="1:6" ht="49.5">
      <c r="A129" s="100" t="s">
        <v>468</v>
      </c>
      <c r="B129" s="100" t="s">
        <v>7</v>
      </c>
      <c r="C129" s="106" t="s">
        <v>11</v>
      </c>
      <c r="D129" s="107">
        <f>№4!F376</f>
        <v>144</v>
      </c>
      <c r="E129" s="107">
        <f>№4!G376</f>
        <v>144</v>
      </c>
      <c r="F129" s="107">
        <f>№4!H376</f>
        <v>39.6</v>
      </c>
    </row>
    <row r="130" spans="1:6" ht="82.5">
      <c r="A130" s="74" t="s">
        <v>517</v>
      </c>
      <c r="B130" s="74" t="s">
        <v>93</v>
      </c>
      <c r="C130" s="67" t="s">
        <v>603</v>
      </c>
      <c r="D130" s="107">
        <f>D131</f>
        <v>782.9</v>
      </c>
      <c r="E130" s="107">
        <f t="shared" ref="E130:F130" si="62">E131</f>
        <v>0</v>
      </c>
      <c r="F130" s="107">
        <f t="shared" si="62"/>
        <v>0</v>
      </c>
    </row>
    <row r="131" spans="1:6" ht="49.5">
      <c r="A131" s="74" t="s">
        <v>517</v>
      </c>
      <c r="B131" s="100" t="s">
        <v>7</v>
      </c>
      <c r="C131" s="106" t="s">
        <v>11</v>
      </c>
      <c r="D131" s="107">
        <f>№4!F433</f>
        <v>782.9</v>
      </c>
      <c r="E131" s="107">
        <f>№4!G433</f>
        <v>0</v>
      </c>
      <c r="F131" s="107">
        <f>№4!H433</f>
        <v>0</v>
      </c>
    </row>
    <row r="132" spans="1:6" ht="82.5">
      <c r="A132" s="74" t="s">
        <v>519</v>
      </c>
      <c r="B132" s="74" t="s">
        <v>93</v>
      </c>
      <c r="C132" s="67" t="s">
        <v>518</v>
      </c>
      <c r="D132" s="107">
        <f>D133</f>
        <v>33.4</v>
      </c>
      <c r="E132" s="107">
        <f t="shared" ref="E132:F132" si="63">E133</f>
        <v>0</v>
      </c>
      <c r="F132" s="107">
        <f t="shared" si="63"/>
        <v>0</v>
      </c>
    </row>
    <row r="133" spans="1:6" ht="49.5">
      <c r="A133" s="74" t="s">
        <v>519</v>
      </c>
      <c r="B133" s="100" t="s">
        <v>7</v>
      </c>
      <c r="C133" s="106" t="s">
        <v>11</v>
      </c>
      <c r="D133" s="107">
        <f>№4!F379</f>
        <v>33.4</v>
      </c>
      <c r="E133" s="107">
        <f>№4!G379</f>
        <v>0</v>
      </c>
      <c r="F133" s="107">
        <f>№4!H379</f>
        <v>0</v>
      </c>
    </row>
    <row r="134" spans="1:6" ht="82.5">
      <c r="A134" s="100" t="s">
        <v>486</v>
      </c>
      <c r="B134" s="105" t="s">
        <v>93</v>
      </c>
      <c r="C134" s="106" t="s">
        <v>487</v>
      </c>
      <c r="D134" s="107">
        <f>D135</f>
        <v>160</v>
      </c>
      <c r="E134" s="107">
        <f t="shared" ref="E134:F134" si="64">E135</f>
        <v>0</v>
      </c>
      <c r="F134" s="107">
        <f t="shared" si="64"/>
        <v>0</v>
      </c>
    </row>
    <row r="135" spans="1:6" ht="49.5">
      <c r="A135" s="100" t="s">
        <v>486</v>
      </c>
      <c r="B135" s="100" t="s">
        <v>7</v>
      </c>
      <c r="C135" s="106" t="s">
        <v>11</v>
      </c>
      <c r="D135" s="107">
        <f>№4!F434</f>
        <v>160</v>
      </c>
      <c r="E135" s="107">
        <f>№4!G434</f>
        <v>0</v>
      </c>
      <c r="F135" s="107">
        <f>№4!H434</f>
        <v>0</v>
      </c>
    </row>
    <row r="136" spans="1:6">
      <c r="A136" s="103" t="s">
        <v>292</v>
      </c>
      <c r="B136" s="103" t="s">
        <v>93</v>
      </c>
      <c r="C136" s="101" t="s">
        <v>2</v>
      </c>
      <c r="D136" s="102">
        <f>D137</f>
        <v>2289.5</v>
      </c>
      <c r="E136" s="102">
        <f t="shared" ref="E136:F137" si="65">E137</f>
        <v>2289.5</v>
      </c>
      <c r="F136" s="102">
        <f t="shared" si="65"/>
        <v>2289.5</v>
      </c>
    </row>
    <row r="137" spans="1:6" ht="82.5">
      <c r="A137" s="100" t="s">
        <v>293</v>
      </c>
      <c r="B137" s="105" t="s">
        <v>93</v>
      </c>
      <c r="C137" s="106" t="s">
        <v>344</v>
      </c>
      <c r="D137" s="107">
        <f>D138</f>
        <v>2289.5</v>
      </c>
      <c r="E137" s="107">
        <f t="shared" si="65"/>
        <v>2289.5</v>
      </c>
      <c r="F137" s="107">
        <f t="shared" si="65"/>
        <v>2289.5</v>
      </c>
    </row>
    <row r="138" spans="1:6" ht="49.5">
      <c r="A138" s="100" t="s">
        <v>293</v>
      </c>
      <c r="B138" s="100" t="s">
        <v>7</v>
      </c>
      <c r="C138" s="106" t="s">
        <v>11</v>
      </c>
      <c r="D138" s="107">
        <f>№4!F440</f>
        <v>2289.5</v>
      </c>
      <c r="E138" s="107">
        <f>№4!G440</f>
        <v>2289.5</v>
      </c>
      <c r="F138" s="107">
        <f>№4!H440</f>
        <v>2289.5</v>
      </c>
    </row>
    <row r="139" spans="1:6" ht="82.5">
      <c r="A139" s="103" t="s">
        <v>236</v>
      </c>
      <c r="B139" s="103" t="s">
        <v>93</v>
      </c>
      <c r="C139" s="101" t="s">
        <v>457</v>
      </c>
      <c r="D139" s="102">
        <f>D140+D145</f>
        <v>8971.2999999999993</v>
      </c>
      <c r="E139" s="102">
        <f t="shared" ref="E139:F139" si="66">E140+E145</f>
        <v>8294.4</v>
      </c>
      <c r="F139" s="102">
        <f t="shared" si="66"/>
        <v>7261.3</v>
      </c>
    </row>
    <row r="140" spans="1:6" ht="33">
      <c r="A140" s="103" t="s">
        <v>288</v>
      </c>
      <c r="B140" s="103" t="s">
        <v>93</v>
      </c>
      <c r="C140" s="101" t="s">
        <v>169</v>
      </c>
      <c r="D140" s="102">
        <f>D141+D143</f>
        <v>3618.3</v>
      </c>
      <c r="E140" s="102">
        <f t="shared" ref="E140:F140" si="67">E141+E143</f>
        <v>1870.8</v>
      </c>
      <c r="F140" s="102">
        <f t="shared" si="67"/>
        <v>1908.3</v>
      </c>
    </row>
    <row r="141" spans="1:6" ht="37.9" customHeight="1">
      <c r="A141" s="100" t="s">
        <v>481</v>
      </c>
      <c r="B141" s="105" t="s">
        <v>93</v>
      </c>
      <c r="C141" s="106" t="s">
        <v>170</v>
      </c>
      <c r="D141" s="107">
        <f>D142</f>
        <v>1834.2</v>
      </c>
      <c r="E141" s="107">
        <f t="shared" ref="E141:F141" si="68">E142</f>
        <v>1870.8</v>
      </c>
      <c r="F141" s="107">
        <f t="shared" si="68"/>
        <v>1908.3</v>
      </c>
    </row>
    <row r="142" spans="1:6" ht="49.5">
      <c r="A142" s="100" t="s">
        <v>481</v>
      </c>
      <c r="B142" s="100" t="s">
        <v>7</v>
      </c>
      <c r="C142" s="106" t="s">
        <v>11</v>
      </c>
      <c r="D142" s="107">
        <f>№4!F412</f>
        <v>1834.2</v>
      </c>
      <c r="E142" s="107">
        <f>№4!G412</f>
        <v>1870.8</v>
      </c>
      <c r="F142" s="107">
        <f>№4!H412</f>
        <v>1908.3</v>
      </c>
    </row>
    <row r="143" spans="1:6" ht="49.5">
      <c r="A143" s="74" t="s">
        <v>593</v>
      </c>
      <c r="B143" s="74" t="s">
        <v>93</v>
      </c>
      <c r="C143" s="67" t="s">
        <v>594</v>
      </c>
      <c r="D143" s="107">
        <f>D144</f>
        <v>1784.1</v>
      </c>
      <c r="E143" s="107">
        <f t="shared" ref="E143:F143" si="69">E144</f>
        <v>0</v>
      </c>
      <c r="F143" s="107">
        <f t="shared" si="69"/>
        <v>0</v>
      </c>
    </row>
    <row r="144" spans="1:6" ht="49.5">
      <c r="A144" s="74" t="s">
        <v>593</v>
      </c>
      <c r="B144" s="100" t="s">
        <v>7</v>
      </c>
      <c r="C144" s="106" t="s">
        <v>11</v>
      </c>
      <c r="D144" s="107">
        <f>№4!F415</f>
        <v>1784.1</v>
      </c>
      <c r="E144" s="107">
        <f>№4!G415</f>
        <v>0</v>
      </c>
      <c r="F144" s="107">
        <f>№4!H415</f>
        <v>0</v>
      </c>
    </row>
    <row r="145" spans="1:6" ht="82.5">
      <c r="A145" s="103" t="s">
        <v>272</v>
      </c>
      <c r="B145" s="103" t="s">
        <v>93</v>
      </c>
      <c r="C145" s="101" t="s">
        <v>458</v>
      </c>
      <c r="D145" s="102">
        <f>D146</f>
        <v>5353</v>
      </c>
      <c r="E145" s="102">
        <f t="shared" ref="E145:F145" si="70">E146</f>
        <v>6423.5999999999995</v>
      </c>
      <c r="F145" s="102">
        <f t="shared" si="70"/>
        <v>5353</v>
      </c>
    </row>
    <row r="146" spans="1:6" ht="82.5">
      <c r="A146" s="100" t="s">
        <v>317</v>
      </c>
      <c r="B146" s="105" t="s">
        <v>93</v>
      </c>
      <c r="C146" s="106" t="s">
        <v>625</v>
      </c>
      <c r="D146" s="107">
        <f>D147</f>
        <v>5353</v>
      </c>
      <c r="E146" s="107">
        <f t="shared" ref="E146:F146" si="71">E147</f>
        <v>6423.5999999999995</v>
      </c>
      <c r="F146" s="107">
        <f t="shared" si="71"/>
        <v>5353</v>
      </c>
    </row>
    <row r="147" spans="1:6" ht="36" customHeight="1">
      <c r="A147" s="100" t="s">
        <v>317</v>
      </c>
      <c r="B147" s="100" t="s">
        <v>58</v>
      </c>
      <c r="C147" s="67" t="s">
        <v>545</v>
      </c>
      <c r="D147" s="107">
        <f>№4!F342</f>
        <v>5353</v>
      </c>
      <c r="E147" s="107">
        <f>№4!G342</f>
        <v>6423.5999999999995</v>
      </c>
      <c r="F147" s="107">
        <f>№4!H342</f>
        <v>5353</v>
      </c>
    </row>
    <row r="148" spans="1:6" ht="70.150000000000006" customHeight="1">
      <c r="A148" s="103" t="s">
        <v>219</v>
      </c>
      <c r="B148" s="103" t="s">
        <v>93</v>
      </c>
      <c r="C148" s="101" t="s">
        <v>361</v>
      </c>
      <c r="D148" s="102">
        <f>D149+D158</f>
        <v>37916</v>
      </c>
      <c r="E148" s="102">
        <f t="shared" ref="E148:F148" si="72">E149+E158</f>
        <v>23756.6</v>
      </c>
      <c r="F148" s="102">
        <f t="shared" si="72"/>
        <v>15049.099999999999</v>
      </c>
    </row>
    <row r="149" spans="1:6" ht="49.5">
      <c r="A149" s="103" t="s">
        <v>385</v>
      </c>
      <c r="B149" s="103" t="s">
        <v>93</v>
      </c>
      <c r="C149" s="101" t="s">
        <v>386</v>
      </c>
      <c r="D149" s="102">
        <f>D150+D154+D152+D156</f>
        <v>12893.7</v>
      </c>
      <c r="E149" s="102">
        <f t="shared" ref="E149:F149" si="73">E150+E154+E152+E156</f>
        <v>9000</v>
      </c>
      <c r="F149" s="102">
        <f t="shared" si="73"/>
        <v>0</v>
      </c>
    </row>
    <row r="150" spans="1:6" ht="49.5">
      <c r="A150" s="100" t="s">
        <v>389</v>
      </c>
      <c r="B150" s="105" t="s">
        <v>93</v>
      </c>
      <c r="C150" s="106" t="s">
        <v>390</v>
      </c>
      <c r="D150" s="107">
        <f>D151</f>
        <v>1445.7000000000007</v>
      </c>
      <c r="E150" s="107">
        <f t="shared" ref="E150:F150" si="74">E151</f>
        <v>9000</v>
      </c>
      <c r="F150" s="107">
        <f t="shared" si="74"/>
        <v>0</v>
      </c>
    </row>
    <row r="151" spans="1:6" ht="33">
      <c r="A151" s="100" t="s">
        <v>389</v>
      </c>
      <c r="B151" s="100" t="s">
        <v>25</v>
      </c>
      <c r="C151" s="106" t="s">
        <v>112</v>
      </c>
      <c r="D151" s="107">
        <f>№4!F151</f>
        <v>1445.7000000000007</v>
      </c>
      <c r="E151" s="107">
        <f>№4!G151</f>
        <v>9000</v>
      </c>
      <c r="F151" s="107">
        <f>№4!H151</f>
        <v>0</v>
      </c>
    </row>
    <row r="152" spans="1:6">
      <c r="A152" s="74" t="s">
        <v>512</v>
      </c>
      <c r="B152" s="74" t="s">
        <v>93</v>
      </c>
      <c r="C152" s="67" t="s">
        <v>513</v>
      </c>
      <c r="D152" s="107">
        <f>D153</f>
        <v>198</v>
      </c>
      <c r="E152" s="107">
        <f t="shared" ref="E152:F152" si="75">E153</f>
        <v>0</v>
      </c>
      <c r="F152" s="107">
        <f t="shared" si="75"/>
        <v>0</v>
      </c>
    </row>
    <row r="153" spans="1:6" ht="33">
      <c r="A153" s="74" t="s">
        <v>512</v>
      </c>
      <c r="B153" s="100" t="s">
        <v>25</v>
      </c>
      <c r="C153" s="106" t="s">
        <v>112</v>
      </c>
      <c r="D153" s="107">
        <f>№4!F154</f>
        <v>198</v>
      </c>
      <c r="E153" s="107">
        <f>№4!G154</f>
        <v>0</v>
      </c>
      <c r="F153" s="107">
        <f>№4!H154</f>
        <v>0</v>
      </c>
    </row>
    <row r="154" spans="1:6">
      <c r="A154" s="100" t="s">
        <v>392</v>
      </c>
      <c r="B154" s="105" t="s">
        <v>93</v>
      </c>
      <c r="C154" s="106" t="s">
        <v>393</v>
      </c>
      <c r="D154" s="107">
        <f>D155</f>
        <v>10750</v>
      </c>
      <c r="E154" s="107">
        <f t="shared" ref="E154:F154" si="76">E155</f>
        <v>0</v>
      </c>
      <c r="F154" s="107">
        <f t="shared" si="76"/>
        <v>0</v>
      </c>
    </row>
    <row r="155" spans="1:6" ht="33">
      <c r="A155" s="100" t="s">
        <v>392</v>
      </c>
      <c r="B155" s="100" t="s">
        <v>25</v>
      </c>
      <c r="C155" s="106" t="s">
        <v>112</v>
      </c>
      <c r="D155" s="107">
        <f>№4!F155</f>
        <v>10750</v>
      </c>
      <c r="E155" s="107">
        <f>№4!G155</f>
        <v>0</v>
      </c>
      <c r="F155" s="107">
        <f>№4!H155</f>
        <v>0</v>
      </c>
    </row>
    <row r="156" spans="1:6" ht="49.5">
      <c r="A156" s="118" t="s">
        <v>615</v>
      </c>
      <c r="B156" s="118" t="s">
        <v>93</v>
      </c>
      <c r="C156" s="119" t="s">
        <v>616</v>
      </c>
      <c r="D156" s="107">
        <f>D157</f>
        <v>500</v>
      </c>
      <c r="E156" s="107">
        <f>E157</f>
        <v>0</v>
      </c>
      <c r="F156" s="107">
        <f>F157</f>
        <v>0</v>
      </c>
    </row>
    <row r="157" spans="1:6" ht="33">
      <c r="A157" s="118" t="s">
        <v>615</v>
      </c>
      <c r="B157" s="120" t="s">
        <v>25</v>
      </c>
      <c r="C157" s="106" t="s">
        <v>112</v>
      </c>
      <c r="D157" s="107">
        <f>№4!F157</f>
        <v>500</v>
      </c>
      <c r="E157" s="107">
        <f>№4!G157</f>
        <v>0</v>
      </c>
      <c r="F157" s="107">
        <f>№4!H157</f>
        <v>0</v>
      </c>
    </row>
    <row r="158" spans="1:6" ht="54" customHeight="1">
      <c r="A158" s="103" t="s">
        <v>220</v>
      </c>
      <c r="B158" s="103" t="s">
        <v>93</v>
      </c>
      <c r="C158" s="101" t="s">
        <v>171</v>
      </c>
      <c r="D158" s="102">
        <f>D161+D163+D165+D167+D171+D173+D177+D179+D159+D175+D169</f>
        <v>25022.3</v>
      </c>
      <c r="E158" s="102">
        <f t="shared" ref="E158:F158" si="77">E161+E163+E165+E167+E171+E173+E177+E179+E159+E175+E169</f>
        <v>14756.599999999999</v>
      </c>
      <c r="F158" s="102">
        <f t="shared" si="77"/>
        <v>15049.099999999999</v>
      </c>
    </row>
    <row r="159" spans="1:6" ht="36" customHeight="1">
      <c r="A159" s="74" t="s">
        <v>536</v>
      </c>
      <c r="B159" s="74" t="s">
        <v>93</v>
      </c>
      <c r="C159" s="67" t="s">
        <v>537</v>
      </c>
      <c r="D159" s="107">
        <f>D160</f>
        <v>677.9</v>
      </c>
      <c r="E159" s="107">
        <f t="shared" ref="E159:F159" si="78">E160</f>
        <v>0</v>
      </c>
      <c r="F159" s="107">
        <f t="shared" si="78"/>
        <v>0</v>
      </c>
    </row>
    <row r="160" spans="1:6" ht="37.15" customHeight="1">
      <c r="A160" s="74" t="s">
        <v>536</v>
      </c>
      <c r="B160" s="100" t="s">
        <v>25</v>
      </c>
      <c r="C160" s="106" t="s">
        <v>112</v>
      </c>
      <c r="D160" s="107">
        <f>№4!F163</f>
        <v>677.9</v>
      </c>
      <c r="E160" s="107">
        <f>№4!G163</f>
        <v>0</v>
      </c>
      <c r="F160" s="107">
        <f>№4!H163</f>
        <v>0</v>
      </c>
    </row>
    <row r="161" spans="1:6">
      <c r="A161" s="100" t="s">
        <v>237</v>
      </c>
      <c r="B161" s="105" t="s">
        <v>93</v>
      </c>
      <c r="C161" s="106" t="s">
        <v>172</v>
      </c>
      <c r="D161" s="107">
        <f>D162</f>
        <v>14039.6</v>
      </c>
      <c r="E161" s="107">
        <f t="shared" ref="E161:F161" si="79">E162</f>
        <v>11166</v>
      </c>
      <c r="F161" s="107">
        <f t="shared" si="79"/>
        <v>11250</v>
      </c>
    </row>
    <row r="162" spans="1:6" ht="33">
      <c r="A162" s="100" t="s">
        <v>237</v>
      </c>
      <c r="B162" s="100" t="s">
        <v>25</v>
      </c>
      <c r="C162" s="106" t="s">
        <v>112</v>
      </c>
      <c r="D162" s="107">
        <f>№4!F165</f>
        <v>14039.6</v>
      </c>
      <c r="E162" s="107">
        <f>№4!G165</f>
        <v>11166</v>
      </c>
      <c r="F162" s="107">
        <f>№4!H165</f>
        <v>11250</v>
      </c>
    </row>
    <row r="163" spans="1:6" ht="33">
      <c r="A163" s="100" t="s">
        <v>238</v>
      </c>
      <c r="B163" s="105" t="s">
        <v>93</v>
      </c>
      <c r="C163" s="106" t="s">
        <v>173</v>
      </c>
      <c r="D163" s="107">
        <f>D164</f>
        <v>1120.1000000000001</v>
      </c>
      <c r="E163" s="107">
        <f t="shared" ref="E163:F163" si="80">E164</f>
        <v>900</v>
      </c>
      <c r="F163" s="107">
        <f t="shared" si="80"/>
        <v>900</v>
      </c>
    </row>
    <row r="164" spans="1:6" ht="33">
      <c r="A164" s="100" t="s">
        <v>238</v>
      </c>
      <c r="B164" s="100" t="s">
        <v>25</v>
      </c>
      <c r="C164" s="106" t="s">
        <v>112</v>
      </c>
      <c r="D164" s="107">
        <f>№4!F167</f>
        <v>1120.1000000000001</v>
      </c>
      <c r="E164" s="107">
        <f>№4!G167</f>
        <v>900</v>
      </c>
      <c r="F164" s="107">
        <f>№4!H167</f>
        <v>900</v>
      </c>
    </row>
    <row r="165" spans="1:6" ht="19.5" customHeight="1">
      <c r="A165" s="100" t="s">
        <v>239</v>
      </c>
      <c r="B165" s="105" t="s">
        <v>93</v>
      </c>
      <c r="C165" s="106" t="s">
        <v>174</v>
      </c>
      <c r="D165" s="107">
        <f>D166</f>
        <v>2125.1</v>
      </c>
      <c r="E165" s="107">
        <f t="shared" ref="E165:F165" si="81">E166</f>
        <v>1625.1</v>
      </c>
      <c r="F165" s="107">
        <f t="shared" si="81"/>
        <v>1795.4</v>
      </c>
    </row>
    <row r="166" spans="1:6" ht="33">
      <c r="A166" s="100" t="s">
        <v>239</v>
      </c>
      <c r="B166" s="100" t="s">
        <v>25</v>
      </c>
      <c r="C166" s="106" t="s">
        <v>112</v>
      </c>
      <c r="D166" s="107">
        <f>№4!F169</f>
        <v>2125.1</v>
      </c>
      <c r="E166" s="107">
        <f>№4!G169</f>
        <v>1625.1</v>
      </c>
      <c r="F166" s="107">
        <f>№4!H169</f>
        <v>1795.4</v>
      </c>
    </row>
    <row r="167" spans="1:6" ht="33">
      <c r="A167" s="100" t="s">
        <v>240</v>
      </c>
      <c r="B167" s="105" t="s">
        <v>93</v>
      </c>
      <c r="C167" s="106" t="s">
        <v>396</v>
      </c>
      <c r="D167" s="107">
        <f>D168</f>
        <v>145.9</v>
      </c>
      <c r="E167" s="107">
        <f t="shared" ref="E167:F167" si="82">E168</f>
        <v>145.9</v>
      </c>
      <c r="F167" s="107">
        <f t="shared" si="82"/>
        <v>145.9</v>
      </c>
    </row>
    <row r="168" spans="1:6" ht="33">
      <c r="A168" s="100" t="s">
        <v>240</v>
      </c>
      <c r="B168" s="100" t="s">
        <v>25</v>
      </c>
      <c r="C168" s="106" t="s">
        <v>112</v>
      </c>
      <c r="D168" s="107">
        <f>№4!F171</f>
        <v>145.9</v>
      </c>
      <c r="E168" s="107">
        <f>№4!G171</f>
        <v>145.9</v>
      </c>
      <c r="F168" s="107">
        <f>№4!H171</f>
        <v>145.9</v>
      </c>
    </row>
    <row r="169" spans="1:6" ht="49.5">
      <c r="A169" s="74" t="s">
        <v>561</v>
      </c>
      <c r="B169" s="74" t="s">
        <v>93</v>
      </c>
      <c r="C169" s="67" t="s">
        <v>562</v>
      </c>
      <c r="D169" s="107">
        <f>D170</f>
        <v>258</v>
      </c>
      <c r="E169" s="107">
        <f t="shared" ref="E169:F169" si="83">E170</f>
        <v>0</v>
      </c>
      <c r="F169" s="107">
        <f t="shared" si="83"/>
        <v>0</v>
      </c>
    </row>
    <row r="170" spans="1:6" ht="33">
      <c r="A170" s="74" t="s">
        <v>561</v>
      </c>
      <c r="B170" s="100" t="s">
        <v>25</v>
      </c>
      <c r="C170" s="106" t="s">
        <v>112</v>
      </c>
      <c r="D170" s="107">
        <f>№4!F174</f>
        <v>258</v>
      </c>
      <c r="E170" s="107">
        <f>№4!G174</f>
        <v>0</v>
      </c>
      <c r="F170" s="107">
        <f>№4!H174</f>
        <v>0</v>
      </c>
    </row>
    <row r="171" spans="1:6" ht="49.5">
      <c r="A171" s="100" t="s">
        <v>397</v>
      </c>
      <c r="B171" s="105" t="s">
        <v>93</v>
      </c>
      <c r="C171" s="106" t="s">
        <v>398</v>
      </c>
      <c r="D171" s="107">
        <f>D172</f>
        <v>4441</v>
      </c>
      <c r="E171" s="107">
        <f t="shared" ref="E171:F171" si="84">E172</f>
        <v>0</v>
      </c>
      <c r="F171" s="107">
        <f t="shared" si="84"/>
        <v>0</v>
      </c>
    </row>
    <row r="172" spans="1:6" ht="33">
      <c r="A172" s="100" t="s">
        <v>397</v>
      </c>
      <c r="B172" s="100" t="s">
        <v>25</v>
      </c>
      <c r="C172" s="106" t="s">
        <v>112</v>
      </c>
      <c r="D172" s="107">
        <f>№4!F175</f>
        <v>4441</v>
      </c>
      <c r="E172" s="107">
        <f>№4!G175</f>
        <v>0</v>
      </c>
      <c r="F172" s="107">
        <f>№4!H175</f>
        <v>0</v>
      </c>
    </row>
    <row r="173" spans="1:6" ht="33">
      <c r="A173" s="100" t="s">
        <v>309</v>
      </c>
      <c r="B173" s="105" t="s">
        <v>93</v>
      </c>
      <c r="C173" s="106" t="s">
        <v>399</v>
      </c>
      <c r="D173" s="107">
        <f>D174</f>
        <v>0</v>
      </c>
      <c r="E173" s="107">
        <f t="shared" ref="E173:F173" si="85">E174</f>
        <v>258</v>
      </c>
      <c r="F173" s="107">
        <f t="shared" si="85"/>
        <v>258</v>
      </c>
    </row>
    <row r="174" spans="1:6" ht="33">
      <c r="A174" s="100" t="s">
        <v>309</v>
      </c>
      <c r="B174" s="100" t="s">
        <v>25</v>
      </c>
      <c r="C174" s="106" t="s">
        <v>112</v>
      </c>
      <c r="D174" s="107">
        <f>№4!F177</f>
        <v>0</v>
      </c>
      <c r="E174" s="107">
        <f>№4!G177</f>
        <v>258</v>
      </c>
      <c r="F174" s="107">
        <f>№4!H177</f>
        <v>258</v>
      </c>
    </row>
    <row r="175" spans="1:6" ht="33">
      <c r="A175" s="74" t="s">
        <v>539</v>
      </c>
      <c r="B175" s="74" t="s">
        <v>93</v>
      </c>
      <c r="C175" s="67" t="s">
        <v>538</v>
      </c>
      <c r="D175" s="107">
        <f>D176</f>
        <v>1053.0999999999999</v>
      </c>
      <c r="E175" s="107">
        <f t="shared" ref="E175:F175" si="86">E176</f>
        <v>0</v>
      </c>
      <c r="F175" s="107">
        <f t="shared" si="86"/>
        <v>0</v>
      </c>
    </row>
    <row r="176" spans="1:6" ht="33">
      <c r="A176" s="74" t="s">
        <v>539</v>
      </c>
      <c r="B176" s="100" t="s">
        <v>25</v>
      </c>
      <c r="C176" s="106" t="s">
        <v>112</v>
      </c>
      <c r="D176" s="107">
        <f>№4!F180</f>
        <v>1053.0999999999999</v>
      </c>
      <c r="E176" s="107">
        <f>№4!G180</f>
        <v>0</v>
      </c>
      <c r="F176" s="107">
        <f>№4!H180</f>
        <v>0</v>
      </c>
    </row>
    <row r="177" spans="1:6" ht="115.5">
      <c r="A177" s="100" t="s">
        <v>221</v>
      </c>
      <c r="B177" s="105" t="s">
        <v>93</v>
      </c>
      <c r="C177" s="106" t="s">
        <v>178</v>
      </c>
      <c r="D177" s="107">
        <f>D178</f>
        <v>395.8</v>
      </c>
      <c r="E177" s="107">
        <f t="shared" ref="E177:F177" si="87">E178</f>
        <v>395.8</v>
      </c>
      <c r="F177" s="107">
        <f t="shared" si="87"/>
        <v>395.8</v>
      </c>
    </row>
    <row r="178" spans="1:6" ht="33">
      <c r="A178" s="100" t="s">
        <v>221</v>
      </c>
      <c r="B178" s="100" t="s">
        <v>25</v>
      </c>
      <c r="C178" s="106" t="s">
        <v>112</v>
      </c>
      <c r="D178" s="107">
        <f>№4!F92</f>
        <v>395.8</v>
      </c>
      <c r="E178" s="107">
        <f>№4!G92</f>
        <v>395.8</v>
      </c>
      <c r="F178" s="107">
        <f>№4!H92</f>
        <v>395.8</v>
      </c>
    </row>
    <row r="179" spans="1:6" ht="49.5">
      <c r="A179" s="100" t="s">
        <v>241</v>
      </c>
      <c r="B179" s="105" t="s">
        <v>93</v>
      </c>
      <c r="C179" s="106" t="s">
        <v>175</v>
      </c>
      <c r="D179" s="107">
        <f>D180</f>
        <v>765.8</v>
      </c>
      <c r="E179" s="107">
        <f t="shared" ref="E179:F179" si="88">E180</f>
        <v>265.8</v>
      </c>
      <c r="F179" s="107">
        <f t="shared" si="88"/>
        <v>304</v>
      </c>
    </row>
    <row r="180" spans="1:6" ht="33">
      <c r="A180" s="100" t="s">
        <v>241</v>
      </c>
      <c r="B180" s="100" t="s">
        <v>25</v>
      </c>
      <c r="C180" s="106" t="s">
        <v>112</v>
      </c>
      <c r="D180" s="107">
        <f>№4!F182</f>
        <v>765.8</v>
      </c>
      <c r="E180" s="107">
        <f>№4!G182</f>
        <v>265.8</v>
      </c>
      <c r="F180" s="107">
        <f>№4!H182</f>
        <v>304</v>
      </c>
    </row>
    <row r="181" spans="1:6" ht="69.599999999999994" customHeight="1">
      <c r="A181" s="103" t="s">
        <v>222</v>
      </c>
      <c r="B181" s="103" t="s">
        <v>93</v>
      </c>
      <c r="C181" s="101" t="s">
        <v>364</v>
      </c>
      <c r="D181" s="102">
        <f>D182+D203</f>
        <v>117986.70000000001</v>
      </c>
      <c r="E181" s="102">
        <f>E182+E203</f>
        <v>31128.9</v>
      </c>
      <c r="F181" s="102">
        <f>F182+F203</f>
        <v>20859.3</v>
      </c>
    </row>
    <row r="182" spans="1:6" ht="49.5">
      <c r="A182" s="103" t="s">
        <v>223</v>
      </c>
      <c r="B182" s="103" t="s">
        <v>93</v>
      </c>
      <c r="C182" s="101" t="s">
        <v>514</v>
      </c>
      <c r="D182" s="102">
        <f>D183+D187+D189+D199+D191+D195+D197+D201+D185+D193</f>
        <v>114054.70000000001</v>
      </c>
      <c r="E182" s="102">
        <f t="shared" ref="E182:F182" si="89">E183+E187+E189+E199+E191+E195+E197+E201+E185+E193</f>
        <v>27628.9</v>
      </c>
      <c r="F182" s="102">
        <f t="shared" si="89"/>
        <v>20859.3</v>
      </c>
    </row>
    <row r="183" spans="1:6" ht="66">
      <c r="A183" s="100" t="s">
        <v>224</v>
      </c>
      <c r="B183" s="105" t="s">
        <v>93</v>
      </c>
      <c r="C183" s="106" t="s">
        <v>367</v>
      </c>
      <c r="D183" s="107">
        <f>D184</f>
        <v>25202.400000000001</v>
      </c>
      <c r="E183" s="107">
        <f t="shared" ref="E183:F183" si="90">E184</f>
        <v>21054.7</v>
      </c>
      <c r="F183" s="107">
        <f t="shared" si="90"/>
        <v>20859.3</v>
      </c>
    </row>
    <row r="184" spans="1:6" ht="33">
      <c r="A184" s="100" t="s">
        <v>224</v>
      </c>
      <c r="B184" s="100" t="s">
        <v>25</v>
      </c>
      <c r="C184" s="106" t="s">
        <v>112</v>
      </c>
      <c r="D184" s="107">
        <f>№4!F98</f>
        <v>25202.400000000001</v>
      </c>
      <c r="E184" s="107">
        <f>№4!G98</f>
        <v>21054.7</v>
      </c>
      <c r="F184" s="107">
        <f>№4!H98</f>
        <v>20859.3</v>
      </c>
    </row>
    <row r="185" spans="1:6" ht="49.5">
      <c r="A185" s="74" t="s">
        <v>597</v>
      </c>
      <c r="B185" s="74" t="s">
        <v>93</v>
      </c>
      <c r="C185" s="67" t="s">
        <v>599</v>
      </c>
      <c r="D185" s="107">
        <f>D186</f>
        <v>21150.1</v>
      </c>
      <c r="E185" s="107">
        <f t="shared" ref="E185:F185" si="91">E186</f>
        <v>0</v>
      </c>
      <c r="F185" s="107">
        <f t="shared" si="91"/>
        <v>0</v>
      </c>
    </row>
    <row r="186" spans="1:6" ht="33">
      <c r="A186" s="74" t="s">
        <v>597</v>
      </c>
      <c r="B186" s="100" t="s">
        <v>25</v>
      </c>
      <c r="C186" s="106" t="s">
        <v>112</v>
      </c>
      <c r="D186" s="107">
        <f>№4!F101</f>
        <v>21150.1</v>
      </c>
      <c r="E186" s="107">
        <f>№4!G101</f>
        <v>0</v>
      </c>
      <c r="F186" s="107">
        <f>№4!H101</f>
        <v>0</v>
      </c>
    </row>
    <row r="187" spans="1:6" ht="54.75" customHeight="1">
      <c r="A187" s="100" t="s">
        <v>225</v>
      </c>
      <c r="B187" s="105" t="s">
        <v>93</v>
      </c>
      <c r="C187" s="106" t="s">
        <v>197</v>
      </c>
      <c r="D187" s="107">
        <f>D188</f>
        <v>6485.6</v>
      </c>
      <c r="E187" s="107">
        <f t="shared" ref="E187:F187" si="92">E188</f>
        <v>2400</v>
      </c>
      <c r="F187" s="107">
        <f t="shared" si="92"/>
        <v>0</v>
      </c>
    </row>
    <row r="188" spans="1:6" ht="33">
      <c r="A188" s="100" t="s">
        <v>225</v>
      </c>
      <c r="B188" s="100" t="s">
        <v>25</v>
      </c>
      <c r="C188" s="106" t="s">
        <v>112</v>
      </c>
      <c r="D188" s="107">
        <f>№4!F103</f>
        <v>6485.6</v>
      </c>
      <c r="E188" s="107">
        <f>№4!G103</f>
        <v>2400</v>
      </c>
      <c r="F188" s="107">
        <f>№4!H103</f>
        <v>0</v>
      </c>
    </row>
    <row r="189" spans="1:6" ht="49.5">
      <c r="A189" s="100" t="s">
        <v>226</v>
      </c>
      <c r="B189" s="105" t="s">
        <v>93</v>
      </c>
      <c r="C189" s="106" t="s">
        <v>370</v>
      </c>
      <c r="D189" s="107">
        <f>D190</f>
        <v>1018.8</v>
      </c>
      <c r="E189" s="107">
        <f t="shared" ref="E189:F189" si="93">E190</f>
        <v>4174.2</v>
      </c>
      <c r="F189" s="107">
        <f t="shared" si="93"/>
        <v>0</v>
      </c>
    </row>
    <row r="190" spans="1:6" ht="33">
      <c r="A190" s="100" t="s">
        <v>226</v>
      </c>
      <c r="B190" s="100" t="s">
        <v>25</v>
      </c>
      <c r="C190" s="106" t="s">
        <v>112</v>
      </c>
      <c r="D190" s="107">
        <f>№4!F105</f>
        <v>1018.8</v>
      </c>
      <c r="E190" s="107">
        <f>№4!G105</f>
        <v>4174.2</v>
      </c>
      <c r="F190" s="107">
        <f>№4!H105</f>
        <v>0</v>
      </c>
    </row>
    <row r="191" spans="1:6" ht="66">
      <c r="A191" s="74" t="s">
        <v>521</v>
      </c>
      <c r="B191" s="74" t="s">
        <v>93</v>
      </c>
      <c r="C191" s="67" t="s">
        <v>520</v>
      </c>
      <c r="D191" s="107">
        <f>D192</f>
        <v>11420.2</v>
      </c>
      <c r="E191" s="107">
        <f t="shared" ref="E191:F191" si="94">E192</f>
        <v>0</v>
      </c>
      <c r="F191" s="107">
        <f t="shared" si="94"/>
        <v>0</v>
      </c>
    </row>
    <row r="192" spans="1:6" ht="33">
      <c r="A192" s="74" t="s">
        <v>521</v>
      </c>
      <c r="B192" s="100" t="s">
        <v>25</v>
      </c>
      <c r="C192" s="106" t="s">
        <v>112</v>
      </c>
      <c r="D192" s="107">
        <f>№4!F108</f>
        <v>11420.2</v>
      </c>
      <c r="E192" s="107">
        <f>№4!G108</f>
        <v>0</v>
      </c>
      <c r="F192" s="107">
        <f>№4!H108</f>
        <v>0</v>
      </c>
    </row>
    <row r="193" spans="1:6" ht="69" customHeight="1">
      <c r="A193" s="74" t="s">
        <v>596</v>
      </c>
      <c r="B193" s="78"/>
      <c r="C193" s="67" t="s">
        <v>598</v>
      </c>
      <c r="D193" s="107">
        <f>D194</f>
        <v>36095.4</v>
      </c>
      <c r="E193" s="107">
        <f t="shared" ref="E193:F193" si="95">E194</f>
        <v>0</v>
      </c>
      <c r="F193" s="107">
        <f t="shared" si="95"/>
        <v>0</v>
      </c>
    </row>
    <row r="194" spans="1:6" ht="33">
      <c r="A194" s="74" t="s">
        <v>596</v>
      </c>
      <c r="B194" s="100" t="s">
        <v>25</v>
      </c>
      <c r="C194" s="106" t="s">
        <v>112</v>
      </c>
      <c r="D194" s="107">
        <f>№4!F111</f>
        <v>36095.4</v>
      </c>
      <c r="E194" s="107">
        <f>№4!G111</f>
        <v>0</v>
      </c>
      <c r="F194" s="107">
        <f>№4!H111</f>
        <v>0</v>
      </c>
    </row>
    <row r="195" spans="1:6" ht="33">
      <c r="A195" s="74" t="s">
        <v>542</v>
      </c>
      <c r="B195" s="78"/>
      <c r="C195" s="67" t="s">
        <v>537</v>
      </c>
      <c r="D195" s="107">
        <f>D196</f>
        <v>800</v>
      </c>
      <c r="E195" s="107">
        <f t="shared" ref="E195:F195" si="96">E196</f>
        <v>0</v>
      </c>
      <c r="F195" s="107">
        <f t="shared" si="96"/>
        <v>0</v>
      </c>
    </row>
    <row r="196" spans="1:6" ht="33">
      <c r="A196" s="74" t="s">
        <v>542</v>
      </c>
      <c r="B196" s="100" t="s">
        <v>25</v>
      </c>
      <c r="C196" s="106" t="s">
        <v>112</v>
      </c>
      <c r="D196" s="107">
        <f>№4!F113</f>
        <v>800</v>
      </c>
      <c r="E196" s="107">
        <f>№4!G113</f>
        <v>0</v>
      </c>
      <c r="F196" s="107">
        <f>№4!H113</f>
        <v>0</v>
      </c>
    </row>
    <row r="197" spans="1:6" ht="33">
      <c r="A197" s="74" t="s">
        <v>541</v>
      </c>
      <c r="B197" s="78"/>
      <c r="C197" s="67" t="s">
        <v>538</v>
      </c>
      <c r="D197" s="107">
        <f>D198</f>
        <v>1172.0999999999999</v>
      </c>
      <c r="E197" s="107">
        <f t="shared" ref="E197:F197" si="97">E198</f>
        <v>0</v>
      </c>
      <c r="F197" s="107">
        <f t="shared" si="97"/>
        <v>0</v>
      </c>
    </row>
    <row r="198" spans="1:6" ht="33">
      <c r="A198" s="74" t="s">
        <v>541</v>
      </c>
      <c r="B198" s="100" t="s">
        <v>25</v>
      </c>
      <c r="C198" s="106" t="s">
        <v>112</v>
      </c>
      <c r="D198" s="107">
        <f>№4!F115</f>
        <v>1172.0999999999999</v>
      </c>
      <c r="E198" s="107">
        <f>№4!G115</f>
        <v>0</v>
      </c>
      <c r="F198" s="107">
        <f>№4!H115</f>
        <v>0</v>
      </c>
    </row>
    <row r="199" spans="1:6" ht="85.5" customHeight="1">
      <c r="A199" s="74" t="s">
        <v>522</v>
      </c>
      <c r="B199" s="74" t="s">
        <v>93</v>
      </c>
      <c r="C199" s="67" t="s">
        <v>524</v>
      </c>
      <c r="D199" s="107">
        <f>D200</f>
        <v>10632.8</v>
      </c>
      <c r="E199" s="107">
        <f t="shared" ref="E199:F199" si="98">E200</f>
        <v>0</v>
      </c>
      <c r="F199" s="107">
        <f t="shared" si="98"/>
        <v>0</v>
      </c>
    </row>
    <row r="200" spans="1:6" ht="33">
      <c r="A200" s="100" t="s">
        <v>312</v>
      </c>
      <c r="B200" s="100" t="s">
        <v>25</v>
      </c>
      <c r="C200" s="106" t="s">
        <v>112</v>
      </c>
      <c r="D200" s="107">
        <f>№4!F116</f>
        <v>10632.8</v>
      </c>
      <c r="E200" s="107">
        <f>№4!G116</f>
        <v>0</v>
      </c>
      <c r="F200" s="107">
        <f>№4!H116</f>
        <v>0</v>
      </c>
    </row>
    <row r="201" spans="1:6" ht="49.5">
      <c r="A201" s="6" t="s">
        <v>558</v>
      </c>
      <c r="B201" s="71"/>
      <c r="C201" s="5" t="s">
        <v>559</v>
      </c>
      <c r="D201" s="107">
        <f>D202</f>
        <v>77.3</v>
      </c>
      <c r="E201" s="107">
        <f t="shared" ref="E201:F201" si="99">E202</f>
        <v>0</v>
      </c>
      <c r="F201" s="107">
        <f t="shared" si="99"/>
        <v>0</v>
      </c>
    </row>
    <row r="202" spans="1:6" ht="33">
      <c r="A202" s="6" t="s">
        <v>558</v>
      </c>
      <c r="B202" s="100" t="s">
        <v>25</v>
      </c>
      <c r="C202" s="106" t="s">
        <v>112</v>
      </c>
      <c r="D202" s="107">
        <f>№4!F120</f>
        <v>77.3</v>
      </c>
      <c r="E202" s="107">
        <f>№4!G120</f>
        <v>0</v>
      </c>
      <c r="F202" s="107">
        <f>№4!H120</f>
        <v>0</v>
      </c>
    </row>
    <row r="203" spans="1:6" ht="54.6" customHeight="1">
      <c r="A203" s="103" t="s">
        <v>227</v>
      </c>
      <c r="B203" s="103" t="s">
        <v>93</v>
      </c>
      <c r="C203" s="101" t="s">
        <v>372</v>
      </c>
      <c r="D203" s="102">
        <f>D204+D208+D206</f>
        <v>3932</v>
      </c>
      <c r="E203" s="102">
        <f t="shared" ref="E203:F203" si="100">E204+E208+E206</f>
        <v>3500</v>
      </c>
      <c r="F203" s="102">
        <f t="shared" si="100"/>
        <v>0</v>
      </c>
    </row>
    <row r="204" spans="1:6" ht="37.9" customHeight="1">
      <c r="A204" s="100" t="s">
        <v>228</v>
      </c>
      <c r="B204" s="105" t="s">
        <v>93</v>
      </c>
      <c r="C204" s="106" t="s">
        <v>375</v>
      </c>
      <c r="D204" s="107">
        <f>D205</f>
        <v>3500</v>
      </c>
      <c r="E204" s="107">
        <f t="shared" ref="E204:F204" si="101">E205</f>
        <v>3500</v>
      </c>
      <c r="F204" s="107">
        <f t="shared" si="101"/>
        <v>0</v>
      </c>
    </row>
    <row r="205" spans="1:6" ht="33">
      <c r="A205" s="100" t="s">
        <v>228</v>
      </c>
      <c r="B205" s="100" t="s">
        <v>25</v>
      </c>
      <c r="C205" s="106" t="s">
        <v>112</v>
      </c>
      <c r="D205" s="107">
        <f>№4!F123</f>
        <v>3500</v>
      </c>
      <c r="E205" s="107">
        <f>№4!G123</f>
        <v>3500</v>
      </c>
      <c r="F205" s="107">
        <f>№4!H123</f>
        <v>0</v>
      </c>
    </row>
    <row r="206" spans="1:6" ht="33">
      <c r="A206" s="6" t="s">
        <v>650</v>
      </c>
      <c r="B206" s="166"/>
      <c r="C206" s="5" t="s">
        <v>651</v>
      </c>
      <c r="D206" s="107">
        <f>D207</f>
        <v>252</v>
      </c>
      <c r="E206" s="107">
        <f t="shared" ref="E206:F206" si="102">E207</f>
        <v>0</v>
      </c>
      <c r="F206" s="107">
        <f t="shared" si="102"/>
        <v>0</v>
      </c>
    </row>
    <row r="207" spans="1:6" ht="33">
      <c r="A207" s="6" t="s">
        <v>650</v>
      </c>
      <c r="B207" s="164" t="s">
        <v>25</v>
      </c>
      <c r="C207" s="106" t="s">
        <v>112</v>
      </c>
      <c r="D207" s="107">
        <f>№4!F126</f>
        <v>252</v>
      </c>
      <c r="E207" s="107">
        <f>№4!G126</f>
        <v>0</v>
      </c>
      <c r="F207" s="107">
        <f>№4!H126</f>
        <v>0</v>
      </c>
    </row>
    <row r="208" spans="1:6" ht="33">
      <c r="A208" s="118" t="s">
        <v>617</v>
      </c>
      <c r="B208" s="118" t="s">
        <v>93</v>
      </c>
      <c r="C208" s="119" t="s">
        <v>618</v>
      </c>
      <c r="D208" s="107">
        <f>D209</f>
        <v>180</v>
      </c>
      <c r="E208" s="107">
        <f t="shared" ref="E208:F208" si="103">E209</f>
        <v>0</v>
      </c>
      <c r="F208" s="107">
        <f t="shared" si="103"/>
        <v>0</v>
      </c>
    </row>
    <row r="209" spans="1:6" ht="33">
      <c r="A209" s="118" t="s">
        <v>617</v>
      </c>
      <c r="B209" s="120" t="s">
        <v>25</v>
      </c>
      <c r="C209" s="106" t="s">
        <v>112</v>
      </c>
      <c r="D209" s="107">
        <f>№4!F128</f>
        <v>180</v>
      </c>
      <c r="E209" s="107">
        <f>№4!G128</f>
        <v>0</v>
      </c>
      <c r="F209" s="107">
        <f>№4!H128</f>
        <v>0</v>
      </c>
    </row>
    <row r="210" spans="1:6" ht="70.900000000000006" customHeight="1">
      <c r="A210" s="103" t="s">
        <v>229</v>
      </c>
      <c r="B210" s="103" t="s">
        <v>93</v>
      </c>
      <c r="C210" s="101" t="s">
        <v>376</v>
      </c>
      <c r="D210" s="102">
        <f>D211+D218</f>
        <v>691</v>
      </c>
      <c r="E210" s="102">
        <f t="shared" ref="E210:F210" si="104">E211+E218</f>
        <v>243</v>
      </c>
      <c r="F210" s="102">
        <f t="shared" si="104"/>
        <v>247.9</v>
      </c>
    </row>
    <row r="211" spans="1:6" ht="49.5">
      <c r="A211" s="103" t="s">
        <v>230</v>
      </c>
      <c r="B211" s="103" t="s">
        <v>93</v>
      </c>
      <c r="C211" s="101" t="s">
        <v>164</v>
      </c>
      <c r="D211" s="102">
        <f>D212+D214+D216</f>
        <v>82.5</v>
      </c>
      <c r="E211" s="102">
        <f t="shared" ref="E211:F211" si="105">E212+E214+E216</f>
        <v>66.5</v>
      </c>
      <c r="F211" s="102">
        <f t="shared" si="105"/>
        <v>67.900000000000006</v>
      </c>
    </row>
    <row r="212" spans="1:6" ht="49.5">
      <c r="A212" s="100" t="s">
        <v>231</v>
      </c>
      <c r="B212" s="105" t="s">
        <v>93</v>
      </c>
      <c r="C212" s="106" t="s">
        <v>165</v>
      </c>
      <c r="D212" s="107">
        <f>D213</f>
        <v>27</v>
      </c>
      <c r="E212" s="107">
        <f t="shared" ref="E212:F212" si="106">E213</f>
        <v>27.5</v>
      </c>
      <c r="F212" s="107">
        <f t="shared" si="106"/>
        <v>28.1</v>
      </c>
    </row>
    <row r="213" spans="1:6" ht="33">
      <c r="A213" s="100" t="s">
        <v>231</v>
      </c>
      <c r="B213" s="100" t="s">
        <v>25</v>
      </c>
      <c r="C213" s="106" t="s">
        <v>112</v>
      </c>
      <c r="D213" s="107">
        <f>№4!F133</f>
        <v>27</v>
      </c>
      <c r="E213" s="107">
        <f>№4!G133</f>
        <v>27.5</v>
      </c>
      <c r="F213" s="107">
        <f>№4!H133</f>
        <v>28.1</v>
      </c>
    </row>
    <row r="214" spans="1:6" ht="49.5">
      <c r="A214" s="100" t="s">
        <v>379</v>
      </c>
      <c r="B214" s="105" t="s">
        <v>93</v>
      </c>
      <c r="C214" s="67" t="s">
        <v>502</v>
      </c>
      <c r="D214" s="107">
        <f>D215</f>
        <v>50.2</v>
      </c>
      <c r="E214" s="107">
        <f t="shared" ref="E214:F214" si="107">E215</f>
        <v>33.700000000000003</v>
      </c>
      <c r="F214" s="107">
        <f t="shared" si="107"/>
        <v>34.4</v>
      </c>
    </row>
    <row r="215" spans="1:6" ht="33">
      <c r="A215" s="100" t="s">
        <v>379</v>
      </c>
      <c r="B215" s="100" t="s">
        <v>25</v>
      </c>
      <c r="C215" s="106" t="s">
        <v>112</v>
      </c>
      <c r="D215" s="107">
        <f>№4!F135</f>
        <v>50.2</v>
      </c>
      <c r="E215" s="107">
        <f>№4!G135</f>
        <v>33.700000000000003</v>
      </c>
      <c r="F215" s="107">
        <f>№4!H135</f>
        <v>34.4</v>
      </c>
    </row>
    <row r="216" spans="1:6" ht="120.75" customHeight="1">
      <c r="A216" s="100" t="s">
        <v>232</v>
      </c>
      <c r="B216" s="105" t="s">
        <v>93</v>
      </c>
      <c r="C216" s="106" t="s">
        <v>382</v>
      </c>
      <c r="D216" s="107">
        <f>D217</f>
        <v>5.3</v>
      </c>
      <c r="E216" s="107">
        <f t="shared" ref="E216:F216" si="108">E217</f>
        <v>5.3</v>
      </c>
      <c r="F216" s="107">
        <f t="shared" si="108"/>
        <v>5.4</v>
      </c>
    </row>
    <row r="217" spans="1:6" ht="33">
      <c r="A217" s="100" t="s">
        <v>232</v>
      </c>
      <c r="B217" s="100" t="s">
        <v>25</v>
      </c>
      <c r="C217" s="106" t="s">
        <v>112</v>
      </c>
      <c r="D217" s="107">
        <f>№4!F138</f>
        <v>5.3</v>
      </c>
      <c r="E217" s="107">
        <f>№4!G138</f>
        <v>5.3</v>
      </c>
      <c r="F217" s="107">
        <f>№4!H138</f>
        <v>5.4</v>
      </c>
    </row>
    <row r="218" spans="1:6" ht="33">
      <c r="A218" s="103" t="s">
        <v>233</v>
      </c>
      <c r="B218" s="103" t="s">
        <v>93</v>
      </c>
      <c r="C218" s="101" t="s">
        <v>166</v>
      </c>
      <c r="D218" s="102">
        <f>D219+D221</f>
        <v>608.5</v>
      </c>
      <c r="E218" s="102">
        <f t="shared" ref="E218:F218" si="109">E219+E221</f>
        <v>176.5</v>
      </c>
      <c r="F218" s="102">
        <f t="shared" si="109"/>
        <v>180</v>
      </c>
    </row>
    <row r="219" spans="1:6" ht="37.9" customHeight="1">
      <c r="A219" s="100" t="s">
        <v>234</v>
      </c>
      <c r="B219" s="105" t="s">
        <v>93</v>
      </c>
      <c r="C219" s="106" t="s">
        <v>167</v>
      </c>
      <c r="D219" s="107">
        <f>D220</f>
        <v>466.2</v>
      </c>
      <c r="E219" s="107">
        <f t="shared" ref="E219:F219" si="110">E220</f>
        <v>31.4</v>
      </c>
      <c r="F219" s="107">
        <f t="shared" si="110"/>
        <v>32</v>
      </c>
    </row>
    <row r="220" spans="1:6" ht="33">
      <c r="A220" s="100" t="s">
        <v>234</v>
      </c>
      <c r="B220" s="100" t="s">
        <v>25</v>
      </c>
      <c r="C220" s="106" t="s">
        <v>112</v>
      </c>
      <c r="D220" s="107">
        <f>№4!F142</f>
        <v>466.2</v>
      </c>
      <c r="E220" s="107">
        <f>№4!G142</f>
        <v>31.4</v>
      </c>
      <c r="F220" s="107">
        <f>№4!H142</f>
        <v>32</v>
      </c>
    </row>
    <row r="221" spans="1:6" ht="49.5">
      <c r="A221" s="100" t="s">
        <v>235</v>
      </c>
      <c r="B221" s="105" t="s">
        <v>93</v>
      </c>
      <c r="C221" s="106" t="s">
        <v>168</v>
      </c>
      <c r="D221" s="107">
        <f>D222</f>
        <v>142.30000000000001</v>
      </c>
      <c r="E221" s="107">
        <f t="shared" ref="E221:F221" si="111">E222</f>
        <v>145.1</v>
      </c>
      <c r="F221" s="107">
        <f t="shared" si="111"/>
        <v>148</v>
      </c>
    </row>
    <row r="222" spans="1:6" ht="33">
      <c r="A222" s="100" t="s">
        <v>235</v>
      </c>
      <c r="B222" s="100" t="s">
        <v>25</v>
      </c>
      <c r="C222" s="106" t="s">
        <v>112</v>
      </c>
      <c r="D222" s="107">
        <f>№4!F144</f>
        <v>142.30000000000001</v>
      </c>
      <c r="E222" s="107">
        <f>№4!G144</f>
        <v>145.1</v>
      </c>
      <c r="F222" s="107">
        <f>№4!H144</f>
        <v>148</v>
      </c>
    </row>
    <row r="223" spans="1:6" ht="66">
      <c r="A223" s="103" t="s">
        <v>200</v>
      </c>
      <c r="B223" s="103" t="s">
        <v>93</v>
      </c>
      <c r="C223" s="101" t="s">
        <v>340</v>
      </c>
      <c r="D223" s="102">
        <f>D224+D229+D234+D240+D253+D260+D237</f>
        <v>52032.899999999994</v>
      </c>
      <c r="E223" s="102">
        <f t="shared" ref="E223:F223" si="112">E224+E229+E234+E240+E253+E260+E237</f>
        <v>50827</v>
      </c>
      <c r="F223" s="102">
        <f t="shared" si="112"/>
        <v>50893.5</v>
      </c>
    </row>
    <row r="224" spans="1:6" ht="82.5">
      <c r="A224" s="103" t="s">
        <v>206</v>
      </c>
      <c r="B224" s="103" t="s">
        <v>93</v>
      </c>
      <c r="C224" s="101" t="s">
        <v>346</v>
      </c>
      <c r="D224" s="102">
        <f>D225+D227</f>
        <v>969.7</v>
      </c>
      <c r="E224" s="102">
        <f t="shared" ref="E224:F224" si="113">E225+E227</f>
        <v>421.9</v>
      </c>
      <c r="F224" s="102">
        <f t="shared" si="113"/>
        <v>428.5</v>
      </c>
    </row>
    <row r="225" spans="1:6" ht="33">
      <c r="A225" s="100" t="s">
        <v>207</v>
      </c>
      <c r="B225" s="105" t="s">
        <v>93</v>
      </c>
      <c r="C225" s="106" t="s">
        <v>157</v>
      </c>
      <c r="D225" s="107">
        <f>D226</f>
        <v>515.4</v>
      </c>
      <c r="E225" s="107">
        <f t="shared" ref="E225:F225" si="114">E226</f>
        <v>421.9</v>
      </c>
      <c r="F225" s="107">
        <f t="shared" si="114"/>
        <v>428.5</v>
      </c>
    </row>
    <row r="226" spans="1:6" ht="33">
      <c r="A226" s="100" t="s">
        <v>207</v>
      </c>
      <c r="B226" s="100" t="s">
        <v>25</v>
      </c>
      <c r="C226" s="106" t="s">
        <v>112</v>
      </c>
      <c r="D226" s="107">
        <f>№4!F38</f>
        <v>515.4</v>
      </c>
      <c r="E226" s="107">
        <f>№4!G38</f>
        <v>421.9</v>
      </c>
      <c r="F226" s="107">
        <f>№4!H38</f>
        <v>428.5</v>
      </c>
    </row>
    <row r="227" spans="1:6" ht="49.5">
      <c r="A227" s="100" t="s">
        <v>349</v>
      </c>
      <c r="B227" s="105" t="s">
        <v>93</v>
      </c>
      <c r="C227" s="106" t="s">
        <v>350</v>
      </c>
      <c r="D227" s="107">
        <f>D228</f>
        <v>454.30000000000007</v>
      </c>
      <c r="E227" s="107">
        <f t="shared" ref="E227:F227" si="115">E228</f>
        <v>0</v>
      </c>
      <c r="F227" s="107">
        <f t="shared" si="115"/>
        <v>0</v>
      </c>
    </row>
    <row r="228" spans="1:6" ht="33">
      <c r="A228" s="100" t="s">
        <v>349</v>
      </c>
      <c r="B228" s="100" t="s">
        <v>25</v>
      </c>
      <c r="C228" s="106" t="s">
        <v>112</v>
      </c>
      <c r="D228" s="107">
        <f>№4!F40</f>
        <v>454.30000000000007</v>
      </c>
      <c r="E228" s="107">
        <f>№4!G40</f>
        <v>0</v>
      </c>
      <c r="F228" s="107">
        <f>№4!H40</f>
        <v>0</v>
      </c>
    </row>
    <row r="229" spans="1:6" ht="121.9" customHeight="1">
      <c r="A229" s="103" t="s">
        <v>208</v>
      </c>
      <c r="B229" s="103" t="s">
        <v>93</v>
      </c>
      <c r="C229" s="101" t="s">
        <v>158</v>
      </c>
      <c r="D229" s="102">
        <f>D230+D232</f>
        <v>76.5</v>
      </c>
      <c r="E229" s="102">
        <f t="shared" ref="E229:F229" si="116">E230+E232</f>
        <v>78</v>
      </c>
      <c r="F229" s="102">
        <f t="shared" si="116"/>
        <v>79.5</v>
      </c>
    </row>
    <row r="230" spans="1:6" ht="53.45" customHeight="1">
      <c r="A230" s="100" t="s">
        <v>209</v>
      </c>
      <c r="B230" s="105" t="s">
        <v>93</v>
      </c>
      <c r="C230" s="106" t="s">
        <v>159</v>
      </c>
      <c r="D230" s="107">
        <f>D231</f>
        <v>51</v>
      </c>
      <c r="E230" s="107">
        <f t="shared" ref="E230:F230" si="117">E231</f>
        <v>52</v>
      </c>
      <c r="F230" s="107">
        <f t="shared" si="117"/>
        <v>53</v>
      </c>
    </row>
    <row r="231" spans="1:6" ht="33">
      <c r="A231" s="100" t="s">
        <v>209</v>
      </c>
      <c r="B231" s="100" t="s">
        <v>25</v>
      </c>
      <c r="C231" s="106" t="s">
        <v>112</v>
      </c>
      <c r="D231" s="107">
        <f>№4!F44</f>
        <v>51</v>
      </c>
      <c r="E231" s="107">
        <f>№4!G44</f>
        <v>52</v>
      </c>
      <c r="F231" s="107">
        <f>№4!H44</f>
        <v>53</v>
      </c>
    </row>
    <row r="232" spans="1:6" ht="66">
      <c r="A232" s="100" t="s">
        <v>210</v>
      </c>
      <c r="B232" s="105" t="s">
        <v>93</v>
      </c>
      <c r="C232" s="106" t="s">
        <v>160</v>
      </c>
      <c r="D232" s="107">
        <f>D233</f>
        <v>25.5</v>
      </c>
      <c r="E232" s="107">
        <f t="shared" ref="E232:F232" si="118">E233</f>
        <v>26</v>
      </c>
      <c r="F232" s="107">
        <f t="shared" si="118"/>
        <v>26.5</v>
      </c>
    </row>
    <row r="233" spans="1:6" ht="33">
      <c r="A233" s="100" t="s">
        <v>210</v>
      </c>
      <c r="B233" s="100" t="s">
        <v>25</v>
      </c>
      <c r="C233" s="106" t="s">
        <v>112</v>
      </c>
      <c r="D233" s="107">
        <f>№4!F47</f>
        <v>25.5</v>
      </c>
      <c r="E233" s="107">
        <f>№4!G47</f>
        <v>26</v>
      </c>
      <c r="F233" s="107">
        <f>№4!H47</f>
        <v>26.5</v>
      </c>
    </row>
    <row r="234" spans="1:6" ht="31.5" customHeight="1">
      <c r="A234" s="103" t="s">
        <v>211</v>
      </c>
      <c r="B234" s="103" t="s">
        <v>93</v>
      </c>
      <c r="C234" s="101" t="s">
        <v>161</v>
      </c>
      <c r="D234" s="102">
        <f>D235</f>
        <v>107.1</v>
      </c>
      <c r="E234" s="102">
        <f t="shared" ref="E234:F235" si="119">E235</f>
        <v>109.2</v>
      </c>
      <c r="F234" s="102">
        <f t="shared" si="119"/>
        <v>111.4</v>
      </c>
    </row>
    <row r="235" spans="1:6" ht="33">
      <c r="A235" s="100" t="s">
        <v>212</v>
      </c>
      <c r="B235" s="105" t="s">
        <v>93</v>
      </c>
      <c r="C235" s="106" t="s">
        <v>357</v>
      </c>
      <c r="D235" s="107">
        <f>D236</f>
        <v>107.1</v>
      </c>
      <c r="E235" s="107">
        <f t="shared" si="119"/>
        <v>109.2</v>
      </c>
      <c r="F235" s="107">
        <f t="shared" si="119"/>
        <v>111.4</v>
      </c>
    </row>
    <row r="236" spans="1:6" ht="33">
      <c r="A236" s="100" t="s">
        <v>212</v>
      </c>
      <c r="B236" s="100" t="s">
        <v>25</v>
      </c>
      <c r="C236" s="106" t="s">
        <v>112</v>
      </c>
      <c r="D236" s="107">
        <f>№4!F51</f>
        <v>107.1</v>
      </c>
      <c r="E236" s="107">
        <f>№4!G51</f>
        <v>109.2</v>
      </c>
      <c r="F236" s="107">
        <f>№4!H51</f>
        <v>111.4</v>
      </c>
    </row>
    <row r="237" spans="1:6" ht="49.5">
      <c r="A237" s="103" t="s">
        <v>217</v>
      </c>
      <c r="B237" s="103"/>
      <c r="C237" s="101" t="s">
        <v>162</v>
      </c>
      <c r="D237" s="102">
        <f>D238</f>
        <v>6535</v>
      </c>
      <c r="E237" s="102">
        <f t="shared" ref="E237:F238" si="120">E238</f>
        <v>6535</v>
      </c>
      <c r="F237" s="102">
        <f t="shared" si="120"/>
        <v>6535</v>
      </c>
    </row>
    <row r="238" spans="1:6" ht="49.5">
      <c r="A238" s="74" t="s">
        <v>218</v>
      </c>
      <c r="B238" s="74"/>
      <c r="C238" s="67" t="s">
        <v>163</v>
      </c>
      <c r="D238" s="107">
        <f>D239</f>
        <v>6535</v>
      </c>
      <c r="E238" s="107">
        <f t="shared" si="120"/>
        <v>6535</v>
      </c>
      <c r="F238" s="107">
        <f t="shared" si="120"/>
        <v>6535</v>
      </c>
    </row>
    <row r="239" spans="1:6" ht="33">
      <c r="A239" s="74" t="s">
        <v>218</v>
      </c>
      <c r="B239" s="100" t="s">
        <v>25</v>
      </c>
      <c r="C239" s="106" t="s">
        <v>112</v>
      </c>
      <c r="D239" s="107">
        <f>№4!F85</f>
        <v>6535</v>
      </c>
      <c r="E239" s="107">
        <f>№4!G85</f>
        <v>6535</v>
      </c>
      <c r="F239" s="107">
        <f>№4!H85</f>
        <v>6535</v>
      </c>
    </row>
    <row r="240" spans="1:6" ht="72.599999999999994" customHeight="1">
      <c r="A240" s="103" t="s">
        <v>213</v>
      </c>
      <c r="B240" s="103" t="s">
        <v>93</v>
      </c>
      <c r="C240" s="101" t="s">
        <v>155</v>
      </c>
      <c r="D240" s="102">
        <f>D243+D245+D247+D249+D251+D241</f>
        <v>3024.7</v>
      </c>
      <c r="E240" s="102">
        <f t="shared" ref="E240:F240" si="121">E243+E245+E247+E249+E251+E241</f>
        <v>2588.6</v>
      </c>
      <c r="F240" s="102">
        <f t="shared" si="121"/>
        <v>2640.7999999999997</v>
      </c>
    </row>
    <row r="241" spans="1:6" ht="99">
      <c r="A241" s="6" t="s">
        <v>590</v>
      </c>
      <c r="B241" s="71"/>
      <c r="C241" s="5" t="s">
        <v>591</v>
      </c>
      <c r="D241" s="107">
        <f>D242</f>
        <v>485.9</v>
      </c>
      <c r="E241" s="107">
        <f t="shared" ref="E241:F241" si="122">E242</f>
        <v>0</v>
      </c>
      <c r="F241" s="107">
        <f t="shared" si="122"/>
        <v>0</v>
      </c>
    </row>
    <row r="242" spans="1:6" ht="33">
      <c r="A242" s="6" t="s">
        <v>590</v>
      </c>
      <c r="B242" s="100" t="s">
        <v>25</v>
      </c>
      <c r="C242" s="106" t="s">
        <v>112</v>
      </c>
      <c r="D242" s="107">
        <f>№4!F260</f>
        <v>485.9</v>
      </c>
      <c r="E242" s="107">
        <f>№4!G260</f>
        <v>0</v>
      </c>
      <c r="F242" s="107">
        <f>№4!H260</f>
        <v>0</v>
      </c>
    </row>
    <row r="243" spans="1:6" ht="106.9" customHeight="1">
      <c r="A243" s="100" t="s">
        <v>254</v>
      </c>
      <c r="B243" s="105" t="s">
        <v>93</v>
      </c>
      <c r="C243" s="106" t="s">
        <v>424</v>
      </c>
      <c r="D243" s="107">
        <f>D244</f>
        <v>942.5</v>
      </c>
      <c r="E243" s="107">
        <f t="shared" ref="E243:F243" si="123">E244</f>
        <v>961.4</v>
      </c>
      <c r="F243" s="107">
        <f t="shared" si="123"/>
        <v>980.6</v>
      </c>
    </row>
    <row r="244" spans="1:6" ht="33">
      <c r="A244" s="100" t="s">
        <v>254</v>
      </c>
      <c r="B244" s="100" t="s">
        <v>25</v>
      </c>
      <c r="C244" s="106" t="s">
        <v>112</v>
      </c>
      <c r="D244" s="107">
        <f>№4!F263</f>
        <v>942.5</v>
      </c>
      <c r="E244" s="107">
        <f>№4!G263</f>
        <v>961.4</v>
      </c>
      <c r="F244" s="107">
        <f>№4!H263</f>
        <v>980.6</v>
      </c>
    </row>
    <row r="245" spans="1:6" ht="104.45" customHeight="1">
      <c r="A245" s="100" t="s">
        <v>255</v>
      </c>
      <c r="B245" s="105" t="s">
        <v>93</v>
      </c>
      <c r="C245" s="106" t="s">
        <v>193</v>
      </c>
      <c r="D245" s="107">
        <f>D246</f>
        <v>489.6</v>
      </c>
      <c r="E245" s="107">
        <f t="shared" ref="E245:F245" si="124">E246</f>
        <v>499.4</v>
      </c>
      <c r="F245" s="107">
        <f t="shared" si="124"/>
        <v>509.4</v>
      </c>
    </row>
    <row r="246" spans="1:6" ht="33">
      <c r="A246" s="100" t="s">
        <v>255</v>
      </c>
      <c r="B246" s="100" t="s">
        <v>25</v>
      </c>
      <c r="C246" s="106" t="s">
        <v>112</v>
      </c>
      <c r="D246" s="107">
        <f>№4!F264</f>
        <v>489.6</v>
      </c>
      <c r="E246" s="107">
        <f>№4!G264</f>
        <v>499.4</v>
      </c>
      <c r="F246" s="107">
        <f>№4!H264</f>
        <v>509.4</v>
      </c>
    </row>
    <row r="247" spans="1:6" ht="82.5">
      <c r="A247" s="100" t="s">
        <v>425</v>
      </c>
      <c r="B247" s="105" t="s">
        <v>93</v>
      </c>
      <c r="C247" s="106" t="s">
        <v>426</v>
      </c>
      <c r="D247" s="107">
        <f>D248</f>
        <v>636.5</v>
      </c>
      <c r="E247" s="107">
        <f t="shared" ref="E247:F247" si="125">E248</f>
        <v>649.20000000000005</v>
      </c>
      <c r="F247" s="107">
        <f t="shared" si="125"/>
        <v>662.2</v>
      </c>
    </row>
    <row r="248" spans="1:6" ht="33">
      <c r="A248" s="100" t="s">
        <v>425</v>
      </c>
      <c r="B248" s="100" t="s">
        <v>25</v>
      </c>
      <c r="C248" s="106" t="s">
        <v>112</v>
      </c>
      <c r="D248" s="107">
        <f>№4!F266</f>
        <v>636.5</v>
      </c>
      <c r="E248" s="107">
        <f>№4!G266</f>
        <v>649.20000000000005</v>
      </c>
      <c r="F248" s="107">
        <f>№4!H266</f>
        <v>662.2</v>
      </c>
    </row>
    <row r="249" spans="1:6" ht="33">
      <c r="A249" s="100" t="s">
        <v>214</v>
      </c>
      <c r="B249" s="105" t="s">
        <v>93</v>
      </c>
      <c r="C249" s="106" t="s">
        <v>156</v>
      </c>
      <c r="D249" s="107">
        <f>D250</f>
        <v>62.199999999999996</v>
      </c>
      <c r="E249" s="107">
        <f t="shared" ref="E249:F249" si="126">E250</f>
        <v>62.4</v>
      </c>
      <c r="F249" s="107">
        <f t="shared" si="126"/>
        <v>64.099999999999994</v>
      </c>
    </row>
    <row r="250" spans="1:6" ht="33">
      <c r="A250" s="100" t="s">
        <v>214</v>
      </c>
      <c r="B250" s="100" t="s">
        <v>25</v>
      </c>
      <c r="C250" s="106" t="s">
        <v>112</v>
      </c>
      <c r="D250" s="107">
        <f>№4!F55</f>
        <v>62.199999999999996</v>
      </c>
      <c r="E250" s="107">
        <f>№4!G55</f>
        <v>62.4</v>
      </c>
      <c r="F250" s="107">
        <f>№4!H55</f>
        <v>64.099999999999994</v>
      </c>
    </row>
    <row r="251" spans="1:6" ht="49.5">
      <c r="A251" s="100" t="s">
        <v>251</v>
      </c>
      <c r="B251" s="105" t="s">
        <v>93</v>
      </c>
      <c r="C251" s="106" t="s">
        <v>418</v>
      </c>
      <c r="D251" s="107">
        <f>D252</f>
        <v>408</v>
      </c>
      <c r="E251" s="107">
        <f t="shared" ref="E251:F251" si="127">E252</f>
        <v>416.2</v>
      </c>
      <c r="F251" s="107">
        <f t="shared" si="127"/>
        <v>424.5</v>
      </c>
    </row>
    <row r="252" spans="1:6" ht="33">
      <c r="A252" s="100" t="s">
        <v>251</v>
      </c>
      <c r="B252" s="100" t="s">
        <v>25</v>
      </c>
      <c r="C252" s="106" t="s">
        <v>112</v>
      </c>
      <c r="D252" s="107">
        <f>№4!F244</f>
        <v>408</v>
      </c>
      <c r="E252" s="107">
        <f>№4!G244</f>
        <v>416.2</v>
      </c>
      <c r="F252" s="107">
        <f>№4!H244</f>
        <v>424.5</v>
      </c>
    </row>
    <row r="253" spans="1:6" ht="33">
      <c r="A253" s="103" t="s">
        <v>249</v>
      </c>
      <c r="B253" s="103" t="s">
        <v>93</v>
      </c>
      <c r="C253" s="101" t="s">
        <v>154</v>
      </c>
      <c r="D253" s="102">
        <f>D254+D256+D258</f>
        <v>2107.1999999999998</v>
      </c>
      <c r="E253" s="102">
        <f t="shared" ref="E253:F253" si="128">E254+E256+E258</f>
        <v>2111.5</v>
      </c>
      <c r="F253" s="102">
        <f t="shared" si="128"/>
        <v>2115.8000000000002</v>
      </c>
    </row>
    <row r="254" spans="1:6" ht="66">
      <c r="A254" s="100" t="s">
        <v>250</v>
      </c>
      <c r="B254" s="105" t="s">
        <v>93</v>
      </c>
      <c r="C254" s="106" t="s">
        <v>94</v>
      </c>
      <c r="D254" s="107">
        <f>D255</f>
        <v>1773.5</v>
      </c>
      <c r="E254" s="107">
        <f t="shared" ref="E254:F254" si="129">E255</f>
        <v>1773.5</v>
      </c>
      <c r="F254" s="107">
        <f t="shared" si="129"/>
        <v>1773.5</v>
      </c>
    </row>
    <row r="255" spans="1:6" ht="33">
      <c r="A255" s="100" t="s">
        <v>250</v>
      </c>
      <c r="B255" s="100" t="s">
        <v>25</v>
      </c>
      <c r="C255" s="106" t="s">
        <v>112</v>
      </c>
      <c r="D255" s="107">
        <f>№4!F240</f>
        <v>1773.5</v>
      </c>
      <c r="E255" s="107">
        <f>№4!G240</f>
        <v>1773.5</v>
      </c>
      <c r="F255" s="107">
        <f>№4!H240</f>
        <v>1773.5</v>
      </c>
    </row>
    <row r="256" spans="1:6" ht="49.5">
      <c r="A256" s="100" t="s">
        <v>253</v>
      </c>
      <c r="B256" s="105" t="s">
        <v>93</v>
      </c>
      <c r="C256" s="106" t="s">
        <v>419</v>
      </c>
      <c r="D256" s="107">
        <f>D257</f>
        <v>121</v>
      </c>
      <c r="E256" s="107">
        <f t="shared" ref="E256:F256" si="130">E257</f>
        <v>121</v>
      </c>
      <c r="F256" s="107">
        <f t="shared" si="130"/>
        <v>121</v>
      </c>
    </row>
    <row r="257" spans="1:6" ht="33">
      <c r="A257" s="100" t="s">
        <v>253</v>
      </c>
      <c r="B257" s="100" t="s">
        <v>25</v>
      </c>
      <c r="C257" s="106" t="s">
        <v>112</v>
      </c>
      <c r="D257" s="107">
        <f>№4!F250</f>
        <v>121</v>
      </c>
      <c r="E257" s="107">
        <f>№4!G250</f>
        <v>121</v>
      </c>
      <c r="F257" s="107">
        <f>№4!H250</f>
        <v>121</v>
      </c>
    </row>
    <row r="258" spans="1:6" ht="33">
      <c r="A258" s="100" t="s">
        <v>252</v>
      </c>
      <c r="B258" s="105" t="s">
        <v>93</v>
      </c>
      <c r="C258" s="106" t="s">
        <v>196</v>
      </c>
      <c r="D258" s="107">
        <f>D259</f>
        <v>212.7</v>
      </c>
      <c r="E258" s="107">
        <f t="shared" ref="E258:F258" si="131">E259</f>
        <v>217</v>
      </c>
      <c r="F258" s="107">
        <f t="shared" si="131"/>
        <v>221.3</v>
      </c>
    </row>
    <row r="259" spans="1:6" ht="33">
      <c r="A259" s="100" t="s">
        <v>252</v>
      </c>
      <c r="B259" s="100" t="s">
        <v>25</v>
      </c>
      <c r="C259" s="106" t="s">
        <v>112</v>
      </c>
      <c r="D259" s="107">
        <f>№4!F253</f>
        <v>212.7</v>
      </c>
      <c r="E259" s="107">
        <f>№4!G253</f>
        <v>217</v>
      </c>
      <c r="F259" s="107">
        <f>№4!H253</f>
        <v>221.3</v>
      </c>
    </row>
    <row r="260" spans="1:6">
      <c r="A260" s="103" t="s">
        <v>201</v>
      </c>
      <c r="B260" s="103" t="s">
        <v>93</v>
      </c>
      <c r="C260" s="101" t="s">
        <v>2</v>
      </c>
      <c r="D260" s="102">
        <f>D261+D263+D267+D269+D271+D273+D265</f>
        <v>39212.699999999997</v>
      </c>
      <c r="E260" s="102">
        <f t="shared" ref="E260:F260" si="132">E261+E263+E267+E269+E271+E273+E265</f>
        <v>38982.800000000003</v>
      </c>
      <c r="F260" s="102">
        <f t="shared" si="132"/>
        <v>38982.5</v>
      </c>
    </row>
    <row r="261" spans="1:6" ht="66">
      <c r="A261" s="100" t="s">
        <v>205</v>
      </c>
      <c r="B261" s="105" t="s">
        <v>93</v>
      </c>
      <c r="C261" s="106" t="s">
        <v>316</v>
      </c>
      <c r="D261" s="107">
        <f>D262</f>
        <v>650</v>
      </c>
      <c r="E261" s="107">
        <f t="shared" ref="E261:F261" si="133">E262</f>
        <v>650</v>
      </c>
      <c r="F261" s="107">
        <f t="shared" si="133"/>
        <v>650</v>
      </c>
    </row>
    <row r="262" spans="1:6" ht="33">
      <c r="A262" s="100" t="s">
        <v>205</v>
      </c>
      <c r="B262" s="100" t="s">
        <v>25</v>
      </c>
      <c r="C262" s="106" t="s">
        <v>112</v>
      </c>
      <c r="D262" s="107">
        <f>№4!F20</f>
        <v>650</v>
      </c>
      <c r="E262" s="107">
        <f>№4!G20</f>
        <v>650</v>
      </c>
      <c r="F262" s="107">
        <f>№4!H20</f>
        <v>650</v>
      </c>
    </row>
    <row r="263" spans="1:6" ht="85.5" customHeight="1">
      <c r="A263" s="100" t="s">
        <v>215</v>
      </c>
      <c r="B263" s="105" t="s">
        <v>93</v>
      </c>
      <c r="C263" s="106" t="s">
        <v>191</v>
      </c>
      <c r="D263" s="107">
        <f>D264</f>
        <v>264</v>
      </c>
      <c r="E263" s="107">
        <f t="shared" ref="E263:F263" si="134">E264</f>
        <v>264</v>
      </c>
      <c r="F263" s="107">
        <f t="shared" si="134"/>
        <v>264</v>
      </c>
    </row>
    <row r="264" spans="1:6" ht="33">
      <c r="A264" s="100" t="s">
        <v>215</v>
      </c>
      <c r="B264" s="100" t="s">
        <v>25</v>
      </c>
      <c r="C264" s="106" t="s">
        <v>112</v>
      </c>
      <c r="D264" s="107">
        <f>№4!F60</f>
        <v>264</v>
      </c>
      <c r="E264" s="107">
        <f>№4!G60</f>
        <v>264</v>
      </c>
      <c r="F264" s="107">
        <f>№4!H60</f>
        <v>264</v>
      </c>
    </row>
    <row r="265" spans="1:6" ht="99">
      <c r="A265" s="6" t="s">
        <v>580</v>
      </c>
      <c r="B265" s="71"/>
      <c r="C265" s="14" t="s">
        <v>581</v>
      </c>
      <c r="D265" s="107">
        <f>D266</f>
        <v>2.6</v>
      </c>
      <c r="E265" s="107">
        <f t="shared" ref="E265:F265" si="135">E266</f>
        <v>0</v>
      </c>
      <c r="F265" s="107">
        <f t="shared" si="135"/>
        <v>0</v>
      </c>
    </row>
    <row r="266" spans="1:6" ht="33">
      <c r="A266" s="6" t="s">
        <v>580</v>
      </c>
      <c r="B266" s="100" t="s">
        <v>25</v>
      </c>
      <c r="C266" s="106" t="s">
        <v>112</v>
      </c>
      <c r="D266" s="107">
        <f>№4!F64</f>
        <v>2.6</v>
      </c>
      <c r="E266" s="107">
        <f>№4!G64</f>
        <v>0</v>
      </c>
      <c r="F266" s="107">
        <f>№4!H64</f>
        <v>0</v>
      </c>
    </row>
    <row r="267" spans="1:6">
      <c r="A267" s="100" t="s">
        <v>202</v>
      </c>
      <c r="B267" s="105" t="s">
        <v>93</v>
      </c>
      <c r="C267" s="106" t="s">
        <v>43</v>
      </c>
      <c r="D267" s="107">
        <f>D268</f>
        <v>1479</v>
      </c>
      <c r="E267" s="107">
        <f t="shared" ref="E267:F267" si="136">E268</f>
        <v>1479</v>
      </c>
      <c r="F267" s="107">
        <f t="shared" si="136"/>
        <v>1479</v>
      </c>
    </row>
    <row r="268" spans="1:6" ht="33">
      <c r="A268" s="100" t="s">
        <v>202</v>
      </c>
      <c r="B268" s="100" t="s">
        <v>25</v>
      </c>
      <c r="C268" s="106" t="s">
        <v>112</v>
      </c>
      <c r="D268" s="107">
        <f>№4!F14</f>
        <v>1479</v>
      </c>
      <c r="E268" s="107">
        <f>№4!G14</f>
        <v>1479</v>
      </c>
      <c r="F268" s="107">
        <f>№4!H14</f>
        <v>1479</v>
      </c>
    </row>
    <row r="269" spans="1:6" ht="82.5">
      <c r="A269" s="100" t="s">
        <v>203</v>
      </c>
      <c r="B269" s="105" t="s">
        <v>93</v>
      </c>
      <c r="C269" s="106" t="s">
        <v>344</v>
      </c>
      <c r="D269" s="107">
        <f>D270</f>
        <v>35316</v>
      </c>
      <c r="E269" s="107">
        <f t="shared" ref="E269:F269" si="137">E270</f>
        <v>35104</v>
      </c>
      <c r="F269" s="107">
        <f t="shared" si="137"/>
        <v>35104</v>
      </c>
    </row>
    <row r="270" spans="1:6" ht="33">
      <c r="A270" s="100" t="s">
        <v>203</v>
      </c>
      <c r="B270" s="100" t="s">
        <v>25</v>
      </c>
      <c r="C270" s="106" t="s">
        <v>112</v>
      </c>
      <c r="D270" s="107">
        <f>№4!F23</f>
        <v>35316</v>
      </c>
      <c r="E270" s="107">
        <f>№4!G23</f>
        <v>35104</v>
      </c>
      <c r="F270" s="107">
        <f>№4!H23</f>
        <v>35104</v>
      </c>
    </row>
    <row r="271" spans="1:6" ht="66">
      <c r="A271" s="100" t="s">
        <v>204</v>
      </c>
      <c r="B271" s="105" t="s">
        <v>93</v>
      </c>
      <c r="C271" s="106" t="s">
        <v>345</v>
      </c>
      <c r="D271" s="107">
        <f>D272</f>
        <v>249.49999999999997</v>
      </c>
      <c r="E271" s="107">
        <f t="shared" ref="E271:F271" si="138">E272</f>
        <v>234.49999999999997</v>
      </c>
      <c r="F271" s="107">
        <f t="shared" si="138"/>
        <v>234.49999999999997</v>
      </c>
    </row>
    <row r="272" spans="1:6" ht="33">
      <c r="A272" s="100" t="s">
        <v>204</v>
      </c>
      <c r="B272" s="100" t="s">
        <v>25</v>
      </c>
      <c r="C272" s="106" t="s">
        <v>112</v>
      </c>
      <c r="D272" s="107">
        <f>№4!F76+№4!F65+№4!F27</f>
        <v>249.49999999999997</v>
      </c>
      <c r="E272" s="107">
        <f>№4!G76+№4!G65+№4!G27</f>
        <v>234.49999999999997</v>
      </c>
      <c r="F272" s="107">
        <f>№4!H76+№4!H65+№4!H27</f>
        <v>234.49999999999997</v>
      </c>
    </row>
    <row r="273" spans="1:6" ht="49.5">
      <c r="A273" s="100" t="s">
        <v>216</v>
      </c>
      <c r="B273" s="105" t="s">
        <v>93</v>
      </c>
      <c r="C273" s="106" t="s">
        <v>360</v>
      </c>
      <c r="D273" s="107">
        <f>D274</f>
        <v>1251.6000000000001</v>
      </c>
      <c r="E273" s="107">
        <f t="shared" ref="E273:F273" si="139">E274</f>
        <v>1251.3000000000002</v>
      </c>
      <c r="F273" s="107">
        <f t="shared" si="139"/>
        <v>1251</v>
      </c>
    </row>
    <row r="274" spans="1:6" ht="33">
      <c r="A274" s="100" t="s">
        <v>216</v>
      </c>
      <c r="B274" s="100" t="s">
        <v>25</v>
      </c>
      <c r="C274" s="106" t="s">
        <v>112</v>
      </c>
      <c r="D274" s="107">
        <f>№4!F78</f>
        <v>1251.6000000000001</v>
      </c>
      <c r="E274" s="107">
        <f>№4!G78</f>
        <v>1251.3000000000002</v>
      </c>
      <c r="F274" s="107">
        <f>№4!H78</f>
        <v>1251</v>
      </c>
    </row>
    <row r="275" spans="1:6" ht="82.5">
      <c r="A275" s="103" t="s">
        <v>264</v>
      </c>
      <c r="B275" s="103" t="s">
        <v>93</v>
      </c>
      <c r="C275" s="101" t="s">
        <v>450</v>
      </c>
      <c r="D275" s="102">
        <f>D276+D289</f>
        <v>16896.900000000001</v>
      </c>
      <c r="E275" s="102">
        <f t="shared" ref="E275:F275" si="140">E276+E289</f>
        <v>10037.4</v>
      </c>
      <c r="F275" s="102">
        <f t="shared" si="140"/>
        <v>10037.4</v>
      </c>
    </row>
    <row r="276" spans="1:6" ht="58.15" customHeight="1">
      <c r="A276" s="103" t="s">
        <v>265</v>
      </c>
      <c r="B276" s="103" t="s">
        <v>93</v>
      </c>
      <c r="C276" s="101" t="s">
        <v>147</v>
      </c>
      <c r="D276" s="102">
        <f>D281+D283+D285+D287+D277+D279</f>
        <v>11123.400000000001</v>
      </c>
      <c r="E276" s="102">
        <f t="shared" ref="E276:F276" si="141">E281+E283+E285+E287+E277+E279</f>
        <v>4263.8999999999996</v>
      </c>
      <c r="F276" s="102">
        <f t="shared" si="141"/>
        <v>4263.8999999999996</v>
      </c>
    </row>
    <row r="277" spans="1:6" ht="20.25" customHeight="1">
      <c r="A277" s="118" t="s">
        <v>619</v>
      </c>
      <c r="B277" s="118" t="s">
        <v>93</v>
      </c>
      <c r="C277" s="119" t="s">
        <v>620</v>
      </c>
      <c r="D277" s="107">
        <f>D278</f>
        <v>1125.8000000000002</v>
      </c>
      <c r="E277" s="107">
        <f t="shared" ref="E277:F277" si="142">E278</f>
        <v>0</v>
      </c>
      <c r="F277" s="107">
        <f t="shared" si="142"/>
        <v>0</v>
      </c>
    </row>
    <row r="278" spans="1:6" ht="35.25" customHeight="1">
      <c r="A278" s="118" t="s">
        <v>619</v>
      </c>
      <c r="B278" s="120" t="s">
        <v>58</v>
      </c>
      <c r="C278" s="119" t="s">
        <v>545</v>
      </c>
      <c r="D278" s="107">
        <f>№4!F334</f>
        <v>1125.8000000000002</v>
      </c>
      <c r="E278" s="107">
        <f>№4!G334</f>
        <v>0</v>
      </c>
      <c r="F278" s="107">
        <f>№4!H334</f>
        <v>0</v>
      </c>
    </row>
    <row r="279" spans="1:6" ht="32.25" customHeight="1">
      <c r="A279" s="118" t="s">
        <v>621</v>
      </c>
      <c r="B279" s="118" t="s">
        <v>93</v>
      </c>
      <c r="C279" s="136" t="s">
        <v>624</v>
      </c>
      <c r="D279" s="107">
        <f>D280</f>
        <v>3561.1</v>
      </c>
      <c r="E279" s="107">
        <f t="shared" ref="E279:F279" si="143">E280</f>
        <v>0</v>
      </c>
      <c r="F279" s="107">
        <f t="shared" si="143"/>
        <v>0</v>
      </c>
    </row>
    <row r="280" spans="1:6" ht="31.5" customHeight="1">
      <c r="A280" s="118" t="s">
        <v>621</v>
      </c>
      <c r="B280" s="120" t="s">
        <v>58</v>
      </c>
      <c r="C280" s="119" t="s">
        <v>545</v>
      </c>
      <c r="D280" s="107">
        <f>№4!F336</f>
        <v>3561.1</v>
      </c>
      <c r="E280" s="107">
        <f>№4!G336</f>
        <v>0</v>
      </c>
      <c r="F280" s="107">
        <f>№4!H336</f>
        <v>0</v>
      </c>
    </row>
    <row r="281" spans="1:6" ht="66">
      <c r="A281" s="100" t="s">
        <v>271</v>
      </c>
      <c r="B281" s="105" t="s">
        <v>93</v>
      </c>
      <c r="C281" s="106" t="s">
        <v>194</v>
      </c>
      <c r="D281" s="107">
        <f>D282</f>
        <v>1524.6</v>
      </c>
      <c r="E281" s="107">
        <f t="shared" ref="E281:F281" si="144">E282</f>
        <v>1435.1</v>
      </c>
      <c r="F281" s="107">
        <f t="shared" si="144"/>
        <v>1435.1</v>
      </c>
    </row>
    <row r="282" spans="1:6" ht="34.5" customHeight="1">
      <c r="A282" s="100" t="s">
        <v>271</v>
      </c>
      <c r="B282" s="100" t="s">
        <v>58</v>
      </c>
      <c r="C282" s="67" t="s">
        <v>545</v>
      </c>
      <c r="D282" s="107">
        <f>№4!F327</f>
        <v>1524.6</v>
      </c>
      <c r="E282" s="107">
        <f>№4!G327</f>
        <v>1435.1</v>
      </c>
      <c r="F282" s="107">
        <f>№4!H327</f>
        <v>1435.1</v>
      </c>
    </row>
    <row r="283" spans="1:6" ht="33">
      <c r="A283" s="100" t="s">
        <v>267</v>
      </c>
      <c r="B283" s="105" t="s">
        <v>93</v>
      </c>
      <c r="C283" s="106" t="s">
        <v>148</v>
      </c>
      <c r="D283" s="107">
        <f>D284</f>
        <v>2915.1000000000004</v>
      </c>
      <c r="E283" s="107">
        <f t="shared" ref="E283:F283" si="145">E284</f>
        <v>2120.8000000000002</v>
      </c>
      <c r="F283" s="107">
        <f t="shared" si="145"/>
        <v>2120.8000000000002</v>
      </c>
    </row>
    <row r="284" spans="1:6" ht="36.75" customHeight="1">
      <c r="A284" s="100" t="s">
        <v>267</v>
      </c>
      <c r="B284" s="100" t="s">
        <v>58</v>
      </c>
      <c r="C284" s="67" t="s">
        <v>545</v>
      </c>
      <c r="D284" s="107">
        <f>№4!F306</f>
        <v>2915.1000000000004</v>
      </c>
      <c r="E284" s="107">
        <f>№4!G306</f>
        <v>2120.8000000000002</v>
      </c>
      <c r="F284" s="107">
        <f>№4!H306</f>
        <v>2120.8000000000002</v>
      </c>
    </row>
    <row r="285" spans="1:6" ht="33.75" customHeight="1">
      <c r="A285" s="100" t="s">
        <v>268</v>
      </c>
      <c r="B285" s="105" t="s">
        <v>93</v>
      </c>
      <c r="C285" s="106" t="s">
        <v>453</v>
      </c>
      <c r="D285" s="107">
        <f>D286</f>
        <v>208</v>
      </c>
      <c r="E285" s="107">
        <f t="shared" ref="E285:F285" si="146">E286</f>
        <v>208</v>
      </c>
      <c r="F285" s="107">
        <f t="shared" si="146"/>
        <v>208</v>
      </c>
    </row>
    <row r="286" spans="1:6" ht="33" customHeight="1">
      <c r="A286" s="100" t="s">
        <v>268</v>
      </c>
      <c r="B286" s="100" t="s">
        <v>58</v>
      </c>
      <c r="C286" s="67" t="s">
        <v>545</v>
      </c>
      <c r="D286" s="107">
        <f>№4!F308</f>
        <v>208</v>
      </c>
      <c r="E286" s="107">
        <f>№4!G308</f>
        <v>208</v>
      </c>
      <c r="F286" s="107">
        <f>№4!H308</f>
        <v>208</v>
      </c>
    </row>
    <row r="287" spans="1:6" ht="33">
      <c r="A287" s="100" t="s">
        <v>270</v>
      </c>
      <c r="B287" s="105" t="s">
        <v>93</v>
      </c>
      <c r="C287" s="106" t="s">
        <v>149</v>
      </c>
      <c r="D287" s="107">
        <f>D288</f>
        <v>1788.8</v>
      </c>
      <c r="E287" s="107">
        <f t="shared" ref="E287:F287" si="147">E288</f>
        <v>500</v>
      </c>
      <c r="F287" s="107">
        <f t="shared" si="147"/>
        <v>500</v>
      </c>
    </row>
    <row r="288" spans="1:6" ht="36.75" customHeight="1">
      <c r="A288" s="100" t="s">
        <v>270</v>
      </c>
      <c r="B288" s="100" t="s">
        <v>58</v>
      </c>
      <c r="C288" s="67" t="s">
        <v>545</v>
      </c>
      <c r="D288" s="107">
        <f>№4!F320</f>
        <v>1788.8</v>
      </c>
      <c r="E288" s="107">
        <f>№4!G320</f>
        <v>500</v>
      </c>
      <c r="F288" s="107">
        <f>№4!H320</f>
        <v>500</v>
      </c>
    </row>
    <row r="289" spans="1:6">
      <c r="A289" s="103" t="s">
        <v>269</v>
      </c>
      <c r="B289" s="103" t="s">
        <v>93</v>
      </c>
      <c r="C289" s="101" t="s">
        <v>2</v>
      </c>
      <c r="D289" s="102">
        <f>D290</f>
        <v>5773.5</v>
      </c>
      <c r="E289" s="102">
        <f t="shared" ref="E289:F290" si="148">E290</f>
        <v>5773.5</v>
      </c>
      <c r="F289" s="102">
        <f t="shared" si="148"/>
        <v>5773.5</v>
      </c>
    </row>
    <row r="290" spans="1:6" ht="82.5">
      <c r="A290" s="100" t="s">
        <v>266</v>
      </c>
      <c r="B290" s="105" t="s">
        <v>93</v>
      </c>
      <c r="C290" s="106" t="s">
        <v>344</v>
      </c>
      <c r="D290" s="107">
        <f>D291</f>
        <v>5773.5</v>
      </c>
      <c r="E290" s="107">
        <f t="shared" si="148"/>
        <v>5773.5</v>
      </c>
      <c r="F290" s="107">
        <f t="shared" si="148"/>
        <v>5773.5</v>
      </c>
    </row>
    <row r="291" spans="1:6" ht="31.5" customHeight="1">
      <c r="A291" s="100" t="s">
        <v>266</v>
      </c>
      <c r="B291" s="100" t="s">
        <v>58</v>
      </c>
      <c r="C291" s="67" t="s">
        <v>545</v>
      </c>
      <c r="D291" s="107">
        <f>№4!F312</f>
        <v>5773.5</v>
      </c>
      <c r="E291" s="107">
        <f>№4!G312</f>
        <v>5773.5</v>
      </c>
      <c r="F291" s="107">
        <f>№4!H312</f>
        <v>5773.5</v>
      </c>
    </row>
    <row r="292" spans="1:6" ht="55.5" customHeight="1">
      <c r="A292" s="103" t="s">
        <v>256</v>
      </c>
      <c r="B292" s="103" t="s">
        <v>93</v>
      </c>
      <c r="C292" s="101" t="s">
        <v>427</v>
      </c>
      <c r="D292" s="102">
        <f>D293+D296+D299+D302</f>
        <v>11362.5</v>
      </c>
      <c r="E292" s="102">
        <f t="shared" ref="E292:F292" si="149">E293+E296+E299+E302</f>
        <v>10922.6</v>
      </c>
      <c r="F292" s="102">
        <f t="shared" si="149"/>
        <v>10708.5</v>
      </c>
    </row>
    <row r="293" spans="1:6" ht="33">
      <c r="A293" s="103" t="s">
        <v>260</v>
      </c>
      <c r="B293" s="103" t="s">
        <v>93</v>
      </c>
      <c r="C293" s="101" t="s">
        <v>432</v>
      </c>
      <c r="D293" s="102">
        <f>D294</f>
        <v>1114.7</v>
      </c>
      <c r="E293" s="102">
        <f t="shared" ref="E293:F294" si="150">E294</f>
        <v>1133.8</v>
      </c>
      <c r="F293" s="102">
        <f t="shared" si="150"/>
        <v>1156</v>
      </c>
    </row>
    <row r="294" spans="1:6" ht="66">
      <c r="A294" s="100" t="s">
        <v>261</v>
      </c>
      <c r="B294" s="105" t="s">
        <v>93</v>
      </c>
      <c r="C294" s="106" t="s">
        <v>190</v>
      </c>
      <c r="D294" s="107">
        <f>D295</f>
        <v>1114.7</v>
      </c>
      <c r="E294" s="107">
        <f t="shared" si="150"/>
        <v>1133.8</v>
      </c>
      <c r="F294" s="107">
        <f t="shared" si="150"/>
        <v>1156</v>
      </c>
    </row>
    <row r="295" spans="1:6" ht="33">
      <c r="A295" s="100" t="s">
        <v>261</v>
      </c>
      <c r="B295" s="100" t="s">
        <v>60</v>
      </c>
      <c r="C295" s="67" t="s">
        <v>600</v>
      </c>
      <c r="D295" s="107">
        <f>№4!F288</f>
        <v>1114.7</v>
      </c>
      <c r="E295" s="107">
        <f>№4!G288</f>
        <v>1133.8</v>
      </c>
      <c r="F295" s="107">
        <f>№4!H288</f>
        <v>1156</v>
      </c>
    </row>
    <row r="296" spans="1:6" ht="66">
      <c r="A296" s="103" t="s">
        <v>441</v>
      </c>
      <c r="B296" s="103" t="s">
        <v>93</v>
      </c>
      <c r="C296" s="101" t="s">
        <v>442</v>
      </c>
      <c r="D296" s="102">
        <f>D297</f>
        <v>700</v>
      </c>
      <c r="E296" s="102">
        <f t="shared" ref="E296:F297" si="151">E297</f>
        <v>237.3</v>
      </c>
      <c r="F296" s="102">
        <f t="shared" si="151"/>
        <v>0</v>
      </c>
    </row>
    <row r="297" spans="1:6">
      <c r="A297" s="100" t="s">
        <v>445</v>
      </c>
      <c r="B297" s="105" t="s">
        <v>93</v>
      </c>
      <c r="C297" s="106" t="s">
        <v>446</v>
      </c>
      <c r="D297" s="107">
        <f>D298</f>
        <v>700</v>
      </c>
      <c r="E297" s="107">
        <f t="shared" si="151"/>
        <v>237.3</v>
      </c>
      <c r="F297" s="107">
        <f t="shared" si="151"/>
        <v>0</v>
      </c>
    </row>
    <row r="298" spans="1:6" ht="33">
      <c r="A298" s="100" t="s">
        <v>445</v>
      </c>
      <c r="B298" s="100" t="s">
        <v>60</v>
      </c>
      <c r="C298" s="67" t="s">
        <v>600</v>
      </c>
      <c r="D298" s="107">
        <f>№4!F298</f>
        <v>700</v>
      </c>
      <c r="E298" s="107">
        <f>№4!G298</f>
        <v>237.3</v>
      </c>
      <c r="F298" s="107">
        <f>№4!H298</f>
        <v>0</v>
      </c>
    </row>
    <row r="299" spans="1:6" ht="33">
      <c r="A299" s="103" t="s">
        <v>262</v>
      </c>
      <c r="B299" s="103" t="s">
        <v>93</v>
      </c>
      <c r="C299" s="101" t="s">
        <v>130</v>
      </c>
      <c r="D299" s="102">
        <f>D300</f>
        <v>26.3</v>
      </c>
      <c r="E299" s="102">
        <f t="shared" ref="E299:F300" si="152">E300</f>
        <v>30</v>
      </c>
      <c r="F299" s="102">
        <f t="shared" si="152"/>
        <v>31</v>
      </c>
    </row>
    <row r="300" spans="1:6" ht="52.9" customHeight="1">
      <c r="A300" s="100" t="s">
        <v>263</v>
      </c>
      <c r="B300" s="105" t="s">
        <v>93</v>
      </c>
      <c r="C300" s="106" t="s">
        <v>131</v>
      </c>
      <c r="D300" s="107">
        <f>D301</f>
        <v>26.3</v>
      </c>
      <c r="E300" s="107">
        <f t="shared" si="152"/>
        <v>30</v>
      </c>
      <c r="F300" s="107">
        <f t="shared" si="152"/>
        <v>31</v>
      </c>
    </row>
    <row r="301" spans="1:6" ht="33">
      <c r="A301" s="100" t="s">
        <v>263</v>
      </c>
      <c r="B301" s="100" t="s">
        <v>60</v>
      </c>
      <c r="C301" s="67" t="s">
        <v>600</v>
      </c>
      <c r="D301" s="107">
        <f>№4!F291</f>
        <v>26.3</v>
      </c>
      <c r="E301" s="107">
        <f>№4!G291</f>
        <v>30</v>
      </c>
      <c r="F301" s="107">
        <f>№4!H291</f>
        <v>31</v>
      </c>
    </row>
    <row r="302" spans="1:6">
      <c r="A302" s="103" t="s">
        <v>257</v>
      </c>
      <c r="B302" s="103" t="s">
        <v>93</v>
      </c>
      <c r="C302" s="101" t="s">
        <v>2</v>
      </c>
      <c r="D302" s="102">
        <f>D303</f>
        <v>9521.5</v>
      </c>
      <c r="E302" s="102">
        <f t="shared" ref="E302:F303" si="153">E303</f>
        <v>9521.5</v>
      </c>
      <c r="F302" s="102">
        <f t="shared" si="153"/>
        <v>9521.5</v>
      </c>
    </row>
    <row r="303" spans="1:6" ht="82.5">
      <c r="A303" s="100" t="s">
        <v>258</v>
      </c>
      <c r="B303" s="105" t="s">
        <v>93</v>
      </c>
      <c r="C303" s="106" t="s">
        <v>344</v>
      </c>
      <c r="D303" s="107">
        <f>D304</f>
        <v>9521.5</v>
      </c>
      <c r="E303" s="107">
        <f t="shared" si="153"/>
        <v>9521.5</v>
      </c>
      <c r="F303" s="107">
        <f t="shared" si="153"/>
        <v>9521.5</v>
      </c>
    </row>
    <row r="304" spans="1:6" ht="33">
      <c r="A304" s="100" t="s">
        <v>258</v>
      </c>
      <c r="B304" s="100" t="s">
        <v>60</v>
      </c>
      <c r="C304" s="67" t="s">
        <v>600</v>
      </c>
      <c r="D304" s="107">
        <f>№4!F274</f>
        <v>9521.5</v>
      </c>
      <c r="E304" s="107">
        <f>№4!G274</f>
        <v>9521.5</v>
      </c>
      <c r="F304" s="107">
        <f>№4!H274</f>
        <v>9521.5</v>
      </c>
    </row>
    <row r="305" spans="1:6" ht="33">
      <c r="A305" s="103" t="s">
        <v>313</v>
      </c>
      <c r="B305" s="103" t="s">
        <v>93</v>
      </c>
      <c r="C305" s="101" t="s">
        <v>430</v>
      </c>
      <c r="D305" s="102">
        <f>D306+D309+D321+D316</f>
        <v>7837.3</v>
      </c>
      <c r="E305" s="102">
        <f t="shared" ref="E305:F305" si="154">E306+E309+E321+E316</f>
        <v>4605.3</v>
      </c>
      <c r="F305" s="102">
        <f t="shared" si="154"/>
        <v>4605.3</v>
      </c>
    </row>
    <row r="306" spans="1:6">
      <c r="A306" s="103" t="s">
        <v>431</v>
      </c>
      <c r="B306" s="103" t="s">
        <v>93</v>
      </c>
      <c r="C306" s="101" t="s">
        <v>13</v>
      </c>
      <c r="D306" s="102">
        <f>D307</f>
        <v>2000</v>
      </c>
      <c r="E306" s="102">
        <f t="shared" ref="E306:F307" si="155">E307</f>
        <v>500</v>
      </c>
      <c r="F306" s="102">
        <f t="shared" si="155"/>
        <v>500</v>
      </c>
    </row>
    <row r="307" spans="1:6" ht="33">
      <c r="A307" s="100" t="s">
        <v>259</v>
      </c>
      <c r="B307" s="105" t="s">
        <v>93</v>
      </c>
      <c r="C307" s="106" t="s">
        <v>132</v>
      </c>
      <c r="D307" s="107">
        <f>D308</f>
        <v>2000</v>
      </c>
      <c r="E307" s="107">
        <f t="shared" si="155"/>
        <v>500</v>
      </c>
      <c r="F307" s="107">
        <f t="shared" si="155"/>
        <v>500</v>
      </c>
    </row>
    <row r="308" spans="1:6" ht="33">
      <c r="A308" s="100" t="s">
        <v>259</v>
      </c>
      <c r="B308" s="100" t="s">
        <v>60</v>
      </c>
      <c r="C308" s="67" t="s">
        <v>600</v>
      </c>
      <c r="D308" s="107">
        <f>№4!F280</f>
        <v>2000</v>
      </c>
      <c r="E308" s="107">
        <f>№4!G280</f>
        <v>500</v>
      </c>
      <c r="F308" s="107">
        <f>№4!H280</f>
        <v>500</v>
      </c>
    </row>
    <row r="309" spans="1:6" ht="49.5">
      <c r="A309" s="103" t="s">
        <v>437</v>
      </c>
      <c r="B309" s="103" t="s">
        <v>93</v>
      </c>
      <c r="C309" s="101" t="s">
        <v>438</v>
      </c>
      <c r="D309" s="102">
        <f>D314+D310+D312</f>
        <v>782</v>
      </c>
      <c r="E309" s="102">
        <f t="shared" ref="E309:F309" si="156">E314+E310+E312</f>
        <v>0</v>
      </c>
      <c r="F309" s="102">
        <f t="shared" si="156"/>
        <v>0</v>
      </c>
    </row>
    <row r="310" spans="1:6">
      <c r="A310" s="35" t="s">
        <v>510</v>
      </c>
      <c r="B310" s="71"/>
      <c r="C310" s="5" t="s">
        <v>511</v>
      </c>
      <c r="D310" s="107">
        <f>D311</f>
        <v>2</v>
      </c>
      <c r="E310" s="107">
        <f t="shared" ref="E310:F310" si="157">E311</f>
        <v>0</v>
      </c>
      <c r="F310" s="107">
        <f t="shared" si="157"/>
        <v>0</v>
      </c>
    </row>
    <row r="311" spans="1:6" ht="33">
      <c r="A311" s="35" t="s">
        <v>510</v>
      </c>
      <c r="B311" s="100" t="s">
        <v>25</v>
      </c>
      <c r="C311" s="106" t="s">
        <v>112</v>
      </c>
      <c r="D311" s="107">
        <f>№4!F70</f>
        <v>2</v>
      </c>
      <c r="E311" s="107">
        <f>№4!G70</f>
        <v>0</v>
      </c>
      <c r="F311" s="107">
        <f>№4!H70</f>
        <v>0</v>
      </c>
    </row>
    <row r="312" spans="1:6" ht="36" customHeight="1">
      <c r="A312" s="74" t="s">
        <v>565</v>
      </c>
      <c r="B312" s="74"/>
      <c r="C312" s="67" t="s">
        <v>566</v>
      </c>
      <c r="D312" s="107">
        <f>D313</f>
        <v>280</v>
      </c>
      <c r="E312" s="107">
        <f t="shared" ref="E312:F312" si="158">E313</f>
        <v>0</v>
      </c>
      <c r="F312" s="107">
        <f t="shared" si="158"/>
        <v>0</v>
      </c>
    </row>
    <row r="313" spans="1:6" ht="33">
      <c r="A313" s="74" t="s">
        <v>565</v>
      </c>
      <c r="B313" s="100" t="s">
        <v>25</v>
      </c>
      <c r="C313" s="106" t="s">
        <v>112</v>
      </c>
      <c r="D313" s="107">
        <f>№4!F33</f>
        <v>280</v>
      </c>
      <c r="E313" s="107">
        <f>№4!G33</f>
        <v>0</v>
      </c>
      <c r="F313" s="107">
        <f>№4!H33</f>
        <v>0</v>
      </c>
    </row>
    <row r="314" spans="1:6" ht="49.5">
      <c r="A314" s="100" t="s">
        <v>439</v>
      </c>
      <c r="B314" s="105" t="s">
        <v>93</v>
      </c>
      <c r="C314" s="106" t="s">
        <v>440</v>
      </c>
      <c r="D314" s="107">
        <f>D315</f>
        <v>500</v>
      </c>
      <c r="E314" s="107">
        <f t="shared" ref="E314:F314" si="159">E315</f>
        <v>0</v>
      </c>
      <c r="F314" s="107">
        <f t="shared" si="159"/>
        <v>0</v>
      </c>
    </row>
    <row r="315" spans="1:6" ht="33">
      <c r="A315" s="100" t="s">
        <v>439</v>
      </c>
      <c r="B315" s="222" t="s">
        <v>25</v>
      </c>
      <c r="C315" s="106" t="s">
        <v>112</v>
      </c>
      <c r="D315" s="107">
        <f>№4!F187</f>
        <v>500</v>
      </c>
      <c r="E315" s="107">
        <f>№4!G187</f>
        <v>0</v>
      </c>
      <c r="F315" s="107">
        <f>№4!H187</f>
        <v>0</v>
      </c>
    </row>
    <row r="316" spans="1:6" ht="49.5">
      <c r="A316" s="170" t="s">
        <v>664</v>
      </c>
      <c r="B316" s="4"/>
      <c r="C316" s="171" t="s">
        <v>661</v>
      </c>
      <c r="D316" s="102">
        <f>D317</f>
        <v>950</v>
      </c>
      <c r="E316" s="102">
        <f t="shared" ref="E316:F316" si="160">E317</f>
        <v>0</v>
      </c>
      <c r="F316" s="102">
        <f t="shared" si="160"/>
        <v>0</v>
      </c>
    </row>
    <row r="317" spans="1:6" ht="49.5">
      <c r="A317" s="35" t="s">
        <v>662</v>
      </c>
      <c r="B317" s="166"/>
      <c r="C317" s="5" t="s">
        <v>663</v>
      </c>
      <c r="D317" s="107">
        <f>D318+D319+D320</f>
        <v>950</v>
      </c>
      <c r="E317" s="107">
        <f t="shared" ref="E317:F317" si="161">E318+E319+E320</f>
        <v>0</v>
      </c>
      <c r="F317" s="107">
        <f t="shared" si="161"/>
        <v>0</v>
      </c>
    </row>
    <row r="318" spans="1:6" ht="33">
      <c r="A318" s="35" t="s">
        <v>662</v>
      </c>
      <c r="B318" s="164" t="s">
        <v>25</v>
      </c>
      <c r="C318" s="106" t="s">
        <v>112</v>
      </c>
      <c r="D318" s="107">
        <f>№4!F231</f>
        <v>569.6</v>
      </c>
      <c r="E318" s="107">
        <f>№4!G231</f>
        <v>0</v>
      </c>
      <c r="F318" s="107">
        <f>№4!H231</f>
        <v>0</v>
      </c>
    </row>
    <row r="319" spans="1:6" ht="49.5">
      <c r="A319" s="35" t="s">
        <v>662</v>
      </c>
      <c r="B319" s="4" t="s">
        <v>7</v>
      </c>
      <c r="C319" s="5" t="s">
        <v>11</v>
      </c>
      <c r="D319" s="107">
        <f>№4!F383</f>
        <v>50</v>
      </c>
      <c r="E319" s="107">
        <f>№4!G383</f>
        <v>0</v>
      </c>
      <c r="F319" s="107">
        <f>№4!H383</f>
        <v>0</v>
      </c>
    </row>
    <row r="320" spans="1:6" ht="33">
      <c r="A320" s="35" t="s">
        <v>662</v>
      </c>
      <c r="B320" s="4" t="s">
        <v>14</v>
      </c>
      <c r="C320" s="21" t="s">
        <v>527</v>
      </c>
      <c r="D320" s="107">
        <f>№4!F462+№4!F495+№4!F509</f>
        <v>330.4</v>
      </c>
      <c r="E320" s="107">
        <f>№4!G462+№4!G495+№4!G509</f>
        <v>0</v>
      </c>
      <c r="F320" s="107">
        <f>№4!H462+№4!H495+№4!H509</f>
        <v>0</v>
      </c>
    </row>
    <row r="321" spans="1:6" ht="49.5">
      <c r="A321" s="103" t="s">
        <v>461</v>
      </c>
      <c r="B321" s="103" t="s">
        <v>93</v>
      </c>
      <c r="C321" s="101" t="s">
        <v>5</v>
      </c>
      <c r="D321" s="102">
        <f>D322+D324+D326</f>
        <v>4105.3</v>
      </c>
      <c r="E321" s="102">
        <f t="shared" ref="E321:F321" si="162">E322+E324+E326</f>
        <v>4105.3</v>
      </c>
      <c r="F321" s="102">
        <f t="shared" si="162"/>
        <v>4105.3</v>
      </c>
    </row>
    <row r="322" spans="1:6">
      <c r="A322" s="100" t="s">
        <v>273</v>
      </c>
      <c r="B322" s="105" t="s">
        <v>93</v>
      </c>
      <c r="C322" s="106" t="s">
        <v>462</v>
      </c>
      <c r="D322" s="107">
        <f>D323</f>
        <v>1208.5999999999999</v>
      </c>
      <c r="E322" s="107">
        <f t="shared" ref="E322:F322" si="163">E323</f>
        <v>1208.5999999999999</v>
      </c>
      <c r="F322" s="107">
        <f t="shared" si="163"/>
        <v>1208.5999999999999</v>
      </c>
    </row>
    <row r="323" spans="1:6">
      <c r="A323" s="100" t="s">
        <v>273</v>
      </c>
      <c r="B323" s="100" t="s">
        <v>19</v>
      </c>
      <c r="C323" s="106" t="s">
        <v>4</v>
      </c>
      <c r="D323" s="107">
        <f>№4!F350</f>
        <v>1208.5999999999999</v>
      </c>
      <c r="E323" s="107">
        <f>№4!G350</f>
        <v>1208.5999999999999</v>
      </c>
      <c r="F323" s="107">
        <f>№4!H350</f>
        <v>1208.5999999999999</v>
      </c>
    </row>
    <row r="324" spans="1:6" ht="49.5">
      <c r="A324" s="100" t="s">
        <v>274</v>
      </c>
      <c r="B324" s="105" t="s">
        <v>93</v>
      </c>
      <c r="C324" s="106" t="s">
        <v>463</v>
      </c>
      <c r="D324" s="107">
        <f>D325</f>
        <v>2438.1</v>
      </c>
      <c r="E324" s="107">
        <f t="shared" ref="E324:F324" si="164">E325</f>
        <v>2438.1</v>
      </c>
      <c r="F324" s="107">
        <f t="shared" si="164"/>
        <v>2438.1</v>
      </c>
    </row>
    <row r="325" spans="1:6">
      <c r="A325" s="100" t="s">
        <v>274</v>
      </c>
      <c r="B325" s="100" t="s">
        <v>19</v>
      </c>
      <c r="C325" s="106" t="s">
        <v>4</v>
      </c>
      <c r="D325" s="107">
        <f>№4!F351</f>
        <v>2438.1</v>
      </c>
      <c r="E325" s="107">
        <f>№4!G351</f>
        <v>2438.1</v>
      </c>
      <c r="F325" s="107">
        <f>№4!H351</f>
        <v>2438.1</v>
      </c>
    </row>
    <row r="326" spans="1:6">
      <c r="A326" s="100" t="s">
        <v>275</v>
      </c>
      <c r="B326" s="105" t="s">
        <v>93</v>
      </c>
      <c r="C326" s="106" t="s">
        <v>464</v>
      </c>
      <c r="D326" s="107">
        <f>D327</f>
        <v>458.6</v>
      </c>
      <c r="E326" s="107">
        <f t="shared" ref="E326:F326" si="165">E327</f>
        <v>458.6</v>
      </c>
      <c r="F326" s="107">
        <f t="shared" si="165"/>
        <v>458.6</v>
      </c>
    </row>
    <row r="327" spans="1:6" ht="21.6" customHeight="1">
      <c r="A327" s="100" t="s">
        <v>275</v>
      </c>
      <c r="B327" s="100" t="s">
        <v>19</v>
      </c>
      <c r="C327" s="106" t="s">
        <v>4</v>
      </c>
      <c r="D327" s="107">
        <f>№4!F356</f>
        <v>458.6</v>
      </c>
      <c r="E327" s="107">
        <f>№4!G356</f>
        <v>458.6</v>
      </c>
      <c r="F327" s="107">
        <f>№4!H356</f>
        <v>458.6</v>
      </c>
    </row>
  </sheetData>
  <mergeCells count="8">
    <mergeCell ref="A1:F1"/>
    <mergeCell ref="A2:F2"/>
    <mergeCell ref="A3:A5"/>
    <mergeCell ref="B3:B5"/>
    <mergeCell ref="C3:C5"/>
    <mergeCell ref="D3:F3"/>
    <mergeCell ref="D4:D5"/>
    <mergeCell ref="E4:F4"/>
  </mergeCells>
  <pageMargins left="0.59055118110236227" right="0.19685039370078741" top="0.19685039370078741" bottom="0.19685039370078741" header="0.31496062992125984" footer="0.31496062992125984"/>
  <pageSetup paperSize="9" scale="82"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K62"/>
  <sheetViews>
    <sheetView topLeftCell="A52" workbookViewId="0">
      <selection activeCell="A4" sqref="A4:D4"/>
    </sheetView>
  </sheetViews>
  <sheetFormatPr defaultColWidth="9.140625" defaultRowHeight="16.5"/>
  <cols>
    <col min="1" max="1" width="15.7109375" style="40" customWidth="1"/>
    <col min="2" max="2" width="6.28515625" style="40" customWidth="1"/>
    <col min="3" max="3" width="64.28515625" style="41" customWidth="1"/>
    <col min="4" max="4" width="11" style="40" customWidth="1"/>
    <col min="5" max="5" width="11.85546875" style="41" customWidth="1"/>
    <col min="6" max="6" width="10.5703125" style="41" customWidth="1"/>
    <col min="7" max="16384" width="9.140625" style="41"/>
  </cols>
  <sheetData>
    <row r="1" spans="1:11">
      <c r="C1" s="264" t="s">
        <v>535</v>
      </c>
      <c r="D1" s="264"/>
      <c r="E1" s="264"/>
      <c r="F1" s="264"/>
    </row>
    <row r="2" spans="1:11">
      <c r="C2" s="264" t="s">
        <v>904</v>
      </c>
      <c r="D2" s="264"/>
      <c r="E2" s="264"/>
      <c r="F2" s="264"/>
    </row>
    <row r="3" spans="1:11">
      <c r="C3" s="264" t="s">
        <v>907</v>
      </c>
      <c r="D3" s="264"/>
      <c r="E3" s="264"/>
      <c r="F3" s="264"/>
    </row>
    <row r="4" spans="1:11" ht="15.6" customHeight="1">
      <c r="A4" s="265"/>
      <c r="B4" s="265"/>
      <c r="C4" s="265"/>
      <c r="D4" s="265"/>
    </row>
    <row r="5" spans="1:11" ht="76.900000000000006" customHeight="1">
      <c r="A5" s="266" t="s">
        <v>525</v>
      </c>
      <c r="B5" s="266"/>
      <c r="C5" s="266"/>
      <c r="D5" s="266"/>
      <c r="E5" s="266"/>
      <c r="F5" s="266"/>
    </row>
    <row r="6" spans="1:11" ht="19.5" customHeight="1">
      <c r="A6" s="267" t="s">
        <v>22</v>
      </c>
      <c r="B6" s="267" t="s">
        <v>21</v>
      </c>
      <c r="C6" s="267" t="s">
        <v>24</v>
      </c>
      <c r="D6" s="268" t="s">
        <v>311</v>
      </c>
      <c r="E6" s="269"/>
      <c r="F6" s="270"/>
    </row>
    <row r="7" spans="1:11" ht="18.75" customHeight="1">
      <c r="A7" s="267"/>
      <c r="B7" s="267"/>
      <c r="C7" s="267"/>
      <c r="D7" s="271" t="s">
        <v>319</v>
      </c>
      <c r="E7" s="263" t="s">
        <v>329</v>
      </c>
      <c r="F7" s="263"/>
    </row>
    <row r="8" spans="1:11">
      <c r="A8" s="267"/>
      <c r="B8" s="267"/>
      <c r="C8" s="267"/>
      <c r="D8" s="271"/>
      <c r="E8" s="31" t="s">
        <v>320</v>
      </c>
      <c r="F8" s="31" t="s">
        <v>321</v>
      </c>
    </row>
    <row r="9" spans="1:11">
      <c r="A9" s="31">
        <v>1</v>
      </c>
      <c r="B9" s="31">
        <v>2</v>
      </c>
      <c r="C9" s="42">
        <v>3</v>
      </c>
      <c r="D9" s="43">
        <v>4</v>
      </c>
      <c r="E9" s="44">
        <v>5</v>
      </c>
      <c r="F9" s="44">
        <v>6</v>
      </c>
    </row>
    <row r="10" spans="1:11">
      <c r="A10" s="31"/>
      <c r="B10" s="31"/>
      <c r="C10" s="45" t="s">
        <v>85</v>
      </c>
      <c r="D10" s="46">
        <f>D11+D13+D15+D17+D19+D21+D23+D25+D27+D30+D32+D36+D34+D40+D42+D44+D46+D48+D50+D52+D54+D56+D59</f>
        <v>367860.4</v>
      </c>
      <c r="E10" s="46">
        <f t="shared" ref="E10:F10" si="0">E11+E13+E15+E17+E19+E21+E23+E25+E27+E30+E32+E36+E34+E40+E42+E44+E46+E48+E50+E52+E54+E56+E59</f>
        <v>280825.99999999994</v>
      </c>
      <c r="F10" s="46">
        <f t="shared" si="0"/>
        <v>279755.09999999998</v>
      </c>
      <c r="I10" s="47"/>
      <c r="J10" s="47"/>
      <c r="K10" s="47"/>
    </row>
    <row r="11" spans="1:11" ht="87" customHeight="1">
      <c r="A11" s="4"/>
      <c r="B11" s="4"/>
      <c r="C11" s="48" t="s">
        <v>526</v>
      </c>
      <c r="D11" s="49">
        <f>D12</f>
        <v>90155.5</v>
      </c>
      <c r="E11" s="49">
        <f t="shared" ref="E11:F11" si="1">E12</f>
        <v>86119</v>
      </c>
      <c r="F11" s="49">
        <f t="shared" si="1"/>
        <v>86119</v>
      </c>
    </row>
    <row r="12" spans="1:11" ht="33">
      <c r="A12" s="4" t="s">
        <v>297</v>
      </c>
      <c r="B12" s="4" t="s">
        <v>14</v>
      </c>
      <c r="C12" s="60" t="s">
        <v>527</v>
      </c>
      <c r="D12" s="50">
        <f>№4!F451</f>
        <v>90155.5</v>
      </c>
      <c r="E12" s="50">
        <f>№4!G451</f>
        <v>86119</v>
      </c>
      <c r="F12" s="50">
        <f>№4!H451</f>
        <v>86119</v>
      </c>
    </row>
    <row r="13" spans="1:11" ht="132">
      <c r="A13" s="51"/>
      <c r="B13" s="51"/>
      <c r="C13" s="48" t="s">
        <v>528</v>
      </c>
      <c r="D13" s="49">
        <f>D14</f>
        <v>176653</v>
      </c>
      <c r="E13" s="49">
        <f t="shared" ref="E13:F13" si="2">E14</f>
        <v>176653</v>
      </c>
      <c r="F13" s="49">
        <f t="shared" si="2"/>
        <v>176653</v>
      </c>
    </row>
    <row r="14" spans="1:11" ht="33">
      <c r="A14" s="4" t="s">
        <v>303</v>
      </c>
      <c r="B14" s="4" t="s">
        <v>14</v>
      </c>
      <c r="C14" s="5" t="s">
        <v>527</v>
      </c>
      <c r="D14" s="50">
        <f>№4!F476</f>
        <v>176653</v>
      </c>
      <c r="E14" s="50">
        <f>№4!G476</f>
        <v>176653</v>
      </c>
      <c r="F14" s="50">
        <f>№4!H476</f>
        <v>176653</v>
      </c>
    </row>
    <row r="15" spans="1:11" s="52" customFormat="1" ht="132.75" customHeight="1">
      <c r="A15" s="51"/>
      <c r="B15" s="51"/>
      <c r="C15" s="48" t="s">
        <v>529</v>
      </c>
      <c r="D15" s="46">
        <f>D16</f>
        <v>9069.3000000000011</v>
      </c>
      <c r="E15" s="46">
        <f t="shared" ref="E15:F15" si="3">E16</f>
        <v>9069.3000000000011</v>
      </c>
      <c r="F15" s="46">
        <f t="shared" si="3"/>
        <v>9069.3000000000011</v>
      </c>
    </row>
    <row r="16" spans="1:11" s="52" customFormat="1" ht="37.15" customHeight="1">
      <c r="A16" s="4" t="s">
        <v>308</v>
      </c>
      <c r="B16" s="4" t="s">
        <v>14</v>
      </c>
      <c r="C16" s="60" t="s">
        <v>527</v>
      </c>
      <c r="D16" s="37">
        <f>№4!F540</f>
        <v>9069.3000000000011</v>
      </c>
      <c r="E16" s="37">
        <f>№4!G540</f>
        <v>9069.3000000000011</v>
      </c>
      <c r="F16" s="37">
        <f>№4!H540</f>
        <v>9069.3000000000011</v>
      </c>
    </row>
    <row r="17" spans="1:6" s="52" customFormat="1" ht="66">
      <c r="A17" s="51"/>
      <c r="B17" s="51"/>
      <c r="C17" s="48" t="s">
        <v>530</v>
      </c>
      <c r="D17" s="46">
        <f>D18</f>
        <v>650</v>
      </c>
      <c r="E17" s="46">
        <f t="shared" ref="E17:F17" si="4">E18</f>
        <v>650</v>
      </c>
      <c r="F17" s="46">
        <f t="shared" si="4"/>
        <v>650</v>
      </c>
    </row>
    <row r="18" spans="1:6" s="52" customFormat="1">
      <c r="A18" s="4" t="s">
        <v>205</v>
      </c>
      <c r="B18" s="4" t="s">
        <v>25</v>
      </c>
      <c r="C18" s="21" t="s">
        <v>112</v>
      </c>
      <c r="D18" s="37">
        <f>№4!F20</f>
        <v>650</v>
      </c>
      <c r="E18" s="37">
        <f>№4!G20</f>
        <v>650</v>
      </c>
      <c r="F18" s="37">
        <f>№4!H20</f>
        <v>650</v>
      </c>
    </row>
    <row r="19" spans="1:6" s="52" customFormat="1" ht="142.9" customHeight="1">
      <c r="A19" s="4"/>
      <c r="B19" s="4"/>
      <c r="C19" s="48" t="s">
        <v>531</v>
      </c>
      <c r="D19" s="46">
        <f>D20</f>
        <v>395.8</v>
      </c>
      <c r="E19" s="46">
        <f t="shared" ref="E19:F19" si="5">E20</f>
        <v>395.8</v>
      </c>
      <c r="F19" s="46">
        <f t="shared" si="5"/>
        <v>395.8</v>
      </c>
    </row>
    <row r="20" spans="1:6" s="52" customFormat="1" ht="28.15" customHeight="1">
      <c r="A20" s="53" t="s">
        <v>221</v>
      </c>
      <c r="B20" s="4" t="s">
        <v>25</v>
      </c>
      <c r="C20" s="21" t="s">
        <v>112</v>
      </c>
      <c r="D20" s="37">
        <f>№4!F93</f>
        <v>395.8</v>
      </c>
      <c r="E20" s="37">
        <f>№4!G93</f>
        <v>395.8</v>
      </c>
      <c r="F20" s="37">
        <f>№4!H93</f>
        <v>395.8</v>
      </c>
    </row>
    <row r="21" spans="1:6" s="52" customFormat="1" ht="49.5">
      <c r="A21" s="51"/>
      <c r="B21" s="51"/>
      <c r="C21" s="48" t="s">
        <v>532</v>
      </c>
      <c r="D21" s="46">
        <f>D22</f>
        <v>1251.6000000000001</v>
      </c>
      <c r="E21" s="46">
        <f t="shared" ref="E21:F21" si="6">E22</f>
        <v>1251.3000000000002</v>
      </c>
      <c r="F21" s="46">
        <f t="shared" si="6"/>
        <v>1251</v>
      </c>
    </row>
    <row r="22" spans="1:6" s="52" customFormat="1" ht="20.25" customHeight="1">
      <c r="A22" s="53" t="s">
        <v>216</v>
      </c>
      <c r="B22" s="4" t="s">
        <v>25</v>
      </c>
      <c r="C22" s="5" t="s">
        <v>112</v>
      </c>
      <c r="D22" s="37">
        <f>№4!F78</f>
        <v>1251.6000000000001</v>
      </c>
      <c r="E22" s="37">
        <f>№4!G78</f>
        <v>1251.3000000000002</v>
      </c>
      <c r="F22" s="37">
        <f>№4!H78</f>
        <v>1251</v>
      </c>
    </row>
    <row r="23" spans="1:6" s="52" customFormat="1" ht="82.5" customHeight="1">
      <c r="A23" s="51"/>
      <c r="B23" s="51"/>
      <c r="C23" s="48" t="s">
        <v>533</v>
      </c>
      <c r="D23" s="46">
        <f>D24</f>
        <v>264</v>
      </c>
      <c r="E23" s="46">
        <f t="shared" ref="E23:F23" si="7">E24</f>
        <v>264</v>
      </c>
      <c r="F23" s="46">
        <f t="shared" si="7"/>
        <v>264</v>
      </c>
    </row>
    <row r="24" spans="1:6" s="52" customFormat="1" ht="20.45" customHeight="1">
      <c r="A24" s="53" t="s">
        <v>215</v>
      </c>
      <c r="B24" s="4" t="s">
        <v>25</v>
      </c>
      <c r="C24" s="5" t="s">
        <v>112</v>
      </c>
      <c r="D24" s="37">
        <f>№4!F60</f>
        <v>264</v>
      </c>
      <c r="E24" s="37">
        <f>№4!G60</f>
        <v>264</v>
      </c>
      <c r="F24" s="37">
        <f>№4!H60</f>
        <v>264</v>
      </c>
    </row>
    <row r="25" spans="1:6" ht="99">
      <c r="A25" s="4"/>
      <c r="B25" s="4"/>
      <c r="C25" s="3" t="s">
        <v>534</v>
      </c>
      <c r="D25" s="46">
        <f>D26</f>
        <v>5353</v>
      </c>
      <c r="E25" s="46">
        <f>E26</f>
        <v>6423.5999999999995</v>
      </c>
      <c r="F25" s="46">
        <f t="shared" ref="F25" si="8">F26</f>
        <v>5353</v>
      </c>
    </row>
    <row r="26" spans="1:6" ht="32.25" customHeight="1">
      <c r="A26" s="4" t="s">
        <v>317</v>
      </c>
      <c r="B26" s="4" t="s">
        <v>58</v>
      </c>
      <c r="C26" s="60" t="s">
        <v>545</v>
      </c>
      <c r="D26" s="37">
        <f>№4!F343</f>
        <v>5353</v>
      </c>
      <c r="E26" s="37">
        <f>№4!G343</f>
        <v>6423.5999999999995</v>
      </c>
      <c r="F26" s="37">
        <f>№4!H343</f>
        <v>5353</v>
      </c>
    </row>
    <row r="27" spans="1:6" ht="49.5">
      <c r="A27" s="35"/>
      <c r="B27" s="35"/>
      <c r="C27" s="3" t="s">
        <v>540</v>
      </c>
      <c r="D27" s="46">
        <f>D28+D29</f>
        <v>1477.9</v>
      </c>
      <c r="E27" s="46">
        <f t="shared" ref="E27:F27" si="9">E28+E29</f>
        <v>0</v>
      </c>
      <c r="F27" s="46">
        <f t="shared" si="9"/>
        <v>0</v>
      </c>
    </row>
    <row r="28" spans="1:6">
      <c r="A28" s="39" t="s">
        <v>536</v>
      </c>
      <c r="B28" s="54" t="s">
        <v>25</v>
      </c>
      <c r="C28" s="55" t="s">
        <v>112</v>
      </c>
      <c r="D28" s="56">
        <f>№4!F164</f>
        <v>677.9</v>
      </c>
      <c r="E28" s="69">
        <f>№4!G164</f>
        <v>0</v>
      </c>
      <c r="F28" s="69">
        <f>№4!H164</f>
        <v>0</v>
      </c>
    </row>
    <row r="29" spans="1:6">
      <c r="A29" s="58" t="s">
        <v>542</v>
      </c>
      <c r="B29" s="4" t="s">
        <v>25</v>
      </c>
      <c r="C29" s="5" t="s">
        <v>112</v>
      </c>
      <c r="D29" s="57">
        <f>№4!F113</f>
        <v>800</v>
      </c>
      <c r="E29" s="57">
        <f>№4!G113</f>
        <v>0</v>
      </c>
      <c r="F29" s="57">
        <f>№4!H113</f>
        <v>0</v>
      </c>
    </row>
    <row r="30" spans="1:6" ht="49.5">
      <c r="A30" s="4"/>
      <c r="B30" s="4"/>
      <c r="C30" s="3" t="s">
        <v>544</v>
      </c>
      <c r="D30" s="51">
        <f>D31</f>
        <v>4212.5</v>
      </c>
      <c r="E30" s="68">
        <f t="shared" ref="E30:F30" si="10">E31</f>
        <v>0</v>
      </c>
      <c r="F30" s="68">
        <f t="shared" si="10"/>
        <v>0</v>
      </c>
    </row>
    <row r="31" spans="1:6" ht="33">
      <c r="A31" s="6" t="s">
        <v>578</v>
      </c>
      <c r="B31" s="4" t="s">
        <v>14</v>
      </c>
      <c r="C31" s="5" t="s">
        <v>527</v>
      </c>
      <c r="D31" s="35">
        <f>№4!F470</f>
        <v>4212.5</v>
      </c>
      <c r="E31" s="57">
        <f>№4!G470</f>
        <v>0</v>
      </c>
      <c r="F31" s="57">
        <f>№4!H470</f>
        <v>0</v>
      </c>
    </row>
    <row r="32" spans="1:6" ht="115.5">
      <c r="A32" s="35"/>
      <c r="B32" s="35"/>
      <c r="C32" s="3" t="s">
        <v>582</v>
      </c>
      <c r="D32" s="68">
        <f>D33</f>
        <v>2.6</v>
      </c>
      <c r="E32" s="68">
        <f t="shared" ref="E32:F32" si="11">E33</f>
        <v>0</v>
      </c>
      <c r="F32" s="68">
        <f t="shared" si="11"/>
        <v>0</v>
      </c>
    </row>
    <row r="33" spans="1:6">
      <c r="A33" s="6" t="s">
        <v>580</v>
      </c>
      <c r="B33" s="4" t="s">
        <v>25</v>
      </c>
      <c r="C33" s="5" t="s">
        <v>112</v>
      </c>
      <c r="D33" s="35">
        <f>№4!F64</f>
        <v>2.6</v>
      </c>
      <c r="E33" s="57">
        <f>№4!G64</f>
        <v>0</v>
      </c>
      <c r="F33" s="57">
        <f>№4!H64</f>
        <v>0</v>
      </c>
    </row>
    <row r="34" spans="1:6" ht="48" customHeight="1">
      <c r="A34" s="35"/>
      <c r="B34" s="35"/>
      <c r="C34" s="3" t="s">
        <v>584</v>
      </c>
      <c r="D34" s="68">
        <f>D35</f>
        <v>5153.8999999999996</v>
      </c>
      <c r="E34" s="68">
        <f t="shared" ref="E34:F34" si="12">E35</f>
        <v>0</v>
      </c>
      <c r="F34" s="68">
        <f t="shared" si="12"/>
        <v>0</v>
      </c>
    </row>
    <row r="35" spans="1:6" ht="33">
      <c r="A35" s="4" t="s">
        <v>583</v>
      </c>
      <c r="B35" s="4" t="s">
        <v>14</v>
      </c>
      <c r="C35" s="5" t="s">
        <v>527</v>
      </c>
      <c r="D35" s="57">
        <f>№4!F473</f>
        <v>5153.8999999999996</v>
      </c>
      <c r="E35" s="57">
        <f>№4!G473</f>
        <v>0</v>
      </c>
      <c r="F35" s="57">
        <f>№4!H473</f>
        <v>0</v>
      </c>
    </row>
    <row r="36" spans="1:6" ht="33">
      <c r="A36" s="4"/>
      <c r="B36" s="4"/>
      <c r="C36" s="3" t="s">
        <v>543</v>
      </c>
      <c r="D36" s="51">
        <f>D37+D38+D39</f>
        <v>3065.9</v>
      </c>
      <c r="E36" s="68">
        <f t="shared" ref="E36:F36" si="13">E37+E38+E39</f>
        <v>0</v>
      </c>
      <c r="F36" s="68">
        <f t="shared" si="13"/>
        <v>0</v>
      </c>
    </row>
    <row r="37" spans="1:6" ht="33">
      <c r="A37" s="6" t="s">
        <v>586</v>
      </c>
      <c r="B37" s="4" t="s">
        <v>7</v>
      </c>
      <c r="C37" s="5" t="s">
        <v>11</v>
      </c>
      <c r="D37" s="35">
        <f>№4!F388</f>
        <v>236.1</v>
      </c>
      <c r="E37" s="57">
        <f>№4!G388</f>
        <v>0</v>
      </c>
      <c r="F37" s="57">
        <f>№4!H388</f>
        <v>0</v>
      </c>
    </row>
    <row r="38" spans="1:6" ht="33">
      <c r="A38" s="6" t="s">
        <v>587</v>
      </c>
      <c r="B38" s="4" t="s">
        <v>14</v>
      </c>
      <c r="C38" s="5" t="s">
        <v>527</v>
      </c>
      <c r="D38" s="35">
        <f>№4!F518</f>
        <v>90.7</v>
      </c>
      <c r="E38" s="57">
        <f>№4!G518</f>
        <v>0</v>
      </c>
      <c r="F38" s="57">
        <f>№4!H518</f>
        <v>0</v>
      </c>
    </row>
    <row r="39" spans="1:6" ht="33">
      <c r="A39" s="6" t="s">
        <v>586</v>
      </c>
      <c r="B39" s="4" t="s">
        <v>14</v>
      </c>
      <c r="C39" s="5" t="s">
        <v>527</v>
      </c>
      <c r="D39" s="35">
        <f>№4!F520</f>
        <v>2739.1</v>
      </c>
      <c r="E39" s="57">
        <f>№4!G520</f>
        <v>0</v>
      </c>
      <c r="F39" s="57">
        <f>№4!H520</f>
        <v>0</v>
      </c>
    </row>
    <row r="40" spans="1:6" ht="49.5">
      <c r="A40" s="4"/>
      <c r="B40" s="4"/>
      <c r="C40" s="3" t="s">
        <v>592</v>
      </c>
      <c r="D40" s="51">
        <f>D41</f>
        <v>485.9</v>
      </c>
      <c r="E40" s="68">
        <f t="shared" ref="E40:F40" si="14">E41</f>
        <v>0</v>
      </c>
      <c r="F40" s="68">
        <f t="shared" si="14"/>
        <v>0</v>
      </c>
    </row>
    <row r="41" spans="1:6">
      <c r="A41" s="6" t="s">
        <v>590</v>
      </c>
      <c r="B41" s="4" t="s">
        <v>25</v>
      </c>
      <c r="C41" s="5" t="s">
        <v>112</v>
      </c>
      <c r="D41" s="35">
        <f>№4!F261</f>
        <v>485.9</v>
      </c>
      <c r="E41" s="57">
        <f>№4!G261</f>
        <v>0</v>
      </c>
      <c r="F41" s="57">
        <f>№4!H261</f>
        <v>0</v>
      </c>
    </row>
    <row r="42" spans="1:6">
      <c r="A42" s="35"/>
      <c r="B42" s="35"/>
      <c r="C42" s="3" t="s">
        <v>604</v>
      </c>
      <c r="D42" s="51">
        <f>D43</f>
        <v>1784.1</v>
      </c>
      <c r="E42" s="68">
        <f t="shared" ref="E42:F42" si="15">E43</f>
        <v>0</v>
      </c>
      <c r="F42" s="68">
        <f t="shared" si="15"/>
        <v>0</v>
      </c>
    </row>
    <row r="43" spans="1:6" ht="33">
      <c r="A43" s="58" t="s">
        <v>593</v>
      </c>
      <c r="B43" s="4" t="s">
        <v>7</v>
      </c>
      <c r="C43" s="5" t="s">
        <v>11</v>
      </c>
      <c r="D43" s="35">
        <f>№4!F414</f>
        <v>1784.1</v>
      </c>
      <c r="E43" s="57">
        <f>№4!G414</f>
        <v>0</v>
      </c>
      <c r="F43" s="57">
        <f>№4!H414</f>
        <v>0</v>
      </c>
    </row>
    <row r="44" spans="1:6" ht="49.5">
      <c r="A44" s="35"/>
      <c r="B44" s="35"/>
      <c r="C44" s="3" t="s">
        <v>595</v>
      </c>
      <c r="D44" s="51">
        <f>D45</f>
        <v>21150.1</v>
      </c>
      <c r="E44" s="68">
        <f t="shared" ref="E44:F44" si="16">E45</f>
        <v>0</v>
      </c>
      <c r="F44" s="68">
        <f t="shared" si="16"/>
        <v>0</v>
      </c>
    </row>
    <row r="45" spans="1:6">
      <c r="A45" s="70" t="s">
        <v>597</v>
      </c>
      <c r="B45" s="4" t="s">
        <v>25</v>
      </c>
      <c r="C45" s="5" t="s">
        <v>112</v>
      </c>
      <c r="D45" s="35">
        <f>№4!F101</f>
        <v>21150.1</v>
      </c>
      <c r="E45" s="57">
        <f>№4!G101</f>
        <v>0</v>
      </c>
      <c r="F45" s="57">
        <f>№4!H101</f>
        <v>0</v>
      </c>
    </row>
    <row r="46" spans="1:6" ht="66">
      <c r="A46" s="35"/>
      <c r="B46" s="35"/>
      <c r="C46" s="3" t="s">
        <v>605</v>
      </c>
      <c r="D46" s="51">
        <f>D47</f>
        <v>36095.4</v>
      </c>
      <c r="E46" s="68">
        <f t="shared" ref="E46:F46" si="17">E47</f>
        <v>0</v>
      </c>
      <c r="F46" s="68">
        <f t="shared" si="17"/>
        <v>0</v>
      </c>
    </row>
    <row r="47" spans="1:6">
      <c r="A47" s="109" t="s">
        <v>596</v>
      </c>
      <c r="B47" s="54" t="s">
        <v>25</v>
      </c>
      <c r="C47" s="55" t="s">
        <v>112</v>
      </c>
      <c r="D47" s="56">
        <f>№4!F111</f>
        <v>36095.4</v>
      </c>
      <c r="E47" s="69">
        <f>№4!G111</f>
        <v>0</v>
      </c>
      <c r="F47" s="69">
        <f>№4!H111</f>
        <v>0</v>
      </c>
    </row>
    <row r="48" spans="1:6" ht="66">
      <c r="A48" s="35"/>
      <c r="B48" s="35"/>
      <c r="C48" s="3" t="s">
        <v>606</v>
      </c>
      <c r="D48" s="51">
        <f>D49</f>
        <v>2467.1999999999998</v>
      </c>
      <c r="E48" s="68">
        <f t="shared" ref="E48:F48" si="18">E49</f>
        <v>0</v>
      </c>
      <c r="F48" s="68">
        <f t="shared" si="18"/>
        <v>0</v>
      </c>
    </row>
    <row r="49" spans="1:6" ht="33">
      <c r="A49" s="162" t="s">
        <v>607</v>
      </c>
      <c r="B49" s="4" t="s">
        <v>7</v>
      </c>
      <c r="C49" s="5" t="s">
        <v>11</v>
      </c>
      <c r="D49" s="35">
        <f>№4!F431</f>
        <v>2467.1999999999998</v>
      </c>
      <c r="E49" s="57">
        <f>№4!G431</f>
        <v>0</v>
      </c>
      <c r="F49" s="57">
        <f>№4!H431</f>
        <v>0</v>
      </c>
    </row>
    <row r="50" spans="1:6" ht="82.5">
      <c r="A50" s="35"/>
      <c r="B50" s="35"/>
      <c r="C50" s="3" t="s">
        <v>609</v>
      </c>
      <c r="D50" s="68">
        <f>D51</f>
        <v>205.9</v>
      </c>
      <c r="E50" s="68">
        <f t="shared" ref="E50:F50" si="19">E51</f>
        <v>0</v>
      </c>
      <c r="F50" s="68">
        <f t="shared" si="19"/>
        <v>0</v>
      </c>
    </row>
    <row r="51" spans="1:6" ht="33">
      <c r="A51" s="115" t="s">
        <v>610</v>
      </c>
      <c r="B51" s="4" t="s">
        <v>14</v>
      </c>
      <c r="C51" s="5" t="s">
        <v>527</v>
      </c>
      <c r="D51" s="35">
        <f>№4!F475</f>
        <v>205.9</v>
      </c>
      <c r="E51" s="57">
        <f>№4!G475</f>
        <v>0</v>
      </c>
      <c r="F51" s="57">
        <f>№4!H475</f>
        <v>0</v>
      </c>
    </row>
    <row r="52" spans="1:6" ht="49.5">
      <c r="A52" s="35"/>
      <c r="B52" s="35"/>
      <c r="C52" s="3" t="s">
        <v>612</v>
      </c>
      <c r="D52" s="68">
        <f>D53</f>
        <v>2855.7</v>
      </c>
      <c r="E52" s="68">
        <f t="shared" ref="E52:F52" si="20">E53</f>
        <v>0</v>
      </c>
      <c r="F52" s="68">
        <f t="shared" si="20"/>
        <v>0</v>
      </c>
    </row>
    <row r="53" spans="1:6" ht="33">
      <c r="A53" s="121" t="s">
        <v>611</v>
      </c>
      <c r="B53" s="4" t="s">
        <v>14</v>
      </c>
      <c r="C53" s="5" t="s">
        <v>527</v>
      </c>
      <c r="D53" s="35">
        <f>№4!F461</f>
        <v>2855.7</v>
      </c>
      <c r="E53" s="57">
        <f>№4!G461</f>
        <v>0</v>
      </c>
      <c r="F53" s="57">
        <f>№4!H461</f>
        <v>0</v>
      </c>
    </row>
    <row r="54" spans="1:6" ht="33">
      <c r="A54" s="35"/>
      <c r="B54" s="35"/>
      <c r="C54" s="3" t="s">
        <v>622</v>
      </c>
      <c r="D54" s="68">
        <f>D55</f>
        <v>3561.1</v>
      </c>
      <c r="E54" s="68">
        <f t="shared" ref="E54:F54" si="21">E55</f>
        <v>0</v>
      </c>
      <c r="F54" s="68">
        <f t="shared" si="21"/>
        <v>0</v>
      </c>
    </row>
    <row r="55" spans="1:6" ht="33">
      <c r="A55" s="82" t="s">
        <v>621</v>
      </c>
      <c r="B55" s="4" t="s">
        <v>58</v>
      </c>
      <c r="C55" s="132" t="s">
        <v>545</v>
      </c>
      <c r="D55" s="35">
        <f>№4!F336</f>
        <v>3561.1</v>
      </c>
      <c r="E55" s="35">
        <f>№4!G336</f>
        <v>0</v>
      </c>
      <c r="F55" s="35">
        <f>№4!H336</f>
        <v>0</v>
      </c>
    </row>
    <row r="56" spans="1:6" ht="33">
      <c r="A56" s="35"/>
      <c r="B56" s="35"/>
      <c r="C56" s="3" t="s">
        <v>659</v>
      </c>
      <c r="D56" s="68">
        <f>D57+D58</f>
        <v>600</v>
      </c>
      <c r="E56" s="68">
        <f t="shared" ref="E56:F56" si="22">E57+E58</f>
        <v>0</v>
      </c>
      <c r="F56" s="68">
        <f t="shared" si="22"/>
        <v>0</v>
      </c>
    </row>
    <row r="57" spans="1:6" ht="33">
      <c r="A57" s="162" t="s">
        <v>655</v>
      </c>
      <c r="B57" s="4" t="s">
        <v>7</v>
      </c>
      <c r="C57" s="5" t="s">
        <v>11</v>
      </c>
      <c r="D57" s="168">
        <f>№4!F371</f>
        <v>300</v>
      </c>
      <c r="E57" s="168">
        <f>№4!G371</f>
        <v>0</v>
      </c>
      <c r="F57" s="168">
        <f>№4!H371</f>
        <v>0</v>
      </c>
    </row>
    <row r="58" spans="1:6" ht="33">
      <c r="A58" s="4" t="s">
        <v>657</v>
      </c>
      <c r="B58" s="4" t="s">
        <v>14</v>
      </c>
      <c r="C58" s="5" t="s">
        <v>527</v>
      </c>
      <c r="D58" s="168">
        <f>№4!F504</f>
        <v>300</v>
      </c>
      <c r="E58" s="168">
        <f>№4!G504</f>
        <v>0</v>
      </c>
      <c r="F58" s="168">
        <f>№4!H504</f>
        <v>0</v>
      </c>
    </row>
    <row r="59" spans="1:6" ht="66">
      <c r="A59" s="35"/>
      <c r="B59" s="35"/>
      <c r="C59" s="3" t="s">
        <v>660</v>
      </c>
      <c r="D59" s="68">
        <f>D60+D61+D62</f>
        <v>950</v>
      </c>
      <c r="E59" s="68">
        <f t="shared" ref="E59:F59" si="23">E60+E61+E62</f>
        <v>0</v>
      </c>
      <c r="F59" s="68">
        <f t="shared" si="23"/>
        <v>0</v>
      </c>
    </row>
    <row r="60" spans="1:6">
      <c r="A60" s="35" t="s">
        <v>662</v>
      </c>
      <c r="B60" s="4" t="s">
        <v>25</v>
      </c>
      <c r="C60" s="5" t="s">
        <v>112</v>
      </c>
      <c r="D60" s="35">
        <f>№4!F230</f>
        <v>569.6</v>
      </c>
      <c r="E60" s="35">
        <f>№4!G230</f>
        <v>0</v>
      </c>
      <c r="F60" s="35">
        <f>№4!H230</f>
        <v>0</v>
      </c>
    </row>
    <row r="61" spans="1:6" ht="33">
      <c r="A61" s="35" t="s">
        <v>662</v>
      </c>
      <c r="B61" s="4" t="s">
        <v>7</v>
      </c>
      <c r="C61" s="5" t="s">
        <v>11</v>
      </c>
      <c r="D61" s="57">
        <f>№4!F380</f>
        <v>50</v>
      </c>
      <c r="E61" s="57">
        <f>№4!G380</f>
        <v>0</v>
      </c>
      <c r="F61" s="57">
        <f>№4!H380</f>
        <v>0</v>
      </c>
    </row>
    <row r="62" spans="1:6" ht="33">
      <c r="A62" s="35" t="s">
        <v>662</v>
      </c>
      <c r="B62" s="4" t="s">
        <v>14</v>
      </c>
      <c r="C62" s="5" t="s">
        <v>527</v>
      </c>
      <c r="D62" s="35">
        <f>№4!F462+№4!F495+№4!F509</f>
        <v>330.4</v>
      </c>
      <c r="E62" s="35">
        <f>№4!G462+№4!G495+№4!G509</f>
        <v>0</v>
      </c>
      <c r="F62" s="35">
        <f>№4!H462+№4!H495+№4!H509</f>
        <v>0</v>
      </c>
    </row>
  </sheetData>
  <mergeCells count="11">
    <mergeCell ref="E7:F7"/>
    <mergeCell ref="C1:F1"/>
    <mergeCell ref="C2:F2"/>
    <mergeCell ref="C3:F3"/>
    <mergeCell ref="A4:D4"/>
    <mergeCell ref="A5:F5"/>
    <mergeCell ref="A6:A8"/>
    <mergeCell ref="B6:B8"/>
    <mergeCell ref="C6:C8"/>
    <mergeCell ref="D6:F6"/>
    <mergeCell ref="D7:D8"/>
  </mergeCells>
  <pageMargins left="0.59055118110236227" right="0.19685039370078741" top="0" bottom="0" header="0.31496062992125984" footer="0.31496062992125984"/>
  <pageSetup paperSize="9" scale="81" fitToHeight="0" orientation="portrait" r:id="rId1"/>
</worksheet>
</file>

<file path=xl/worksheets/sheet9.xml><?xml version="1.0" encoding="utf-8"?>
<worksheet xmlns="http://schemas.openxmlformats.org/spreadsheetml/2006/main" xmlns:r="http://schemas.openxmlformats.org/officeDocument/2006/relationships">
  <dimension ref="A1:P22"/>
  <sheetViews>
    <sheetView zoomScaleSheetLayoutView="100" workbookViewId="0">
      <selection activeCell="M4" sqref="M4"/>
    </sheetView>
  </sheetViews>
  <sheetFormatPr defaultColWidth="9.140625" defaultRowHeight="15.75"/>
  <cols>
    <col min="1" max="1" width="5.5703125" style="138" customWidth="1"/>
    <col min="2" max="2" width="33.5703125" style="139" customWidth="1"/>
    <col min="3" max="3" width="15.5703125" style="139" customWidth="1"/>
    <col min="4" max="4" width="9.5703125" style="140" customWidth="1"/>
    <col min="5" max="5" width="11.7109375" style="140" customWidth="1"/>
    <col min="6" max="6" width="13.140625" style="140" customWidth="1"/>
    <col min="7" max="7" width="9.140625" style="141" customWidth="1"/>
    <col min="8" max="8" width="9.28515625" style="140" bestFit="1" customWidth="1"/>
    <col min="9" max="9" width="12.140625" style="140" customWidth="1"/>
    <col min="10" max="10" width="12.7109375" style="140" customWidth="1"/>
    <col min="11" max="11" width="9.42578125" style="141" customWidth="1"/>
    <col min="12" max="12" width="9.28515625" style="140" bestFit="1" customWidth="1"/>
    <col min="13" max="13" width="13.140625" style="140" customWidth="1"/>
    <col min="14" max="14" width="13.5703125" style="140" customWidth="1"/>
    <col min="15" max="15" width="9.5703125" style="141" customWidth="1"/>
    <col min="16" max="16" width="14.85546875" style="140" customWidth="1"/>
    <col min="17" max="256" width="9.140625" style="139"/>
    <col min="257" max="257" width="5.5703125" style="139" customWidth="1"/>
    <col min="258" max="258" width="33.5703125" style="139" customWidth="1"/>
    <col min="259" max="259" width="15.5703125" style="139" customWidth="1"/>
    <col min="260" max="260" width="9.5703125" style="139" customWidth="1"/>
    <col min="261" max="261" width="11.7109375" style="139" customWidth="1"/>
    <col min="262" max="262" width="13.140625" style="139" customWidth="1"/>
    <col min="263" max="263" width="9.140625" style="139" customWidth="1"/>
    <col min="264" max="264" width="9.28515625" style="139" bestFit="1" customWidth="1"/>
    <col min="265" max="265" width="12.140625" style="139" customWidth="1"/>
    <col min="266" max="266" width="12.7109375" style="139" customWidth="1"/>
    <col min="267" max="267" width="9.42578125" style="139" customWidth="1"/>
    <col min="268" max="268" width="9.28515625" style="139" bestFit="1" customWidth="1"/>
    <col min="269" max="269" width="13.140625" style="139" customWidth="1"/>
    <col min="270" max="270" width="13.5703125" style="139" customWidth="1"/>
    <col min="271" max="271" width="9.5703125" style="139" customWidth="1"/>
    <col min="272" max="272" width="14.85546875" style="139" customWidth="1"/>
    <col min="273" max="512" width="9.140625" style="139"/>
    <col min="513" max="513" width="5.5703125" style="139" customWidth="1"/>
    <col min="514" max="514" width="33.5703125" style="139" customWidth="1"/>
    <col min="515" max="515" width="15.5703125" style="139" customWidth="1"/>
    <col min="516" max="516" width="9.5703125" style="139" customWidth="1"/>
    <col min="517" max="517" width="11.7109375" style="139" customWidth="1"/>
    <col min="518" max="518" width="13.140625" style="139" customWidth="1"/>
    <col min="519" max="519" width="9.140625" style="139" customWidth="1"/>
    <col min="520" max="520" width="9.28515625" style="139" bestFit="1" customWidth="1"/>
    <col min="521" max="521" width="12.140625" style="139" customWidth="1"/>
    <col min="522" max="522" width="12.7109375" style="139" customWidth="1"/>
    <col min="523" max="523" width="9.42578125" style="139" customWidth="1"/>
    <col min="524" max="524" width="9.28515625" style="139" bestFit="1" customWidth="1"/>
    <col min="525" max="525" width="13.140625" style="139" customWidth="1"/>
    <col min="526" max="526" width="13.5703125" style="139" customWidth="1"/>
    <col min="527" max="527" width="9.5703125" style="139" customWidth="1"/>
    <col min="528" max="528" width="14.85546875" style="139" customWidth="1"/>
    <col min="529" max="768" width="9.140625" style="139"/>
    <col min="769" max="769" width="5.5703125" style="139" customWidth="1"/>
    <col min="770" max="770" width="33.5703125" style="139" customWidth="1"/>
    <col min="771" max="771" width="15.5703125" style="139" customWidth="1"/>
    <col min="772" max="772" width="9.5703125" style="139" customWidth="1"/>
    <col min="773" max="773" width="11.7109375" style="139" customWidth="1"/>
    <col min="774" max="774" width="13.140625" style="139" customWidth="1"/>
    <col min="775" max="775" width="9.140625" style="139" customWidth="1"/>
    <col min="776" max="776" width="9.28515625" style="139" bestFit="1" customWidth="1"/>
    <col min="777" max="777" width="12.140625" style="139" customWidth="1"/>
    <col min="778" max="778" width="12.7109375" style="139" customWidth="1"/>
    <col min="779" max="779" width="9.42578125" style="139" customWidth="1"/>
    <col min="780" max="780" width="9.28515625" style="139" bestFit="1" customWidth="1"/>
    <col min="781" max="781" width="13.140625" style="139" customWidth="1"/>
    <col min="782" max="782" width="13.5703125" style="139" customWidth="1"/>
    <col min="783" max="783" width="9.5703125" style="139" customWidth="1"/>
    <col min="784" max="784" width="14.85546875" style="139" customWidth="1"/>
    <col min="785" max="1024" width="9.140625" style="139"/>
    <col min="1025" max="1025" width="5.5703125" style="139" customWidth="1"/>
    <col min="1026" max="1026" width="33.5703125" style="139" customWidth="1"/>
    <col min="1027" max="1027" width="15.5703125" style="139" customWidth="1"/>
    <col min="1028" max="1028" width="9.5703125" style="139" customWidth="1"/>
    <col min="1029" max="1029" width="11.7109375" style="139" customWidth="1"/>
    <col min="1030" max="1030" width="13.140625" style="139" customWidth="1"/>
    <col min="1031" max="1031" width="9.140625" style="139" customWidth="1"/>
    <col min="1032" max="1032" width="9.28515625" style="139" bestFit="1" customWidth="1"/>
    <col min="1033" max="1033" width="12.140625" style="139" customWidth="1"/>
    <col min="1034" max="1034" width="12.7109375" style="139" customWidth="1"/>
    <col min="1035" max="1035" width="9.42578125" style="139" customWidth="1"/>
    <col min="1036" max="1036" width="9.28515625" style="139" bestFit="1" customWidth="1"/>
    <col min="1037" max="1037" width="13.140625" style="139" customWidth="1"/>
    <col min="1038" max="1038" width="13.5703125" style="139" customWidth="1"/>
    <col min="1039" max="1039" width="9.5703125" style="139" customWidth="1"/>
    <col min="1040" max="1040" width="14.85546875" style="139" customWidth="1"/>
    <col min="1041" max="1280" width="9.140625" style="139"/>
    <col min="1281" max="1281" width="5.5703125" style="139" customWidth="1"/>
    <col min="1282" max="1282" width="33.5703125" style="139" customWidth="1"/>
    <col min="1283" max="1283" width="15.5703125" style="139" customWidth="1"/>
    <col min="1284" max="1284" width="9.5703125" style="139" customWidth="1"/>
    <col min="1285" max="1285" width="11.7109375" style="139" customWidth="1"/>
    <col min="1286" max="1286" width="13.140625" style="139" customWidth="1"/>
    <col min="1287" max="1287" width="9.140625" style="139" customWidth="1"/>
    <col min="1288" max="1288" width="9.28515625" style="139" bestFit="1" customWidth="1"/>
    <col min="1289" max="1289" width="12.140625" style="139" customWidth="1"/>
    <col min="1290" max="1290" width="12.7109375" style="139" customWidth="1"/>
    <col min="1291" max="1291" width="9.42578125" style="139" customWidth="1"/>
    <col min="1292" max="1292" width="9.28515625" style="139" bestFit="1" customWidth="1"/>
    <col min="1293" max="1293" width="13.140625" style="139" customWidth="1"/>
    <col min="1294" max="1294" width="13.5703125" style="139" customWidth="1"/>
    <col min="1295" max="1295" width="9.5703125" style="139" customWidth="1"/>
    <col min="1296" max="1296" width="14.85546875" style="139" customWidth="1"/>
    <col min="1297" max="1536" width="9.140625" style="139"/>
    <col min="1537" max="1537" width="5.5703125" style="139" customWidth="1"/>
    <col min="1538" max="1538" width="33.5703125" style="139" customWidth="1"/>
    <col min="1539" max="1539" width="15.5703125" style="139" customWidth="1"/>
    <col min="1540" max="1540" width="9.5703125" style="139" customWidth="1"/>
    <col min="1541" max="1541" width="11.7109375" style="139" customWidth="1"/>
    <col min="1542" max="1542" width="13.140625" style="139" customWidth="1"/>
    <col min="1543" max="1543" width="9.140625" style="139" customWidth="1"/>
    <col min="1544" max="1544" width="9.28515625" style="139" bestFit="1" customWidth="1"/>
    <col min="1545" max="1545" width="12.140625" style="139" customWidth="1"/>
    <col min="1546" max="1546" width="12.7109375" style="139" customWidth="1"/>
    <col min="1547" max="1547" width="9.42578125" style="139" customWidth="1"/>
    <col min="1548" max="1548" width="9.28515625" style="139" bestFit="1" customWidth="1"/>
    <col min="1549" max="1549" width="13.140625" style="139" customWidth="1"/>
    <col min="1550" max="1550" width="13.5703125" style="139" customWidth="1"/>
    <col min="1551" max="1551" width="9.5703125" style="139" customWidth="1"/>
    <col min="1552" max="1552" width="14.85546875" style="139" customWidth="1"/>
    <col min="1553" max="1792" width="9.140625" style="139"/>
    <col min="1793" max="1793" width="5.5703125" style="139" customWidth="1"/>
    <col min="1794" max="1794" width="33.5703125" style="139" customWidth="1"/>
    <col min="1795" max="1795" width="15.5703125" style="139" customWidth="1"/>
    <col min="1796" max="1796" width="9.5703125" style="139" customWidth="1"/>
    <col min="1797" max="1797" width="11.7109375" style="139" customWidth="1"/>
    <col min="1798" max="1798" width="13.140625" style="139" customWidth="1"/>
    <col min="1799" max="1799" width="9.140625" style="139" customWidth="1"/>
    <col min="1800" max="1800" width="9.28515625" style="139" bestFit="1" customWidth="1"/>
    <col min="1801" max="1801" width="12.140625" style="139" customWidth="1"/>
    <col min="1802" max="1802" width="12.7109375" style="139" customWidth="1"/>
    <col min="1803" max="1803" width="9.42578125" style="139" customWidth="1"/>
    <col min="1804" max="1804" width="9.28515625" style="139" bestFit="1" customWidth="1"/>
    <col min="1805" max="1805" width="13.140625" style="139" customWidth="1"/>
    <col min="1806" max="1806" width="13.5703125" style="139" customWidth="1"/>
    <col min="1807" max="1807" width="9.5703125" style="139" customWidth="1"/>
    <col min="1808" max="1808" width="14.85546875" style="139" customWidth="1"/>
    <col min="1809" max="2048" width="9.140625" style="139"/>
    <col min="2049" max="2049" width="5.5703125" style="139" customWidth="1"/>
    <col min="2050" max="2050" width="33.5703125" style="139" customWidth="1"/>
    <col min="2051" max="2051" width="15.5703125" style="139" customWidth="1"/>
    <col min="2052" max="2052" width="9.5703125" style="139" customWidth="1"/>
    <col min="2053" max="2053" width="11.7109375" style="139" customWidth="1"/>
    <col min="2054" max="2054" width="13.140625" style="139" customWidth="1"/>
    <col min="2055" max="2055" width="9.140625" style="139" customWidth="1"/>
    <col min="2056" max="2056" width="9.28515625" style="139" bestFit="1" customWidth="1"/>
    <col min="2057" max="2057" width="12.140625" style="139" customWidth="1"/>
    <col min="2058" max="2058" width="12.7109375" style="139" customWidth="1"/>
    <col min="2059" max="2059" width="9.42578125" style="139" customWidth="1"/>
    <col min="2060" max="2060" width="9.28515625" style="139" bestFit="1" customWidth="1"/>
    <col min="2061" max="2061" width="13.140625" style="139" customWidth="1"/>
    <col min="2062" max="2062" width="13.5703125" style="139" customWidth="1"/>
    <col min="2063" max="2063" width="9.5703125" style="139" customWidth="1"/>
    <col min="2064" max="2064" width="14.85546875" style="139" customWidth="1"/>
    <col min="2065" max="2304" width="9.140625" style="139"/>
    <col min="2305" max="2305" width="5.5703125" style="139" customWidth="1"/>
    <col min="2306" max="2306" width="33.5703125" style="139" customWidth="1"/>
    <col min="2307" max="2307" width="15.5703125" style="139" customWidth="1"/>
    <col min="2308" max="2308" width="9.5703125" style="139" customWidth="1"/>
    <col min="2309" max="2309" width="11.7109375" style="139" customWidth="1"/>
    <col min="2310" max="2310" width="13.140625" style="139" customWidth="1"/>
    <col min="2311" max="2311" width="9.140625" style="139" customWidth="1"/>
    <col min="2312" max="2312" width="9.28515625" style="139" bestFit="1" customWidth="1"/>
    <col min="2313" max="2313" width="12.140625" style="139" customWidth="1"/>
    <col min="2314" max="2314" width="12.7109375" style="139" customWidth="1"/>
    <col min="2315" max="2315" width="9.42578125" style="139" customWidth="1"/>
    <col min="2316" max="2316" width="9.28515625" style="139" bestFit="1" customWidth="1"/>
    <col min="2317" max="2317" width="13.140625" style="139" customWidth="1"/>
    <col min="2318" max="2318" width="13.5703125" style="139" customWidth="1"/>
    <col min="2319" max="2319" width="9.5703125" style="139" customWidth="1"/>
    <col min="2320" max="2320" width="14.85546875" style="139" customWidth="1"/>
    <col min="2321" max="2560" width="9.140625" style="139"/>
    <col min="2561" max="2561" width="5.5703125" style="139" customWidth="1"/>
    <col min="2562" max="2562" width="33.5703125" style="139" customWidth="1"/>
    <col min="2563" max="2563" width="15.5703125" style="139" customWidth="1"/>
    <col min="2564" max="2564" width="9.5703125" style="139" customWidth="1"/>
    <col min="2565" max="2565" width="11.7109375" style="139" customWidth="1"/>
    <col min="2566" max="2566" width="13.140625" style="139" customWidth="1"/>
    <col min="2567" max="2567" width="9.140625" style="139" customWidth="1"/>
    <col min="2568" max="2568" width="9.28515625" style="139" bestFit="1" customWidth="1"/>
    <col min="2569" max="2569" width="12.140625" style="139" customWidth="1"/>
    <col min="2570" max="2570" width="12.7109375" style="139" customWidth="1"/>
    <col min="2571" max="2571" width="9.42578125" style="139" customWidth="1"/>
    <col min="2572" max="2572" width="9.28515625" style="139" bestFit="1" customWidth="1"/>
    <col min="2573" max="2573" width="13.140625" style="139" customWidth="1"/>
    <col min="2574" max="2574" width="13.5703125" style="139" customWidth="1"/>
    <col min="2575" max="2575" width="9.5703125" style="139" customWidth="1"/>
    <col min="2576" max="2576" width="14.85546875" style="139" customWidth="1"/>
    <col min="2577" max="2816" width="9.140625" style="139"/>
    <col min="2817" max="2817" width="5.5703125" style="139" customWidth="1"/>
    <col min="2818" max="2818" width="33.5703125" style="139" customWidth="1"/>
    <col min="2819" max="2819" width="15.5703125" style="139" customWidth="1"/>
    <col min="2820" max="2820" width="9.5703125" style="139" customWidth="1"/>
    <col min="2821" max="2821" width="11.7109375" style="139" customWidth="1"/>
    <col min="2822" max="2822" width="13.140625" style="139" customWidth="1"/>
    <col min="2823" max="2823" width="9.140625" style="139" customWidth="1"/>
    <col min="2824" max="2824" width="9.28515625" style="139" bestFit="1" customWidth="1"/>
    <col min="2825" max="2825" width="12.140625" style="139" customWidth="1"/>
    <col min="2826" max="2826" width="12.7109375" style="139" customWidth="1"/>
    <col min="2827" max="2827" width="9.42578125" style="139" customWidth="1"/>
    <col min="2828" max="2828" width="9.28515625" style="139" bestFit="1" customWidth="1"/>
    <col min="2829" max="2829" width="13.140625" style="139" customWidth="1"/>
    <col min="2830" max="2830" width="13.5703125" style="139" customWidth="1"/>
    <col min="2831" max="2831" width="9.5703125" style="139" customWidth="1"/>
    <col min="2832" max="2832" width="14.85546875" style="139" customWidth="1"/>
    <col min="2833" max="3072" width="9.140625" style="139"/>
    <col min="3073" max="3073" width="5.5703125" style="139" customWidth="1"/>
    <col min="3074" max="3074" width="33.5703125" style="139" customWidth="1"/>
    <col min="3075" max="3075" width="15.5703125" style="139" customWidth="1"/>
    <col min="3076" max="3076" width="9.5703125" style="139" customWidth="1"/>
    <col min="3077" max="3077" width="11.7109375" style="139" customWidth="1"/>
    <col min="3078" max="3078" width="13.140625" style="139" customWidth="1"/>
    <col min="3079" max="3079" width="9.140625" style="139" customWidth="1"/>
    <col min="3080" max="3080" width="9.28515625" style="139" bestFit="1" customWidth="1"/>
    <col min="3081" max="3081" width="12.140625" style="139" customWidth="1"/>
    <col min="3082" max="3082" width="12.7109375" style="139" customWidth="1"/>
    <col min="3083" max="3083" width="9.42578125" style="139" customWidth="1"/>
    <col min="3084" max="3084" width="9.28515625" style="139" bestFit="1" customWidth="1"/>
    <col min="3085" max="3085" width="13.140625" style="139" customWidth="1"/>
    <col min="3086" max="3086" width="13.5703125" style="139" customWidth="1"/>
    <col min="3087" max="3087" width="9.5703125" style="139" customWidth="1"/>
    <col min="3088" max="3088" width="14.85546875" style="139" customWidth="1"/>
    <col min="3089" max="3328" width="9.140625" style="139"/>
    <col min="3329" max="3329" width="5.5703125" style="139" customWidth="1"/>
    <col min="3330" max="3330" width="33.5703125" style="139" customWidth="1"/>
    <col min="3331" max="3331" width="15.5703125" style="139" customWidth="1"/>
    <col min="3332" max="3332" width="9.5703125" style="139" customWidth="1"/>
    <col min="3333" max="3333" width="11.7109375" style="139" customWidth="1"/>
    <col min="3334" max="3334" width="13.140625" style="139" customWidth="1"/>
    <col min="3335" max="3335" width="9.140625" style="139" customWidth="1"/>
    <col min="3336" max="3336" width="9.28515625" style="139" bestFit="1" customWidth="1"/>
    <col min="3337" max="3337" width="12.140625" style="139" customWidth="1"/>
    <col min="3338" max="3338" width="12.7109375" style="139" customWidth="1"/>
    <col min="3339" max="3339" width="9.42578125" style="139" customWidth="1"/>
    <col min="3340" max="3340" width="9.28515625" style="139" bestFit="1" customWidth="1"/>
    <col min="3341" max="3341" width="13.140625" style="139" customWidth="1"/>
    <col min="3342" max="3342" width="13.5703125" style="139" customWidth="1"/>
    <col min="3343" max="3343" width="9.5703125" style="139" customWidth="1"/>
    <col min="3344" max="3344" width="14.85546875" style="139" customWidth="1"/>
    <col min="3345" max="3584" width="9.140625" style="139"/>
    <col min="3585" max="3585" width="5.5703125" style="139" customWidth="1"/>
    <col min="3586" max="3586" width="33.5703125" style="139" customWidth="1"/>
    <col min="3587" max="3587" width="15.5703125" style="139" customWidth="1"/>
    <col min="3588" max="3588" width="9.5703125" style="139" customWidth="1"/>
    <col min="3589" max="3589" width="11.7109375" style="139" customWidth="1"/>
    <col min="3590" max="3590" width="13.140625" style="139" customWidth="1"/>
    <col min="3591" max="3591" width="9.140625" style="139" customWidth="1"/>
    <col min="3592" max="3592" width="9.28515625" style="139" bestFit="1" customWidth="1"/>
    <col min="3593" max="3593" width="12.140625" style="139" customWidth="1"/>
    <col min="3594" max="3594" width="12.7109375" style="139" customWidth="1"/>
    <col min="3595" max="3595" width="9.42578125" style="139" customWidth="1"/>
    <col min="3596" max="3596" width="9.28515625" style="139" bestFit="1" customWidth="1"/>
    <col min="3597" max="3597" width="13.140625" style="139" customWidth="1"/>
    <col min="3598" max="3598" width="13.5703125" style="139" customWidth="1"/>
    <col min="3599" max="3599" width="9.5703125" style="139" customWidth="1"/>
    <col min="3600" max="3600" width="14.85546875" style="139" customWidth="1"/>
    <col min="3601" max="3840" width="9.140625" style="139"/>
    <col min="3841" max="3841" width="5.5703125" style="139" customWidth="1"/>
    <col min="3842" max="3842" width="33.5703125" style="139" customWidth="1"/>
    <col min="3843" max="3843" width="15.5703125" style="139" customWidth="1"/>
    <col min="3844" max="3844" width="9.5703125" style="139" customWidth="1"/>
    <col min="3845" max="3845" width="11.7109375" style="139" customWidth="1"/>
    <col min="3846" max="3846" width="13.140625" style="139" customWidth="1"/>
    <col min="3847" max="3847" width="9.140625" style="139" customWidth="1"/>
    <col min="3848" max="3848" width="9.28515625" style="139" bestFit="1" customWidth="1"/>
    <col min="3849" max="3849" width="12.140625" style="139" customWidth="1"/>
    <col min="3850" max="3850" width="12.7109375" style="139" customWidth="1"/>
    <col min="3851" max="3851" width="9.42578125" style="139" customWidth="1"/>
    <col min="3852" max="3852" width="9.28515625" style="139" bestFit="1" customWidth="1"/>
    <col min="3853" max="3853" width="13.140625" style="139" customWidth="1"/>
    <col min="3854" max="3854" width="13.5703125" style="139" customWidth="1"/>
    <col min="3855" max="3855" width="9.5703125" style="139" customWidth="1"/>
    <col min="3856" max="3856" width="14.85546875" style="139" customWidth="1"/>
    <col min="3857" max="4096" width="9.140625" style="139"/>
    <col min="4097" max="4097" width="5.5703125" style="139" customWidth="1"/>
    <col min="4098" max="4098" width="33.5703125" style="139" customWidth="1"/>
    <col min="4099" max="4099" width="15.5703125" style="139" customWidth="1"/>
    <col min="4100" max="4100" width="9.5703125" style="139" customWidth="1"/>
    <col min="4101" max="4101" width="11.7109375" style="139" customWidth="1"/>
    <col min="4102" max="4102" width="13.140625" style="139" customWidth="1"/>
    <col min="4103" max="4103" width="9.140625" style="139" customWidth="1"/>
    <col min="4104" max="4104" width="9.28515625" style="139" bestFit="1" customWidth="1"/>
    <col min="4105" max="4105" width="12.140625" style="139" customWidth="1"/>
    <col min="4106" max="4106" width="12.7109375" style="139" customWidth="1"/>
    <col min="4107" max="4107" width="9.42578125" style="139" customWidth="1"/>
    <col min="4108" max="4108" width="9.28515625" style="139" bestFit="1" customWidth="1"/>
    <col min="4109" max="4109" width="13.140625" style="139" customWidth="1"/>
    <col min="4110" max="4110" width="13.5703125" style="139" customWidth="1"/>
    <col min="4111" max="4111" width="9.5703125" style="139" customWidth="1"/>
    <col min="4112" max="4112" width="14.85546875" style="139" customWidth="1"/>
    <col min="4113" max="4352" width="9.140625" style="139"/>
    <col min="4353" max="4353" width="5.5703125" style="139" customWidth="1"/>
    <col min="4354" max="4354" width="33.5703125" style="139" customWidth="1"/>
    <col min="4355" max="4355" width="15.5703125" style="139" customWidth="1"/>
    <col min="4356" max="4356" width="9.5703125" style="139" customWidth="1"/>
    <col min="4357" max="4357" width="11.7109375" style="139" customWidth="1"/>
    <col min="4358" max="4358" width="13.140625" style="139" customWidth="1"/>
    <col min="4359" max="4359" width="9.140625" style="139" customWidth="1"/>
    <col min="4360" max="4360" width="9.28515625" style="139" bestFit="1" customWidth="1"/>
    <col min="4361" max="4361" width="12.140625" style="139" customWidth="1"/>
    <col min="4362" max="4362" width="12.7109375" style="139" customWidth="1"/>
    <col min="4363" max="4363" width="9.42578125" style="139" customWidth="1"/>
    <col min="4364" max="4364" width="9.28515625" style="139" bestFit="1" customWidth="1"/>
    <col min="4365" max="4365" width="13.140625" style="139" customWidth="1"/>
    <col min="4366" max="4366" width="13.5703125" style="139" customWidth="1"/>
    <col min="4367" max="4367" width="9.5703125" style="139" customWidth="1"/>
    <col min="4368" max="4368" width="14.85546875" style="139" customWidth="1"/>
    <col min="4369" max="4608" width="9.140625" style="139"/>
    <col min="4609" max="4609" width="5.5703125" style="139" customWidth="1"/>
    <col min="4610" max="4610" width="33.5703125" style="139" customWidth="1"/>
    <col min="4611" max="4611" width="15.5703125" style="139" customWidth="1"/>
    <col min="4612" max="4612" width="9.5703125" style="139" customWidth="1"/>
    <col min="4613" max="4613" width="11.7109375" style="139" customWidth="1"/>
    <col min="4614" max="4614" width="13.140625" style="139" customWidth="1"/>
    <col min="4615" max="4615" width="9.140625" style="139" customWidth="1"/>
    <col min="4616" max="4616" width="9.28515625" style="139" bestFit="1" customWidth="1"/>
    <col min="4617" max="4617" width="12.140625" style="139" customWidth="1"/>
    <col min="4618" max="4618" width="12.7109375" style="139" customWidth="1"/>
    <col min="4619" max="4619" width="9.42578125" style="139" customWidth="1"/>
    <col min="4620" max="4620" width="9.28515625" style="139" bestFit="1" customWidth="1"/>
    <col min="4621" max="4621" width="13.140625" style="139" customWidth="1"/>
    <col min="4622" max="4622" width="13.5703125" style="139" customWidth="1"/>
    <col min="4623" max="4623" width="9.5703125" style="139" customWidth="1"/>
    <col min="4624" max="4624" width="14.85546875" style="139" customWidth="1"/>
    <col min="4625" max="4864" width="9.140625" style="139"/>
    <col min="4865" max="4865" width="5.5703125" style="139" customWidth="1"/>
    <col min="4866" max="4866" width="33.5703125" style="139" customWidth="1"/>
    <col min="4867" max="4867" width="15.5703125" style="139" customWidth="1"/>
    <col min="4868" max="4868" width="9.5703125" style="139" customWidth="1"/>
    <col min="4869" max="4869" width="11.7109375" style="139" customWidth="1"/>
    <col min="4870" max="4870" width="13.140625" style="139" customWidth="1"/>
    <col min="4871" max="4871" width="9.140625" style="139" customWidth="1"/>
    <col min="4872" max="4872" width="9.28515625" style="139" bestFit="1" customWidth="1"/>
    <col min="4873" max="4873" width="12.140625" style="139" customWidth="1"/>
    <col min="4874" max="4874" width="12.7109375" style="139" customWidth="1"/>
    <col min="4875" max="4875" width="9.42578125" style="139" customWidth="1"/>
    <col min="4876" max="4876" width="9.28515625" style="139" bestFit="1" customWidth="1"/>
    <col min="4877" max="4877" width="13.140625" style="139" customWidth="1"/>
    <col min="4878" max="4878" width="13.5703125" style="139" customWidth="1"/>
    <col min="4879" max="4879" width="9.5703125" style="139" customWidth="1"/>
    <col min="4880" max="4880" width="14.85546875" style="139" customWidth="1"/>
    <col min="4881" max="5120" width="9.140625" style="139"/>
    <col min="5121" max="5121" width="5.5703125" style="139" customWidth="1"/>
    <col min="5122" max="5122" width="33.5703125" style="139" customWidth="1"/>
    <col min="5123" max="5123" width="15.5703125" style="139" customWidth="1"/>
    <col min="5124" max="5124" width="9.5703125" style="139" customWidth="1"/>
    <col min="5125" max="5125" width="11.7109375" style="139" customWidth="1"/>
    <col min="5126" max="5126" width="13.140625" style="139" customWidth="1"/>
    <col min="5127" max="5127" width="9.140625" style="139" customWidth="1"/>
    <col min="5128" max="5128" width="9.28515625" style="139" bestFit="1" customWidth="1"/>
    <col min="5129" max="5129" width="12.140625" style="139" customWidth="1"/>
    <col min="5130" max="5130" width="12.7109375" style="139" customWidth="1"/>
    <col min="5131" max="5131" width="9.42578125" style="139" customWidth="1"/>
    <col min="5132" max="5132" width="9.28515625" style="139" bestFit="1" customWidth="1"/>
    <col min="5133" max="5133" width="13.140625" style="139" customWidth="1"/>
    <col min="5134" max="5134" width="13.5703125" style="139" customWidth="1"/>
    <col min="5135" max="5135" width="9.5703125" style="139" customWidth="1"/>
    <col min="5136" max="5136" width="14.85546875" style="139" customWidth="1"/>
    <col min="5137" max="5376" width="9.140625" style="139"/>
    <col min="5377" max="5377" width="5.5703125" style="139" customWidth="1"/>
    <col min="5378" max="5378" width="33.5703125" style="139" customWidth="1"/>
    <col min="5379" max="5379" width="15.5703125" style="139" customWidth="1"/>
    <col min="5380" max="5380" width="9.5703125" style="139" customWidth="1"/>
    <col min="5381" max="5381" width="11.7109375" style="139" customWidth="1"/>
    <col min="5382" max="5382" width="13.140625" style="139" customWidth="1"/>
    <col min="5383" max="5383" width="9.140625" style="139" customWidth="1"/>
    <col min="5384" max="5384" width="9.28515625" style="139" bestFit="1" customWidth="1"/>
    <col min="5385" max="5385" width="12.140625" style="139" customWidth="1"/>
    <col min="5386" max="5386" width="12.7109375" style="139" customWidth="1"/>
    <col min="5387" max="5387" width="9.42578125" style="139" customWidth="1"/>
    <col min="5388" max="5388" width="9.28515625" style="139" bestFit="1" customWidth="1"/>
    <col min="5389" max="5389" width="13.140625" style="139" customWidth="1"/>
    <col min="5390" max="5390" width="13.5703125" style="139" customWidth="1"/>
    <col min="5391" max="5391" width="9.5703125" style="139" customWidth="1"/>
    <col min="5392" max="5392" width="14.85546875" style="139" customWidth="1"/>
    <col min="5393" max="5632" width="9.140625" style="139"/>
    <col min="5633" max="5633" width="5.5703125" style="139" customWidth="1"/>
    <col min="5634" max="5634" width="33.5703125" style="139" customWidth="1"/>
    <col min="5635" max="5635" width="15.5703125" style="139" customWidth="1"/>
    <col min="5636" max="5636" width="9.5703125" style="139" customWidth="1"/>
    <col min="5637" max="5637" width="11.7109375" style="139" customWidth="1"/>
    <col min="5638" max="5638" width="13.140625" style="139" customWidth="1"/>
    <col min="5639" max="5639" width="9.140625" style="139" customWidth="1"/>
    <col min="5640" max="5640" width="9.28515625" style="139" bestFit="1" customWidth="1"/>
    <col min="5641" max="5641" width="12.140625" style="139" customWidth="1"/>
    <col min="5642" max="5642" width="12.7109375" style="139" customWidth="1"/>
    <col min="5643" max="5643" width="9.42578125" style="139" customWidth="1"/>
    <col min="5644" max="5644" width="9.28515625" style="139" bestFit="1" customWidth="1"/>
    <col min="5645" max="5645" width="13.140625" style="139" customWidth="1"/>
    <col min="5646" max="5646" width="13.5703125" style="139" customWidth="1"/>
    <col min="5647" max="5647" width="9.5703125" style="139" customWidth="1"/>
    <col min="5648" max="5648" width="14.85546875" style="139" customWidth="1"/>
    <col min="5649" max="5888" width="9.140625" style="139"/>
    <col min="5889" max="5889" width="5.5703125" style="139" customWidth="1"/>
    <col min="5890" max="5890" width="33.5703125" style="139" customWidth="1"/>
    <col min="5891" max="5891" width="15.5703125" style="139" customWidth="1"/>
    <col min="5892" max="5892" width="9.5703125" style="139" customWidth="1"/>
    <col min="5893" max="5893" width="11.7109375" style="139" customWidth="1"/>
    <col min="5894" max="5894" width="13.140625" style="139" customWidth="1"/>
    <col min="5895" max="5895" width="9.140625" style="139" customWidth="1"/>
    <col min="5896" max="5896" width="9.28515625" style="139" bestFit="1" customWidth="1"/>
    <col min="5897" max="5897" width="12.140625" style="139" customWidth="1"/>
    <col min="5898" max="5898" width="12.7109375" style="139" customWidth="1"/>
    <col min="5899" max="5899" width="9.42578125" style="139" customWidth="1"/>
    <col min="5900" max="5900" width="9.28515625" style="139" bestFit="1" customWidth="1"/>
    <col min="5901" max="5901" width="13.140625" style="139" customWidth="1"/>
    <col min="5902" max="5902" width="13.5703125" style="139" customWidth="1"/>
    <col min="5903" max="5903" width="9.5703125" style="139" customWidth="1"/>
    <col min="5904" max="5904" width="14.85546875" style="139" customWidth="1"/>
    <col min="5905" max="6144" width="9.140625" style="139"/>
    <col min="6145" max="6145" width="5.5703125" style="139" customWidth="1"/>
    <col min="6146" max="6146" width="33.5703125" style="139" customWidth="1"/>
    <col min="6147" max="6147" width="15.5703125" style="139" customWidth="1"/>
    <col min="6148" max="6148" width="9.5703125" style="139" customWidth="1"/>
    <col min="6149" max="6149" width="11.7109375" style="139" customWidth="1"/>
    <col min="6150" max="6150" width="13.140625" style="139" customWidth="1"/>
    <col min="6151" max="6151" width="9.140625" style="139" customWidth="1"/>
    <col min="6152" max="6152" width="9.28515625" style="139" bestFit="1" customWidth="1"/>
    <col min="6153" max="6153" width="12.140625" style="139" customWidth="1"/>
    <col min="6154" max="6154" width="12.7109375" style="139" customWidth="1"/>
    <col min="6155" max="6155" width="9.42578125" style="139" customWidth="1"/>
    <col min="6156" max="6156" width="9.28515625" style="139" bestFit="1" customWidth="1"/>
    <col min="6157" max="6157" width="13.140625" style="139" customWidth="1"/>
    <col min="6158" max="6158" width="13.5703125" style="139" customWidth="1"/>
    <col min="6159" max="6159" width="9.5703125" style="139" customWidth="1"/>
    <col min="6160" max="6160" width="14.85546875" style="139" customWidth="1"/>
    <col min="6161" max="6400" width="9.140625" style="139"/>
    <col min="6401" max="6401" width="5.5703125" style="139" customWidth="1"/>
    <col min="6402" max="6402" width="33.5703125" style="139" customWidth="1"/>
    <col min="6403" max="6403" width="15.5703125" style="139" customWidth="1"/>
    <col min="6404" max="6404" width="9.5703125" style="139" customWidth="1"/>
    <col min="6405" max="6405" width="11.7109375" style="139" customWidth="1"/>
    <col min="6406" max="6406" width="13.140625" style="139" customWidth="1"/>
    <col min="6407" max="6407" width="9.140625" style="139" customWidth="1"/>
    <col min="6408" max="6408" width="9.28515625" style="139" bestFit="1" customWidth="1"/>
    <col min="6409" max="6409" width="12.140625" style="139" customWidth="1"/>
    <col min="6410" max="6410" width="12.7109375" style="139" customWidth="1"/>
    <col min="6411" max="6411" width="9.42578125" style="139" customWidth="1"/>
    <col min="6412" max="6412" width="9.28515625" style="139" bestFit="1" customWidth="1"/>
    <col min="6413" max="6413" width="13.140625" style="139" customWidth="1"/>
    <col min="6414" max="6414" width="13.5703125" style="139" customWidth="1"/>
    <col min="6415" max="6415" width="9.5703125" style="139" customWidth="1"/>
    <col min="6416" max="6416" width="14.85546875" style="139" customWidth="1"/>
    <col min="6417" max="6656" width="9.140625" style="139"/>
    <col min="6657" max="6657" width="5.5703125" style="139" customWidth="1"/>
    <col min="6658" max="6658" width="33.5703125" style="139" customWidth="1"/>
    <col min="6659" max="6659" width="15.5703125" style="139" customWidth="1"/>
    <col min="6660" max="6660" width="9.5703125" style="139" customWidth="1"/>
    <col min="6661" max="6661" width="11.7109375" style="139" customWidth="1"/>
    <col min="6662" max="6662" width="13.140625" style="139" customWidth="1"/>
    <col min="6663" max="6663" width="9.140625" style="139" customWidth="1"/>
    <col min="6664" max="6664" width="9.28515625" style="139" bestFit="1" customWidth="1"/>
    <col min="6665" max="6665" width="12.140625" style="139" customWidth="1"/>
    <col min="6666" max="6666" width="12.7109375" style="139" customWidth="1"/>
    <col min="6667" max="6667" width="9.42578125" style="139" customWidth="1"/>
    <col min="6668" max="6668" width="9.28515625" style="139" bestFit="1" customWidth="1"/>
    <col min="6669" max="6669" width="13.140625" style="139" customWidth="1"/>
    <col min="6670" max="6670" width="13.5703125" style="139" customWidth="1"/>
    <col min="6671" max="6671" width="9.5703125" style="139" customWidth="1"/>
    <col min="6672" max="6672" width="14.85546875" style="139" customWidth="1"/>
    <col min="6673" max="6912" width="9.140625" style="139"/>
    <col min="6913" max="6913" width="5.5703125" style="139" customWidth="1"/>
    <col min="6914" max="6914" width="33.5703125" style="139" customWidth="1"/>
    <col min="6915" max="6915" width="15.5703125" style="139" customWidth="1"/>
    <col min="6916" max="6916" width="9.5703125" style="139" customWidth="1"/>
    <col min="6917" max="6917" width="11.7109375" style="139" customWidth="1"/>
    <col min="6918" max="6918" width="13.140625" style="139" customWidth="1"/>
    <col min="6919" max="6919" width="9.140625" style="139" customWidth="1"/>
    <col min="6920" max="6920" width="9.28515625" style="139" bestFit="1" customWidth="1"/>
    <col min="6921" max="6921" width="12.140625" style="139" customWidth="1"/>
    <col min="6922" max="6922" width="12.7109375" style="139" customWidth="1"/>
    <col min="6923" max="6923" width="9.42578125" style="139" customWidth="1"/>
    <col min="6924" max="6924" width="9.28515625" style="139" bestFit="1" customWidth="1"/>
    <col min="6925" max="6925" width="13.140625" style="139" customWidth="1"/>
    <col min="6926" max="6926" width="13.5703125" style="139" customWidth="1"/>
    <col min="6927" max="6927" width="9.5703125" style="139" customWidth="1"/>
    <col min="6928" max="6928" width="14.85546875" style="139" customWidth="1"/>
    <col min="6929" max="7168" width="9.140625" style="139"/>
    <col min="7169" max="7169" width="5.5703125" style="139" customWidth="1"/>
    <col min="7170" max="7170" width="33.5703125" style="139" customWidth="1"/>
    <col min="7171" max="7171" width="15.5703125" style="139" customWidth="1"/>
    <col min="7172" max="7172" width="9.5703125" style="139" customWidth="1"/>
    <col min="7173" max="7173" width="11.7109375" style="139" customWidth="1"/>
    <col min="7174" max="7174" width="13.140625" style="139" customWidth="1"/>
    <col min="7175" max="7175" width="9.140625" style="139" customWidth="1"/>
    <col min="7176" max="7176" width="9.28515625" style="139" bestFit="1" customWidth="1"/>
    <col min="7177" max="7177" width="12.140625" style="139" customWidth="1"/>
    <col min="7178" max="7178" width="12.7109375" style="139" customWidth="1"/>
    <col min="7179" max="7179" width="9.42578125" style="139" customWidth="1"/>
    <col min="7180" max="7180" width="9.28515625" style="139" bestFit="1" customWidth="1"/>
    <col min="7181" max="7181" width="13.140625" style="139" customWidth="1"/>
    <col min="7182" max="7182" width="13.5703125" style="139" customWidth="1"/>
    <col min="7183" max="7183" width="9.5703125" style="139" customWidth="1"/>
    <col min="7184" max="7184" width="14.85546875" style="139" customWidth="1"/>
    <col min="7185" max="7424" width="9.140625" style="139"/>
    <col min="7425" max="7425" width="5.5703125" style="139" customWidth="1"/>
    <col min="7426" max="7426" width="33.5703125" style="139" customWidth="1"/>
    <col min="7427" max="7427" width="15.5703125" style="139" customWidth="1"/>
    <col min="7428" max="7428" width="9.5703125" style="139" customWidth="1"/>
    <col min="7429" max="7429" width="11.7109375" style="139" customWidth="1"/>
    <col min="7430" max="7430" width="13.140625" style="139" customWidth="1"/>
    <col min="7431" max="7431" width="9.140625" style="139" customWidth="1"/>
    <col min="7432" max="7432" width="9.28515625" style="139" bestFit="1" customWidth="1"/>
    <col min="7433" max="7433" width="12.140625" style="139" customWidth="1"/>
    <col min="7434" max="7434" width="12.7109375" style="139" customWidth="1"/>
    <col min="7435" max="7435" width="9.42578125" style="139" customWidth="1"/>
    <col min="7436" max="7436" width="9.28515625" style="139" bestFit="1" customWidth="1"/>
    <col min="7437" max="7437" width="13.140625" style="139" customWidth="1"/>
    <col min="7438" max="7438" width="13.5703125" style="139" customWidth="1"/>
    <col min="7439" max="7439" width="9.5703125" style="139" customWidth="1"/>
    <col min="7440" max="7440" width="14.85546875" style="139" customWidth="1"/>
    <col min="7441" max="7680" width="9.140625" style="139"/>
    <col min="7681" max="7681" width="5.5703125" style="139" customWidth="1"/>
    <col min="7682" max="7682" width="33.5703125" style="139" customWidth="1"/>
    <col min="7683" max="7683" width="15.5703125" style="139" customWidth="1"/>
    <col min="7684" max="7684" width="9.5703125" style="139" customWidth="1"/>
    <col min="7685" max="7685" width="11.7109375" style="139" customWidth="1"/>
    <col min="7686" max="7686" width="13.140625" style="139" customWidth="1"/>
    <col min="7687" max="7687" width="9.140625" style="139" customWidth="1"/>
    <col min="7688" max="7688" width="9.28515625" style="139" bestFit="1" customWidth="1"/>
    <col min="7689" max="7689" width="12.140625" style="139" customWidth="1"/>
    <col min="7690" max="7690" width="12.7109375" style="139" customWidth="1"/>
    <col min="7691" max="7691" width="9.42578125" style="139" customWidth="1"/>
    <col min="7692" max="7692" width="9.28515625" style="139" bestFit="1" customWidth="1"/>
    <col min="7693" max="7693" width="13.140625" style="139" customWidth="1"/>
    <col min="7694" max="7694" width="13.5703125" style="139" customWidth="1"/>
    <col min="7695" max="7695" width="9.5703125" style="139" customWidth="1"/>
    <col min="7696" max="7696" width="14.85546875" style="139" customWidth="1"/>
    <col min="7697" max="7936" width="9.140625" style="139"/>
    <col min="7937" max="7937" width="5.5703125" style="139" customWidth="1"/>
    <col min="7938" max="7938" width="33.5703125" style="139" customWidth="1"/>
    <col min="7939" max="7939" width="15.5703125" style="139" customWidth="1"/>
    <col min="7940" max="7940" width="9.5703125" style="139" customWidth="1"/>
    <col min="7941" max="7941" width="11.7109375" style="139" customWidth="1"/>
    <col min="7942" max="7942" width="13.140625" style="139" customWidth="1"/>
    <col min="7943" max="7943" width="9.140625" style="139" customWidth="1"/>
    <col min="7944" max="7944" width="9.28515625" style="139" bestFit="1" customWidth="1"/>
    <col min="7945" max="7945" width="12.140625" style="139" customWidth="1"/>
    <col min="7946" max="7946" width="12.7109375" style="139" customWidth="1"/>
    <col min="7947" max="7947" width="9.42578125" style="139" customWidth="1"/>
    <col min="7948" max="7948" width="9.28515625" style="139" bestFit="1" customWidth="1"/>
    <col min="7949" max="7949" width="13.140625" style="139" customWidth="1"/>
    <col min="7950" max="7950" width="13.5703125" style="139" customWidth="1"/>
    <col min="7951" max="7951" width="9.5703125" style="139" customWidth="1"/>
    <col min="7952" max="7952" width="14.85546875" style="139" customWidth="1"/>
    <col min="7953" max="8192" width="9.140625" style="139"/>
    <col min="8193" max="8193" width="5.5703125" style="139" customWidth="1"/>
    <col min="8194" max="8194" width="33.5703125" style="139" customWidth="1"/>
    <col min="8195" max="8195" width="15.5703125" style="139" customWidth="1"/>
    <col min="8196" max="8196" width="9.5703125" style="139" customWidth="1"/>
    <col min="8197" max="8197" width="11.7109375" style="139" customWidth="1"/>
    <col min="8198" max="8198" width="13.140625" style="139" customWidth="1"/>
    <col min="8199" max="8199" width="9.140625" style="139" customWidth="1"/>
    <col min="8200" max="8200" width="9.28515625" style="139" bestFit="1" customWidth="1"/>
    <col min="8201" max="8201" width="12.140625" style="139" customWidth="1"/>
    <col min="8202" max="8202" width="12.7109375" style="139" customWidth="1"/>
    <col min="8203" max="8203" width="9.42578125" style="139" customWidth="1"/>
    <col min="8204" max="8204" width="9.28515625" style="139" bestFit="1" customWidth="1"/>
    <col min="8205" max="8205" width="13.140625" style="139" customWidth="1"/>
    <col min="8206" max="8206" width="13.5703125" style="139" customWidth="1"/>
    <col min="8207" max="8207" width="9.5703125" style="139" customWidth="1"/>
    <col min="8208" max="8208" width="14.85546875" style="139" customWidth="1"/>
    <col min="8209" max="8448" width="9.140625" style="139"/>
    <col min="8449" max="8449" width="5.5703125" style="139" customWidth="1"/>
    <col min="8450" max="8450" width="33.5703125" style="139" customWidth="1"/>
    <col min="8451" max="8451" width="15.5703125" style="139" customWidth="1"/>
    <col min="8452" max="8452" width="9.5703125" style="139" customWidth="1"/>
    <col min="8453" max="8453" width="11.7109375" style="139" customWidth="1"/>
    <col min="8454" max="8454" width="13.140625" style="139" customWidth="1"/>
    <col min="8455" max="8455" width="9.140625" style="139" customWidth="1"/>
    <col min="8456" max="8456" width="9.28515625" style="139" bestFit="1" customWidth="1"/>
    <col min="8457" max="8457" width="12.140625" style="139" customWidth="1"/>
    <col min="8458" max="8458" width="12.7109375" style="139" customWidth="1"/>
    <col min="8459" max="8459" width="9.42578125" style="139" customWidth="1"/>
    <col min="8460" max="8460" width="9.28515625" style="139" bestFit="1" customWidth="1"/>
    <col min="8461" max="8461" width="13.140625" style="139" customWidth="1"/>
    <col min="8462" max="8462" width="13.5703125" style="139" customWidth="1"/>
    <col min="8463" max="8463" width="9.5703125" style="139" customWidth="1"/>
    <col min="8464" max="8464" width="14.85546875" style="139" customWidth="1"/>
    <col min="8465" max="8704" width="9.140625" style="139"/>
    <col min="8705" max="8705" width="5.5703125" style="139" customWidth="1"/>
    <col min="8706" max="8706" width="33.5703125" style="139" customWidth="1"/>
    <col min="8707" max="8707" width="15.5703125" style="139" customWidth="1"/>
    <col min="8708" max="8708" width="9.5703125" style="139" customWidth="1"/>
    <col min="8709" max="8709" width="11.7109375" style="139" customWidth="1"/>
    <col min="8710" max="8710" width="13.140625" style="139" customWidth="1"/>
    <col min="8711" max="8711" width="9.140625" style="139" customWidth="1"/>
    <col min="8712" max="8712" width="9.28515625" style="139" bestFit="1" customWidth="1"/>
    <col min="8713" max="8713" width="12.140625" style="139" customWidth="1"/>
    <col min="8714" max="8714" width="12.7109375" style="139" customWidth="1"/>
    <col min="8715" max="8715" width="9.42578125" style="139" customWidth="1"/>
    <col min="8716" max="8716" width="9.28515625" style="139" bestFit="1" customWidth="1"/>
    <col min="8717" max="8717" width="13.140625" style="139" customWidth="1"/>
    <col min="8718" max="8718" width="13.5703125" style="139" customWidth="1"/>
    <col min="8719" max="8719" width="9.5703125" style="139" customWidth="1"/>
    <col min="8720" max="8720" width="14.85546875" style="139" customWidth="1"/>
    <col min="8721" max="8960" width="9.140625" style="139"/>
    <col min="8961" max="8961" width="5.5703125" style="139" customWidth="1"/>
    <col min="8962" max="8962" width="33.5703125" style="139" customWidth="1"/>
    <col min="8963" max="8963" width="15.5703125" style="139" customWidth="1"/>
    <col min="8964" max="8964" width="9.5703125" style="139" customWidth="1"/>
    <col min="8965" max="8965" width="11.7109375" style="139" customWidth="1"/>
    <col min="8966" max="8966" width="13.140625" style="139" customWidth="1"/>
    <col min="8967" max="8967" width="9.140625" style="139" customWidth="1"/>
    <col min="8968" max="8968" width="9.28515625" style="139" bestFit="1" customWidth="1"/>
    <col min="8969" max="8969" width="12.140625" style="139" customWidth="1"/>
    <col min="8970" max="8970" width="12.7109375" style="139" customWidth="1"/>
    <col min="8971" max="8971" width="9.42578125" style="139" customWidth="1"/>
    <col min="8972" max="8972" width="9.28515625" style="139" bestFit="1" customWidth="1"/>
    <col min="8973" max="8973" width="13.140625" style="139" customWidth="1"/>
    <col min="8974" max="8974" width="13.5703125" style="139" customWidth="1"/>
    <col min="8975" max="8975" width="9.5703125" style="139" customWidth="1"/>
    <col min="8976" max="8976" width="14.85546875" style="139" customWidth="1"/>
    <col min="8977" max="9216" width="9.140625" style="139"/>
    <col min="9217" max="9217" width="5.5703125" style="139" customWidth="1"/>
    <col min="9218" max="9218" width="33.5703125" style="139" customWidth="1"/>
    <col min="9219" max="9219" width="15.5703125" style="139" customWidth="1"/>
    <col min="9220" max="9220" width="9.5703125" style="139" customWidth="1"/>
    <col min="9221" max="9221" width="11.7109375" style="139" customWidth="1"/>
    <col min="9222" max="9222" width="13.140625" style="139" customWidth="1"/>
    <col min="9223" max="9223" width="9.140625" style="139" customWidth="1"/>
    <col min="9224" max="9224" width="9.28515625" style="139" bestFit="1" customWidth="1"/>
    <col min="9225" max="9225" width="12.140625" style="139" customWidth="1"/>
    <col min="9226" max="9226" width="12.7109375" style="139" customWidth="1"/>
    <col min="9227" max="9227" width="9.42578125" style="139" customWidth="1"/>
    <col min="9228" max="9228" width="9.28515625" style="139" bestFit="1" customWidth="1"/>
    <col min="9229" max="9229" width="13.140625" style="139" customWidth="1"/>
    <col min="9230" max="9230" width="13.5703125" style="139" customWidth="1"/>
    <col min="9231" max="9231" width="9.5703125" style="139" customWidth="1"/>
    <col min="9232" max="9232" width="14.85546875" style="139" customWidth="1"/>
    <col min="9233" max="9472" width="9.140625" style="139"/>
    <col min="9473" max="9473" width="5.5703125" style="139" customWidth="1"/>
    <col min="9474" max="9474" width="33.5703125" style="139" customWidth="1"/>
    <col min="9475" max="9475" width="15.5703125" style="139" customWidth="1"/>
    <col min="9476" max="9476" width="9.5703125" style="139" customWidth="1"/>
    <col min="9477" max="9477" width="11.7109375" style="139" customWidth="1"/>
    <col min="9478" max="9478" width="13.140625" style="139" customWidth="1"/>
    <col min="9479" max="9479" width="9.140625" style="139" customWidth="1"/>
    <col min="9480" max="9480" width="9.28515625" style="139" bestFit="1" customWidth="1"/>
    <col min="9481" max="9481" width="12.140625" style="139" customWidth="1"/>
    <col min="9482" max="9482" width="12.7109375" style="139" customWidth="1"/>
    <col min="9483" max="9483" width="9.42578125" style="139" customWidth="1"/>
    <col min="9484" max="9484" width="9.28515625" style="139" bestFit="1" customWidth="1"/>
    <col min="9485" max="9485" width="13.140625" style="139" customWidth="1"/>
    <col min="9486" max="9486" width="13.5703125" style="139" customWidth="1"/>
    <col min="9487" max="9487" width="9.5703125" style="139" customWidth="1"/>
    <col min="9488" max="9488" width="14.85546875" style="139" customWidth="1"/>
    <col min="9489" max="9728" width="9.140625" style="139"/>
    <col min="9729" max="9729" width="5.5703125" style="139" customWidth="1"/>
    <col min="9730" max="9730" width="33.5703125" style="139" customWidth="1"/>
    <col min="9731" max="9731" width="15.5703125" style="139" customWidth="1"/>
    <col min="9732" max="9732" width="9.5703125" style="139" customWidth="1"/>
    <col min="9733" max="9733" width="11.7109375" style="139" customWidth="1"/>
    <col min="9734" max="9734" width="13.140625" style="139" customWidth="1"/>
    <col min="9735" max="9735" width="9.140625" style="139" customWidth="1"/>
    <col min="9736" max="9736" width="9.28515625" style="139" bestFit="1" customWidth="1"/>
    <col min="9737" max="9737" width="12.140625" style="139" customWidth="1"/>
    <col min="9738" max="9738" width="12.7109375" style="139" customWidth="1"/>
    <col min="9739" max="9739" width="9.42578125" style="139" customWidth="1"/>
    <col min="9740" max="9740" width="9.28515625" style="139" bestFit="1" customWidth="1"/>
    <col min="9741" max="9741" width="13.140625" style="139" customWidth="1"/>
    <col min="9742" max="9742" width="13.5703125" style="139" customWidth="1"/>
    <col min="9743" max="9743" width="9.5703125" style="139" customWidth="1"/>
    <col min="9744" max="9744" width="14.85546875" style="139" customWidth="1"/>
    <col min="9745" max="9984" width="9.140625" style="139"/>
    <col min="9985" max="9985" width="5.5703125" style="139" customWidth="1"/>
    <col min="9986" max="9986" width="33.5703125" style="139" customWidth="1"/>
    <col min="9987" max="9987" width="15.5703125" style="139" customWidth="1"/>
    <col min="9988" max="9988" width="9.5703125" style="139" customWidth="1"/>
    <col min="9989" max="9989" width="11.7109375" style="139" customWidth="1"/>
    <col min="9990" max="9990" width="13.140625" style="139" customWidth="1"/>
    <col min="9991" max="9991" width="9.140625" style="139" customWidth="1"/>
    <col min="9992" max="9992" width="9.28515625" style="139" bestFit="1" customWidth="1"/>
    <col min="9993" max="9993" width="12.140625" style="139" customWidth="1"/>
    <col min="9994" max="9994" width="12.7109375" style="139" customWidth="1"/>
    <col min="9995" max="9995" width="9.42578125" style="139" customWidth="1"/>
    <col min="9996" max="9996" width="9.28515625" style="139" bestFit="1" customWidth="1"/>
    <col min="9997" max="9997" width="13.140625" style="139" customWidth="1"/>
    <col min="9998" max="9998" width="13.5703125" style="139" customWidth="1"/>
    <col min="9999" max="9999" width="9.5703125" style="139" customWidth="1"/>
    <col min="10000" max="10000" width="14.85546875" style="139" customWidth="1"/>
    <col min="10001" max="10240" width="9.140625" style="139"/>
    <col min="10241" max="10241" width="5.5703125" style="139" customWidth="1"/>
    <col min="10242" max="10242" width="33.5703125" style="139" customWidth="1"/>
    <col min="10243" max="10243" width="15.5703125" style="139" customWidth="1"/>
    <col min="10244" max="10244" width="9.5703125" style="139" customWidth="1"/>
    <col min="10245" max="10245" width="11.7109375" style="139" customWidth="1"/>
    <col min="10246" max="10246" width="13.140625" style="139" customWidth="1"/>
    <col min="10247" max="10247" width="9.140625" style="139" customWidth="1"/>
    <col min="10248" max="10248" width="9.28515625" style="139" bestFit="1" customWidth="1"/>
    <col min="10249" max="10249" width="12.140625" style="139" customWidth="1"/>
    <col min="10250" max="10250" width="12.7109375" style="139" customWidth="1"/>
    <col min="10251" max="10251" width="9.42578125" style="139" customWidth="1"/>
    <col min="10252" max="10252" width="9.28515625" style="139" bestFit="1" customWidth="1"/>
    <col min="10253" max="10253" width="13.140625" style="139" customWidth="1"/>
    <col min="10254" max="10254" width="13.5703125" style="139" customWidth="1"/>
    <col min="10255" max="10255" width="9.5703125" style="139" customWidth="1"/>
    <col min="10256" max="10256" width="14.85546875" style="139" customWidth="1"/>
    <col min="10257" max="10496" width="9.140625" style="139"/>
    <col min="10497" max="10497" width="5.5703125" style="139" customWidth="1"/>
    <col min="10498" max="10498" width="33.5703125" style="139" customWidth="1"/>
    <col min="10499" max="10499" width="15.5703125" style="139" customWidth="1"/>
    <col min="10500" max="10500" width="9.5703125" style="139" customWidth="1"/>
    <col min="10501" max="10501" width="11.7109375" style="139" customWidth="1"/>
    <col min="10502" max="10502" width="13.140625" style="139" customWidth="1"/>
    <col min="10503" max="10503" width="9.140625" style="139" customWidth="1"/>
    <col min="10504" max="10504" width="9.28515625" style="139" bestFit="1" customWidth="1"/>
    <col min="10505" max="10505" width="12.140625" style="139" customWidth="1"/>
    <col min="10506" max="10506" width="12.7109375" style="139" customWidth="1"/>
    <col min="10507" max="10507" width="9.42578125" style="139" customWidth="1"/>
    <col min="10508" max="10508" width="9.28515625" style="139" bestFit="1" customWidth="1"/>
    <col min="10509" max="10509" width="13.140625" style="139" customWidth="1"/>
    <col min="10510" max="10510" width="13.5703125" style="139" customWidth="1"/>
    <col min="10511" max="10511" width="9.5703125" style="139" customWidth="1"/>
    <col min="10512" max="10512" width="14.85546875" style="139" customWidth="1"/>
    <col min="10513" max="10752" width="9.140625" style="139"/>
    <col min="10753" max="10753" width="5.5703125" style="139" customWidth="1"/>
    <col min="10754" max="10754" width="33.5703125" style="139" customWidth="1"/>
    <col min="10755" max="10755" width="15.5703125" style="139" customWidth="1"/>
    <col min="10756" max="10756" width="9.5703125" style="139" customWidth="1"/>
    <col min="10757" max="10757" width="11.7109375" style="139" customWidth="1"/>
    <col min="10758" max="10758" width="13.140625" style="139" customWidth="1"/>
    <col min="10759" max="10759" width="9.140625" style="139" customWidth="1"/>
    <col min="10760" max="10760" width="9.28515625" style="139" bestFit="1" customWidth="1"/>
    <col min="10761" max="10761" width="12.140625" style="139" customWidth="1"/>
    <col min="10762" max="10762" width="12.7109375" style="139" customWidth="1"/>
    <col min="10763" max="10763" width="9.42578125" style="139" customWidth="1"/>
    <col min="10764" max="10764" width="9.28515625" style="139" bestFit="1" customWidth="1"/>
    <col min="10765" max="10765" width="13.140625" style="139" customWidth="1"/>
    <col min="10766" max="10766" width="13.5703125" style="139" customWidth="1"/>
    <col min="10767" max="10767" width="9.5703125" style="139" customWidth="1"/>
    <col min="10768" max="10768" width="14.85546875" style="139" customWidth="1"/>
    <col min="10769" max="11008" width="9.140625" style="139"/>
    <col min="11009" max="11009" width="5.5703125" style="139" customWidth="1"/>
    <col min="11010" max="11010" width="33.5703125" style="139" customWidth="1"/>
    <col min="11011" max="11011" width="15.5703125" style="139" customWidth="1"/>
    <col min="11012" max="11012" width="9.5703125" style="139" customWidth="1"/>
    <col min="11013" max="11013" width="11.7109375" style="139" customWidth="1"/>
    <col min="11014" max="11014" width="13.140625" style="139" customWidth="1"/>
    <col min="11015" max="11015" width="9.140625" style="139" customWidth="1"/>
    <col min="11016" max="11016" width="9.28515625" style="139" bestFit="1" customWidth="1"/>
    <col min="11017" max="11017" width="12.140625" style="139" customWidth="1"/>
    <col min="11018" max="11018" width="12.7109375" style="139" customWidth="1"/>
    <col min="11019" max="11019" width="9.42578125" style="139" customWidth="1"/>
    <col min="11020" max="11020" width="9.28515625" style="139" bestFit="1" customWidth="1"/>
    <col min="11021" max="11021" width="13.140625" style="139" customWidth="1"/>
    <col min="11022" max="11022" width="13.5703125" style="139" customWidth="1"/>
    <col min="11023" max="11023" width="9.5703125" style="139" customWidth="1"/>
    <col min="11024" max="11024" width="14.85546875" style="139" customWidth="1"/>
    <col min="11025" max="11264" width="9.140625" style="139"/>
    <col min="11265" max="11265" width="5.5703125" style="139" customWidth="1"/>
    <col min="11266" max="11266" width="33.5703125" style="139" customWidth="1"/>
    <col min="11267" max="11267" width="15.5703125" style="139" customWidth="1"/>
    <col min="11268" max="11268" width="9.5703125" style="139" customWidth="1"/>
    <col min="11269" max="11269" width="11.7109375" style="139" customWidth="1"/>
    <col min="11270" max="11270" width="13.140625" style="139" customWidth="1"/>
    <col min="11271" max="11271" width="9.140625" style="139" customWidth="1"/>
    <col min="11272" max="11272" width="9.28515625" style="139" bestFit="1" customWidth="1"/>
    <col min="11273" max="11273" width="12.140625" style="139" customWidth="1"/>
    <col min="11274" max="11274" width="12.7109375" style="139" customWidth="1"/>
    <col min="11275" max="11275" width="9.42578125" style="139" customWidth="1"/>
    <col min="11276" max="11276" width="9.28515625" style="139" bestFit="1" customWidth="1"/>
    <col min="11277" max="11277" width="13.140625" style="139" customWidth="1"/>
    <col min="11278" max="11278" width="13.5703125" style="139" customWidth="1"/>
    <col min="11279" max="11279" width="9.5703125" style="139" customWidth="1"/>
    <col min="11280" max="11280" width="14.85546875" style="139" customWidth="1"/>
    <col min="11281" max="11520" width="9.140625" style="139"/>
    <col min="11521" max="11521" width="5.5703125" style="139" customWidth="1"/>
    <col min="11522" max="11522" width="33.5703125" style="139" customWidth="1"/>
    <col min="11523" max="11523" width="15.5703125" style="139" customWidth="1"/>
    <col min="11524" max="11524" width="9.5703125" style="139" customWidth="1"/>
    <col min="11525" max="11525" width="11.7109375" style="139" customWidth="1"/>
    <col min="11526" max="11526" width="13.140625" style="139" customWidth="1"/>
    <col min="11527" max="11527" width="9.140625" style="139" customWidth="1"/>
    <col min="11528" max="11528" width="9.28515625" style="139" bestFit="1" customWidth="1"/>
    <col min="11529" max="11529" width="12.140625" style="139" customWidth="1"/>
    <col min="11530" max="11530" width="12.7109375" style="139" customWidth="1"/>
    <col min="11531" max="11531" width="9.42578125" style="139" customWidth="1"/>
    <col min="11532" max="11532" width="9.28515625" style="139" bestFit="1" customWidth="1"/>
    <col min="11533" max="11533" width="13.140625" style="139" customWidth="1"/>
    <col min="11534" max="11534" width="13.5703125" style="139" customWidth="1"/>
    <col min="11535" max="11535" width="9.5703125" style="139" customWidth="1"/>
    <col min="11536" max="11536" width="14.85546875" style="139" customWidth="1"/>
    <col min="11537" max="11776" width="9.140625" style="139"/>
    <col min="11777" max="11777" width="5.5703125" style="139" customWidth="1"/>
    <col min="11778" max="11778" width="33.5703125" style="139" customWidth="1"/>
    <col min="11779" max="11779" width="15.5703125" style="139" customWidth="1"/>
    <col min="11780" max="11780" width="9.5703125" style="139" customWidth="1"/>
    <col min="11781" max="11781" width="11.7109375" style="139" customWidth="1"/>
    <col min="11782" max="11782" width="13.140625" style="139" customWidth="1"/>
    <col min="11783" max="11783" width="9.140625" style="139" customWidth="1"/>
    <col min="11784" max="11784" width="9.28515625" style="139" bestFit="1" customWidth="1"/>
    <col min="11785" max="11785" width="12.140625" style="139" customWidth="1"/>
    <col min="11786" max="11786" width="12.7109375" style="139" customWidth="1"/>
    <col min="11787" max="11787" width="9.42578125" style="139" customWidth="1"/>
    <col min="11788" max="11788" width="9.28515625" style="139" bestFit="1" customWidth="1"/>
    <col min="11789" max="11789" width="13.140625" style="139" customWidth="1"/>
    <col min="11790" max="11790" width="13.5703125" style="139" customWidth="1"/>
    <col min="11791" max="11791" width="9.5703125" style="139" customWidth="1"/>
    <col min="11792" max="11792" width="14.85546875" style="139" customWidth="1"/>
    <col min="11793" max="12032" width="9.140625" style="139"/>
    <col min="12033" max="12033" width="5.5703125" style="139" customWidth="1"/>
    <col min="12034" max="12034" width="33.5703125" style="139" customWidth="1"/>
    <col min="12035" max="12035" width="15.5703125" style="139" customWidth="1"/>
    <col min="12036" max="12036" width="9.5703125" style="139" customWidth="1"/>
    <col min="12037" max="12037" width="11.7109375" style="139" customWidth="1"/>
    <col min="12038" max="12038" width="13.140625" style="139" customWidth="1"/>
    <col min="12039" max="12039" width="9.140625" style="139" customWidth="1"/>
    <col min="12040" max="12040" width="9.28515625" style="139" bestFit="1" customWidth="1"/>
    <col min="12041" max="12041" width="12.140625" style="139" customWidth="1"/>
    <col min="12042" max="12042" width="12.7109375" style="139" customWidth="1"/>
    <col min="12043" max="12043" width="9.42578125" style="139" customWidth="1"/>
    <col min="12044" max="12044" width="9.28515625" style="139" bestFit="1" customWidth="1"/>
    <col min="12045" max="12045" width="13.140625" style="139" customWidth="1"/>
    <col min="12046" max="12046" width="13.5703125" style="139" customWidth="1"/>
    <col min="12047" max="12047" width="9.5703125" style="139" customWidth="1"/>
    <col min="12048" max="12048" width="14.85546875" style="139" customWidth="1"/>
    <col min="12049" max="12288" width="9.140625" style="139"/>
    <col min="12289" max="12289" width="5.5703125" style="139" customWidth="1"/>
    <col min="12290" max="12290" width="33.5703125" style="139" customWidth="1"/>
    <col min="12291" max="12291" width="15.5703125" style="139" customWidth="1"/>
    <col min="12292" max="12292" width="9.5703125" style="139" customWidth="1"/>
    <col min="12293" max="12293" width="11.7109375" style="139" customWidth="1"/>
    <col min="12294" max="12294" width="13.140625" style="139" customWidth="1"/>
    <col min="12295" max="12295" width="9.140625" style="139" customWidth="1"/>
    <col min="12296" max="12296" width="9.28515625" style="139" bestFit="1" customWidth="1"/>
    <col min="12297" max="12297" width="12.140625" style="139" customWidth="1"/>
    <col min="12298" max="12298" width="12.7109375" style="139" customWidth="1"/>
    <col min="12299" max="12299" width="9.42578125" style="139" customWidth="1"/>
    <col min="12300" max="12300" width="9.28515625" style="139" bestFit="1" customWidth="1"/>
    <col min="12301" max="12301" width="13.140625" style="139" customWidth="1"/>
    <col min="12302" max="12302" width="13.5703125" style="139" customWidth="1"/>
    <col min="12303" max="12303" width="9.5703125" style="139" customWidth="1"/>
    <col min="12304" max="12304" width="14.85546875" style="139" customWidth="1"/>
    <col min="12305" max="12544" width="9.140625" style="139"/>
    <col min="12545" max="12545" width="5.5703125" style="139" customWidth="1"/>
    <col min="12546" max="12546" width="33.5703125" style="139" customWidth="1"/>
    <col min="12547" max="12547" width="15.5703125" style="139" customWidth="1"/>
    <col min="12548" max="12548" width="9.5703125" style="139" customWidth="1"/>
    <col min="12549" max="12549" width="11.7109375" style="139" customWidth="1"/>
    <col min="12550" max="12550" width="13.140625" style="139" customWidth="1"/>
    <col min="12551" max="12551" width="9.140625" style="139" customWidth="1"/>
    <col min="12552" max="12552" width="9.28515625" style="139" bestFit="1" customWidth="1"/>
    <col min="12553" max="12553" width="12.140625" style="139" customWidth="1"/>
    <col min="12554" max="12554" width="12.7109375" style="139" customWidth="1"/>
    <col min="12555" max="12555" width="9.42578125" style="139" customWidth="1"/>
    <col min="12556" max="12556" width="9.28515625" style="139" bestFit="1" customWidth="1"/>
    <col min="12557" max="12557" width="13.140625" style="139" customWidth="1"/>
    <col min="12558" max="12558" width="13.5703125" style="139" customWidth="1"/>
    <col min="12559" max="12559" width="9.5703125" style="139" customWidth="1"/>
    <col min="12560" max="12560" width="14.85546875" style="139" customWidth="1"/>
    <col min="12561" max="12800" width="9.140625" style="139"/>
    <col min="12801" max="12801" width="5.5703125" style="139" customWidth="1"/>
    <col min="12802" max="12802" width="33.5703125" style="139" customWidth="1"/>
    <col min="12803" max="12803" width="15.5703125" style="139" customWidth="1"/>
    <col min="12804" max="12804" width="9.5703125" style="139" customWidth="1"/>
    <col min="12805" max="12805" width="11.7109375" style="139" customWidth="1"/>
    <col min="12806" max="12806" width="13.140625" style="139" customWidth="1"/>
    <col min="12807" max="12807" width="9.140625" style="139" customWidth="1"/>
    <col min="12808" max="12808" width="9.28515625" style="139" bestFit="1" customWidth="1"/>
    <col min="12809" max="12809" width="12.140625" style="139" customWidth="1"/>
    <col min="12810" max="12810" width="12.7109375" style="139" customWidth="1"/>
    <col min="12811" max="12811" width="9.42578125" style="139" customWidth="1"/>
    <col min="12812" max="12812" width="9.28515625" style="139" bestFit="1" customWidth="1"/>
    <col min="12813" max="12813" width="13.140625" style="139" customWidth="1"/>
    <col min="12814" max="12814" width="13.5703125" style="139" customWidth="1"/>
    <col min="12815" max="12815" width="9.5703125" style="139" customWidth="1"/>
    <col min="12816" max="12816" width="14.85546875" style="139" customWidth="1"/>
    <col min="12817" max="13056" width="9.140625" style="139"/>
    <col min="13057" max="13057" width="5.5703125" style="139" customWidth="1"/>
    <col min="13058" max="13058" width="33.5703125" style="139" customWidth="1"/>
    <col min="13059" max="13059" width="15.5703125" style="139" customWidth="1"/>
    <col min="13060" max="13060" width="9.5703125" style="139" customWidth="1"/>
    <col min="13061" max="13061" width="11.7109375" style="139" customWidth="1"/>
    <col min="13062" max="13062" width="13.140625" style="139" customWidth="1"/>
    <col min="13063" max="13063" width="9.140625" style="139" customWidth="1"/>
    <col min="13064" max="13064" width="9.28515625" style="139" bestFit="1" customWidth="1"/>
    <col min="13065" max="13065" width="12.140625" style="139" customWidth="1"/>
    <col min="13066" max="13066" width="12.7109375" style="139" customWidth="1"/>
    <col min="13067" max="13067" width="9.42578125" style="139" customWidth="1"/>
    <col min="13068" max="13068" width="9.28515625" style="139" bestFit="1" customWidth="1"/>
    <col min="13069" max="13069" width="13.140625" style="139" customWidth="1"/>
    <col min="13070" max="13070" width="13.5703125" style="139" customWidth="1"/>
    <col min="13071" max="13071" width="9.5703125" style="139" customWidth="1"/>
    <col min="13072" max="13072" width="14.85546875" style="139" customWidth="1"/>
    <col min="13073" max="13312" width="9.140625" style="139"/>
    <col min="13313" max="13313" width="5.5703125" style="139" customWidth="1"/>
    <col min="13314" max="13314" width="33.5703125" style="139" customWidth="1"/>
    <col min="13315" max="13315" width="15.5703125" style="139" customWidth="1"/>
    <col min="13316" max="13316" width="9.5703125" style="139" customWidth="1"/>
    <col min="13317" max="13317" width="11.7109375" style="139" customWidth="1"/>
    <col min="13318" max="13318" width="13.140625" style="139" customWidth="1"/>
    <col min="13319" max="13319" width="9.140625" style="139" customWidth="1"/>
    <col min="13320" max="13320" width="9.28515625" style="139" bestFit="1" customWidth="1"/>
    <col min="13321" max="13321" width="12.140625" style="139" customWidth="1"/>
    <col min="13322" max="13322" width="12.7109375" style="139" customWidth="1"/>
    <col min="13323" max="13323" width="9.42578125" style="139" customWidth="1"/>
    <col min="13324" max="13324" width="9.28515625" style="139" bestFit="1" customWidth="1"/>
    <col min="13325" max="13325" width="13.140625" style="139" customWidth="1"/>
    <col min="13326" max="13326" width="13.5703125" style="139" customWidth="1"/>
    <col min="13327" max="13327" width="9.5703125" style="139" customWidth="1"/>
    <col min="13328" max="13328" width="14.85546875" style="139" customWidth="1"/>
    <col min="13329" max="13568" width="9.140625" style="139"/>
    <col min="13569" max="13569" width="5.5703125" style="139" customWidth="1"/>
    <col min="13570" max="13570" width="33.5703125" style="139" customWidth="1"/>
    <col min="13571" max="13571" width="15.5703125" style="139" customWidth="1"/>
    <col min="13572" max="13572" width="9.5703125" style="139" customWidth="1"/>
    <col min="13573" max="13573" width="11.7109375" style="139" customWidth="1"/>
    <col min="13574" max="13574" width="13.140625" style="139" customWidth="1"/>
    <col min="13575" max="13575" width="9.140625" style="139" customWidth="1"/>
    <col min="13576" max="13576" width="9.28515625" style="139" bestFit="1" customWidth="1"/>
    <col min="13577" max="13577" width="12.140625" style="139" customWidth="1"/>
    <col min="13578" max="13578" width="12.7109375" style="139" customWidth="1"/>
    <col min="13579" max="13579" width="9.42578125" style="139" customWidth="1"/>
    <col min="13580" max="13580" width="9.28515625" style="139" bestFit="1" customWidth="1"/>
    <col min="13581" max="13581" width="13.140625" style="139" customWidth="1"/>
    <col min="13582" max="13582" width="13.5703125" style="139" customWidth="1"/>
    <col min="13583" max="13583" width="9.5703125" style="139" customWidth="1"/>
    <col min="13584" max="13584" width="14.85546875" style="139" customWidth="1"/>
    <col min="13585" max="13824" width="9.140625" style="139"/>
    <col min="13825" max="13825" width="5.5703125" style="139" customWidth="1"/>
    <col min="13826" max="13826" width="33.5703125" style="139" customWidth="1"/>
    <col min="13827" max="13827" width="15.5703125" style="139" customWidth="1"/>
    <col min="13828" max="13828" width="9.5703125" style="139" customWidth="1"/>
    <col min="13829" max="13829" width="11.7109375" style="139" customWidth="1"/>
    <col min="13830" max="13830" width="13.140625" style="139" customWidth="1"/>
    <col min="13831" max="13831" width="9.140625" style="139" customWidth="1"/>
    <col min="13832" max="13832" width="9.28515625" style="139" bestFit="1" customWidth="1"/>
    <col min="13833" max="13833" width="12.140625" style="139" customWidth="1"/>
    <col min="13834" max="13834" width="12.7109375" style="139" customWidth="1"/>
    <col min="13835" max="13835" width="9.42578125" style="139" customWidth="1"/>
    <col min="13836" max="13836" width="9.28515625" style="139" bestFit="1" customWidth="1"/>
    <col min="13837" max="13837" width="13.140625" style="139" customWidth="1"/>
    <col min="13838" max="13838" width="13.5703125" style="139" customWidth="1"/>
    <col min="13839" max="13839" width="9.5703125" style="139" customWidth="1"/>
    <col min="13840" max="13840" width="14.85546875" style="139" customWidth="1"/>
    <col min="13841" max="14080" width="9.140625" style="139"/>
    <col min="14081" max="14081" width="5.5703125" style="139" customWidth="1"/>
    <col min="14082" max="14082" width="33.5703125" style="139" customWidth="1"/>
    <col min="14083" max="14083" width="15.5703125" style="139" customWidth="1"/>
    <col min="14084" max="14084" width="9.5703125" style="139" customWidth="1"/>
    <col min="14085" max="14085" width="11.7109375" style="139" customWidth="1"/>
    <col min="14086" max="14086" width="13.140625" style="139" customWidth="1"/>
    <col min="14087" max="14087" width="9.140625" style="139" customWidth="1"/>
    <col min="14088" max="14088" width="9.28515625" style="139" bestFit="1" customWidth="1"/>
    <col min="14089" max="14089" width="12.140625" style="139" customWidth="1"/>
    <col min="14090" max="14090" width="12.7109375" style="139" customWidth="1"/>
    <col min="14091" max="14091" width="9.42578125" style="139" customWidth="1"/>
    <col min="14092" max="14092" width="9.28515625" style="139" bestFit="1" customWidth="1"/>
    <col min="14093" max="14093" width="13.140625" style="139" customWidth="1"/>
    <col min="14094" max="14094" width="13.5703125" style="139" customWidth="1"/>
    <col min="14095" max="14095" width="9.5703125" style="139" customWidth="1"/>
    <col min="14096" max="14096" width="14.85546875" style="139" customWidth="1"/>
    <col min="14097" max="14336" width="9.140625" style="139"/>
    <col min="14337" max="14337" width="5.5703125" style="139" customWidth="1"/>
    <col min="14338" max="14338" width="33.5703125" style="139" customWidth="1"/>
    <col min="14339" max="14339" width="15.5703125" style="139" customWidth="1"/>
    <col min="14340" max="14340" width="9.5703125" style="139" customWidth="1"/>
    <col min="14341" max="14341" width="11.7109375" style="139" customWidth="1"/>
    <col min="14342" max="14342" width="13.140625" style="139" customWidth="1"/>
    <col min="14343" max="14343" width="9.140625" style="139" customWidth="1"/>
    <col min="14344" max="14344" width="9.28515625" style="139" bestFit="1" customWidth="1"/>
    <col min="14345" max="14345" width="12.140625" style="139" customWidth="1"/>
    <col min="14346" max="14346" width="12.7109375" style="139" customWidth="1"/>
    <col min="14347" max="14347" width="9.42578125" style="139" customWidth="1"/>
    <col min="14348" max="14348" width="9.28515625" style="139" bestFit="1" customWidth="1"/>
    <col min="14349" max="14349" width="13.140625" style="139" customWidth="1"/>
    <col min="14350" max="14350" width="13.5703125" style="139" customWidth="1"/>
    <col min="14351" max="14351" width="9.5703125" style="139" customWidth="1"/>
    <col min="14352" max="14352" width="14.85546875" style="139" customWidth="1"/>
    <col min="14353" max="14592" width="9.140625" style="139"/>
    <col min="14593" max="14593" width="5.5703125" style="139" customWidth="1"/>
    <col min="14594" max="14594" width="33.5703125" style="139" customWidth="1"/>
    <col min="14595" max="14595" width="15.5703125" style="139" customWidth="1"/>
    <col min="14596" max="14596" width="9.5703125" style="139" customWidth="1"/>
    <col min="14597" max="14597" width="11.7109375" style="139" customWidth="1"/>
    <col min="14598" max="14598" width="13.140625" style="139" customWidth="1"/>
    <col min="14599" max="14599" width="9.140625" style="139" customWidth="1"/>
    <col min="14600" max="14600" width="9.28515625" style="139" bestFit="1" customWidth="1"/>
    <col min="14601" max="14601" width="12.140625" style="139" customWidth="1"/>
    <col min="14602" max="14602" width="12.7109375" style="139" customWidth="1"/>
    <col min="14603" max="14603" width="9.42578125" style="139" customWidth="1"/>
    <col min="14604" max="14604" width="9.28515625" style="139" bestFit="1" customWidth="1"/>
    <col min="14605" max="14605" width="13.140625" style="139" customWidth="1"/>
    <col min="14606" max="14606" width="13.5703125" style="139" customWidth="1"/>
    <col min="14607" max="14607" width="9.5703125" style="139" customWidth="1"/>
    <col min="14608" max="14608" width="14.85546875" style="139" customWidth="1"/>
    <col min="14609" max="14848" width="9.140625" style="139"/>
    <col min="14849" max="14849" width="5.5703125" style="139" customWidth="1"/>
    <col min="14850" max="14850" width="33.5703125" style="139" customWidth="1"/>
    <col min="14851" max="14851" width="15.5703125" style="139" customWidth="1"/>
    <col min="14852" max="14852" width="9.5703125" style="139" customWidth="1"/>
    <col min="14853" max="14853" width="11.7109375" style="139" customWidth="1"/>
    <col min="14854" max="14854" width="13.140625" style="139" customWidth="1"/>
    <col min="14855" max="14855" width="9.140625" style="139" customWidth="1"/>
    <col min="14856" max="14856" width="9.28515625" style="139" bestFit="1" customWidth="1"/>
    <col min="14857" max="14857" width="12.140625" style="139" customWidth="1"/>
    <col min="14858" max="14858" width="12.7109375" style="139" customWidth="1"/>
    <col min="14859" max="14859" width="9.42578125" style="139" customWidth="1"/>
    <col min="14860" max="14860" width="9.28515625" style="139" bestFit="1" customWidth="1"/>
    <col min="14861" max="14861" width="13.140625" style="139" customWidth="1"/>
    <col min="14862" max="14862" width="13.5703125" style="139" customWidth="1"/>
    <col min="14863" max="14863" width="9.5703125" style="139" customWidth="1"/>
    <col min="14864" max="14864" width="14.85546875" style="139" customWidth="1"/>
    <col min="14865" max="15104" width="9.140625" style="139"/>
    <col min="15105" max="15105" width="5.5703125" style="139" customWidth="1"/>
    <col min="15106" max="15106" width="33.5703125" style="139" customWidth="1"/>
    <col min="15107" max="15107" width="15.5703125" style="139" customWidth="1"/>
    <col min="15108" max="15108" width="9.5703125" style="139" customWidth="1"/>
    <col min="15109" max="15109" width="11.7109375" style="139" customWidth="1"/>
    <col min="15110" max="15110" width="13.140625" style="139" customWidth="1"/>
    <col min="15111" max="15111" width="9.140625" style="139" customWidth="1"/>
    <col min="15112" max="15112" width="9.28515625" style="139" bestFit="1" customWidth="1"/>
    <col min="15113" max="15113" width="12.140625" style="139" customWidth="1"/>
    <col min="15114" max="15114" width="12.7109375" style="139" customWidth="1"/>
    <col min="15115" max="15115" width="9.42578125" style="139" customWidth="1"/>
    <col min="15116" max="15116" width="9.28515625" style="139" bestFit="1" customWidth="1"/>
    <col min="15117" max="15117" width="13.140625" style="139" customWidth="1"/>
    <col min="15118" max="15118" width="13.5703125" style="139" customWidth="1"/>
    <col min="15119" max="15119" width="9.5703125" style="139" customWidth="1"/>
    <col min="15120" max="15120" width="14.85546875" style="139" customWidth="1"/>
    <col min="15121" max="15360" width="9.140625" style="139"/>
    <col min="15361" max="15361" width="5.5703125" style="139" customWidth="1"/>
    <col min="15362" max="15362" width="33.5703125" style="139" customWidth="1"/>
    <col min="15363" max="15363" width="15.5703125" style="139" customWidth="1"/>
    <col min="15364" max="15364" width="9.5703125" style="139" customWidth="1"/>
    <col min="15365" max="15365" width="11.7109375" style="139" customWidth="1"/>
    <col min="15366" max="15366" width="13.140625" style="139" customWidth="1"/>
    <col min="15367" max="15367" width="9.140625" style="139" customWidth="1"/>
    <col min="15368" max="15368" width="9.28515625" style="139" bestFit="1" customWidth="1"/>
    <col min="15369" max="15369" width="12.140625" style="139" customWidth="1"/>
    <col min="15370" max="15370" width="12.7109375" style="139" customWidth="1"/>
    <col min="15371" max="15371" width="9.42578125" style="139" customWidth="1"/>
    <col min="15372" max="15372" width="9.28515625" style="139" bestFit="1" customWidth="1"/>
    <col min="15373" max="15373" width="13.140625" style="139" customWidth="1"/>
    <col min="15374" max="15374" width="13.5703125" style="139" customWidth="1"/>
    <col min="15375" max="15375" width="9.5703125" style="139" customWidth="1"/>
    <col min="15376" max="15376" width="14.85546875" style="139" customWidth="1"/>
    <col min="15377" max="15616" width="9.140625" style="139"/>
    <col min="15617" max="15617" width="5.5703125" style="139" customWidth="1"/>
    <col min="15618" max="15618" width="33.5703125" style="139" customWidth="1"/>
    <col min="15619" max="15619" width="15.5703125" style="139" customWidth="1"/>
    <col min="15620" max="15620" width="9.5703125" style="139" customWidth="1"/>
    <col min="15621" max="15621" width="11.7109375" style="139" customWidth="1"/>
    <col min="15622" max="15622" width="13.140625" style="139" customWidth="1"/>
    <col min="15623" max="15623" width="9.140625" style="139" customWidth="1"/>
    <col min="15624" max="15624" width="9.28515625" style="139" bestFit="1" customWidth="1"/>
    <col min="15625" max="15625" width="12.140625" style="139" customWidth="1"/>
    <col min="15626" max="15626" width="12.7109375" style="139" customWidth="1"/>
    <col min="15627" max="15627" width="9.42578125" style="139" customWidth="1"/>
    <col min="15628" max="15628" width="9.28515625" style="139" bestFit="1" customWidth="1"/>
    <col min="15629" max="15629" width="13.140625" style="139" customWidth="1"/>
    <col min="15630" max="15630" width="13.5703125" style="139" customWidth="1"/>
    <col min="15631" max="15631" width="9.5703125" style="139" customWidth="1"/>
    <col min="15632" max="15632" width="14.85546875" style="139" customWidth="1"/>
    <col min="15633" max="15872" width="9.140625" style="139"/>
    <col min="15873" max="15873" width="5.5703125" style="139" customWidth="1"/>
    <col min="15874" max="15874" width="33.5703125" style="139" customWidth="1"/>
    <col min="15875" max="15875" width="15.5703125" style="139" customWidth="1"/>
    <col min="15876" max="15876" width="9.5703125" style="139" customWidth="1"/>
    <col min="15877" max="15877" width="11.7109375" style="139" customWidth="1"/>
    <col min="15878" max="15878" width="13.140625" style="139" customWidth="1"/>
    <col min="15879" max="15879" width="9.140625" style="139" customWidth="1"/>
    <col min="15880" max="15880" width="9.28515625" style="139" bestFit="1" customWidth="1"/>
    <col min="15881" max="15881" width="12.140625" style="139" customWidth="1"/>
    <col min="15882" max="15882" width="12.7109375" style="139" customWidth="1"/>
    <col min="15883" max="15883" width="9.42578125" style="139" customWidth="1"/>
    <col min="15884" max="15884" width="9.28515625" style="139" bestFit="1" customWidth="1"/>
    <col min="15885" max="15885" width="13.140625" style="139" customWidth="1"/>
    <col min="15886" max="15886" width="13.5703125" style="139" customWidth="1"/>
    <col min="15887" max="15887" width="9.5703125" style="139" customWidth="1"/>
    <col min="15888" max="15888" width="14.85546875" style="139" customWidth="1"/>
    <col min="15889" max="16128" width="9.140625" style="139"/>
    <col min="16129" max="16129" width="5.5703125" style="139" customWidth="1"/>
    <col min="16130" max="16130" width="33.5703125" style="139" customWidth="1"/>
    <col min="16131" max="16131" width="15.5703125" style="139" customWidth="1"/>
    <col min="16132" max="16132" width="9.5703125" style="139" customWidth="1"/>
    <col min="16133" max="16133" width="11.7109375" style="139" customWidth="1"/>
    <col min="16134" max="16134" width="13.140625" style="139" customWidth="1"/>
    <col min="16135" max="16135" width="9.140625" style="139" customWidth="1"/>
    <col min="16136" max="16136" width="9.28515625" style="139" bestFit="1" customWidth="1"/>
    <col min="16137" max="16137" width="12.140625" style="139" customWidth="1"/>
    <col min="16138" max="16138" width="12.7109375" style="139" customWidth="1"/>
    <col min="16139" max="16139" width="9.42578125" style="139" customWidth="1"/>
    <col min="16140" max="16140" width="9.28515625" style="139" bestFit="1" customWidth="1"/>
    <col min="16141" max="16141" width="13.140625" style="139" customWidth="1"/>
    <col min="16142" max="16142" width="13.5703125" style="139" customWidth="1"/>
    <col min="16143" max="16143" width="9.5703125" style="139" customWidth="1"/>
    <col min="16144" max="16144" width="14.85546875" style="139" customWidth="1"/>
    <col min="16145" max="16384" width="9.140625" style="139"/>
  </cols>
  <sheetData>
    <row r="1" spans="1:16">
      <c r="M1" s="264" t="s">
        <v>627</v>
      </c>
      <c r="N1" s="264"/>
      <c r="O1" s="264"/>
      <c r="P1" s="264"/>
    </row>
    <row r="2" spans="1:16">
      <c r="M2" s="264" t="s">
        <v>902</v>
      </c>
      <c r="N2" s="264"/>
      <c r="O2" s="264"/>
      <c r="P2" s="264"/>
    </row>
    <row r="3" spans="1:16">
      <c r="M3" s="264" t="s">
        <v>907</v>
      </c>
      <c r="N3" s="264"/>
      <c r="O3" s="264"/>
      <c r="P3" s="264"/>
    </row>
    <row r="5" spans="1:16" ht="18.75">
      <c r="H5" s="142" t="s">
        <v>628</v>
      </c>
      <c r="P5" s="143"/>
    </row>
    <row r="6" spans="1:16" ht="18.75">
      <c r="A6" s="273" t="s">
        <v>318</v>
      </c>
      <c r="B6" s="273"/>
      <c r="C6" s="273"/>
      <c r="D6" s="273"/>
      <c r="E6" s="273"/>
      <c r="F6" s="273"/>
      <c r="G6" s="273"/>
      <c r="H6" s="273"/>
      <c r="I6" s="273"/>
      <c r="J6" s="273"/>
      <c r="K6" s="273"/>
      <c r="L6" s="273"/>
      <c r="M6" s="273"/>
      <c r="N6" s="273"/>
      <c r="O6" s="273"/>
      <c r="P6" s="273"/>
    </row>
    <row r="8" spans="1:16">
      <c r="A8" s="274" t="s">
        <v>629</v>
      </c>
      <c r="B8" s="274" t="s">
        <v>630</v>
      </c>
      <c r="C8" s="272" t="s">
        <v>631</v>
      </c>
      <c r="D8" s="272" t="s">
        <v>632</v>
      </c>
      <c r="E8" s="272"/>
      <c r="F8" s="272"/>
      <c r="G8" s="272"/>
      <c r="H8" s="272"/>
      <c r="I8" s="272"/>
      <c r="J8" s="272"/>
      <c r="K8" s="272"/>
      <c r="L8" s="272"/>
      <c r="M8" s="272"/>
      <c r="N8" s="272"/>
      <c r="O8" s="272"/>
      <c r="P8" s="272" t="s">
        <v>633</v>
      </c>
    </row>
    <row r="9" spans="1:16" ht="17.25" customHeight="1">
      <c r="A9" s="274"/>
      <c r="B9" s="274"/>
      <c r="C9" s="272"/>
      <c r="D9" s="272" t="s">
        <v>319</v>
      </c>
      <c r="E9" s="272"/>
      <c r="F9" s="272"/>
      <c r="G9" s="272"/>
      <c r="H9" s="272" t="s">
        <v>320</v>
      </c>
      <c r="I9" s="272"/>
      <c r="J9" s="272"/>
      <c r="K9" s="272"/>
      <c r="L9" s="272" t="s">
        <v>321</v>
      </c>
      <c r="M9" s="272"/>
      <c r="N9" s="272"/>
      <c r="O9" s="272"/>
      <c r="P9" s="272"/>
    </row>
    <row r="10" spans="1:16" ht="75">
      <c r="A10" s="274"/>
      <c r="B10" s="274"/>
      <c r="C10" s="272"/>
      <c r="D10" s="144" t="s">
        <v>634</v>
      </c>
      <c r="E10" s="144" t="s">
        <v>635</v>
      </c>
      <c r="F10" s="144" t="s">
        <v>636</v>
      </c>
      <c r="G10" s="145" t="s">
        <v>637</v>
      </c>
      <c r="H10" s="144" t="s">
        <v>634</v>
      </c>
      <c r="I10" s="144" t="s">
        <v>635</v>
      </c>
      <c r="J10" s="144" t="s">
        <v>636</v>
      </c>
      <c r="K10" s="145" t="s">
        <v>637</v>
      </c>
      <c r="L10" s="144" t="s">
        <v>634</v>
      </c>
      <c r="M10" s="144" t="s">
        <v>635</v>
      </c>
      <c r="N10" s="144" t="s">
        <v>636</v>
      </c>
      <c r="O10" s="145" t="s">
        <v>637</v>
      </c>
      <c r="P10" s="272"/>
    </row>
    <row r="11" spans="1:16" ht="15.75" customHeight="1">
      <c r="A11" s="146">
        <v>1</v>
      </c>
      <c r="B11" s="146" t="s">
        <v>50</v>
      </c>
      <c r="C11" s="144" t="s">
        <v>638</v>
      </c>
      <c r="D11" s="147">
        <f t="shared" ref="D11:N12" si="0">D12</f>
        <v>1643.7000000000007</v>
      </c>
      <c r="E11" s="147">
        <f t="shared" si="0"/>
        <v>0</v>
      </c>
      <c r="F11" s="147">
        <f t="shared" si="0"/>
        <v>0</v>
      </c>
      <c r="G11" s="147">
        <f t="shared" ref="G11:G17" si="1">D11+E11+F11</f>
        <v>1643.7000000000007</v>
      </c>
      <c r="H11" s="147">
        <f t="shared" si="0"/>
        <v>9000</v>
      </c>
      <c r="I11" s="147">
        <f t="shared" si="0"/>
        <v>0</v>
      </c>
      <c r="J11" s="147">
        <f t="shared" si="0"/>
        <v>0</v>
      </c>
      <c r="K11" s="147">
        <f t="shared" si="0"/>
        <v>9000</v>
      </c>
      <c r="L11" s="147">
        <f t="shared" si="0"/>
        <v>0</v>
      </c>
      <c r="M11" s="147">
        <f t="shared" si="0"/>
        <v>0</v>
      </c>
      <c r="N11" s="147">
        <f t="shared" si="0"/>
        <v>0</v>
      </c>
      <c r="O11" s="147">
        <f>L11+M11+N11</f>
        <v>0</v>
      </c>
      <c r="P11" s="148" t="s">
        <v>84</v>
      </c>
    </row>
    <row r="12" spans="1:16">
      <c r="A12" s="146" t="s">
        <v>639</v>
      </c>
      <c r="B12" s="146" t="s">
        <v>51</v>
      </c>
      <c r="C12" s="144" t="s">
        <v>638</v>
      </c>
      <c r="D12" s="149">
        <f>D13+D14</f>
        <v>1643.7000000000007</v>
      </c>
      <c r="E12" s="149">
        <f t="shared" si="0"/>
        <v>0</v>
      </c>
      <c r="F12" s="149">
        <f t="shared" si="0"/>
        <v>0</v>
      </c>
      <c r="G12" s="147">
        <f t="shared" si="1"/>
        <v>1643.7000000000007</v>
      </c>
      <c r="H12" s="149">
        <f>H13+H14</f>
        <v>9000</v>
      </c>
      <c r="I12" s="149">
        <f t="shared" si="0"/>
        <v>0</v>
      </c>
      <c r="J12" s="149">
        <f t="shared" si="0"/>
        <v>0</v>
      </c>
      <c r="K12" s="149">
        <f>K13+K14</f>
        <v>9000</v>
      </c>
      <c r="L12" s="149">
        <f t="shared" si="0"/>
        <v>0</v>
      </c>
      <c r="M12" s="149">
        <f t="shared" si="0"/>
        <v>0</v>
      </c>
      <c r="N12" s="147">
        <f>N13</f>
        <v>0</v>
      </c>
      <c r="O12" s="147">
        <f>O13</f>
        <v>0</v>
      </c>
      <c r="P12" s="148" t="s">
        <v>75</v>
      </c>
    </row>
    <row r="13" spans="1:16" ht="63" customHeight="1">
      <c r="A13" s="150" t="s">
        <v>640</v>
      </c>
      <c r="B13" s="150" t="s">
        <v>641</v>
      </c>
      <c r="C13" s="151" t="s">
        <v>642</v>
      </c>
      <c r="D13" s="152">
        <f>№4!F152</f>
        <v>1445.7000000000007</v>
      </c>
      <c r="E13" s="152">
        <v>0</v>
      </c>
      <c r="F13" s="152">
        <v>0</v>
      </c>
      <c r="G13" s="153">
        <f t="shared" si="1"/>
        <v>1445.7000000000007</v>
      </c>
      <c r="H13" s="152">
        <f>№4!G152</f>
        <v>9000</v>
      </c>
      <c r="I13" s="152">
        <v>0</v>
      </c>
      <c r="J13" s="152">
        <v>0</v>
      </c>
      <c r="K13" s="153">
        <f>H13+I13+J13</f>
        <v>9000</v>
      </c>
      <c r="L13" s="152">
        <v>0</v>
      </c>
      <c r="M13" s="152">
        <v>0</v>
      </c>
      <c r="N13" s="152">
        <v>0</v>
      </c>
      <c r="O13" s="153">
        <f>L13+M13+N13</f>
        <v>0</v>
      </c>
      <c r="P13" s="154" t="s">
        <v>75</v>
      </c>
    </row>
    <row r="14" spans="1:16" ht="64.150000000000006" customHeight="1">
      <c r="A14" s="150" t="s">
        <v>643</v>
      </c>
      <c r="B14" s="150" t="s">
        <v>644</v>
      </c>
      <c r="C14" s="151" t="s">
        <v>642</v>
      </c>
      <c r="D14" s="152">
        <f>№4!F154</f>
        <v>198</v>
      </c>
      <c r="E14" s="152">
        <v>0</v>
      </c>
      <c r="F14" s="152">
        <v>0</v>
      </c>
      <c r="G14" s="153">
        <f t="shared" si="1"/>
        <v>198</v>
      </c>
      <c r="H14" s="152">
        <v>0</v>
      </c>
      <c r="I14" s="152">
        <v>0</v>
      </c>
      <c r="J14" s="152">
        <v>0</v>
      </c>
      <c r="K14" s="153">
        <f>H14+I14+J14</f>
        <v>0</v>
      </c>
      <c r="L14" s="152">
        <v>0</v>
      </c>
      <c r="M14" s="152">
        <v>0</v>
      </c>
      <c r="N14" s="152">
        <v>0</v>
      </c>
      <c r="O14" s="153">
        <f>L14+M14+N14</f>
        <v>0</v>
      </c>
      <c r="P14" s="154" t="s">
        <v>75</v>
      </c>
    </row>
    <row r="15" spans="1:16">
      <c r="A15" s="155" t="s">
        <v>645</v>
      </c>
      <c r="B15" s="155" t="s">
        <v>56</v>
      </c>
      <c r="C15" s="156" t="s">
        <v>638</v>
      </c>
      <c r="D15" s="147">
        <f>D16</f>
        <v>0</v>
      </c>
      <c r="E15" s="147">
        <f t="shared" ref="E15:N16" si="2">E16</f>
        <v>5353</v>
      </c>
      <c r="F15" s="147">
        <f t="shared" si="2"/>
        <v>0</v>
      </c>
      <c r="G15" s="147">
        <f t="shared" si="1"/>
        <v>5353</v>
      </c>
      <c r="H15" s="147">
        <f t="shared" si="2"/>
        <v>0</v>
      </c>
      <c r="I15" s="147">
        <f t="shared" si="2"/>
        <v>6423.5999999999995</v>
      </c>
      <c r="J15" s="147">
        <f t="shared" si="2"/>
        <v>0</v>
      </c>
      <c r="K15" s="147">
        <f>H15+I15+J15</f>
        <v>6423.5999999999995</v>
      </c>
      <c r="L15" s="147">
        <f t="shared" si="2"/>
        <v>0</v>
      </c>
      <c r="M15" s="149">
        <f t="shared" si="2"/>
        <v>5353</v>
      </c>
      <c r="N15" s="149">
        <f t="shared" si="2"/>
        <v>0</v>
      </c>
      <c r="O15" s="147">
        <f>L15+M15+N15</f>
        <v>5353</v>
      </c>
      <c r="P15" s="154" t="s">
        <v>64</v>
      </c>
    </row>
    <row r="16" spans="1:16">
      <c r="A16" s="155" t="s">
        <v>646</v>
      </c>
      <c r="B16" s="155" t="s">
        <v>127</v>
      </c>
      <c r="C16" s="156" t="s">
        <v>638</v>
      </c>
      <c r="D16" s="149">
        <f>D17</f>
        <v>0</v>
      </c>
      <c r="E16" s="149">
        <f t="shared" si="2"/>
        <v>5353</v>
      </c>
      <c r="F16" s="149">
        <f t="shared" si="2"/>
        <v>0</v>
      </c>
      <c r="G16" s="147">
        <f t="shared" si="1"/>
        <v>5353</v>
      </c>
      <c r="H16" s="149">
        <f>H17</f>
        <v>0</v>
      </c>
      <c r="I16" s="149">
        <f t="shared" si="2"/>
        <v>6423.5999999999995</v>
      </c>
      <c r="J16" s="149">
        <f t="shared" si="2"/>
        <v>0</v>
      </c>
      <c r="K16" s="147">
        <f>H16+I16+J16</f>
        <v>6423.5999999999995</v>
      </c>
      <c r="L16" s="149">
        <f>L17</f>
        <v>0</v>
      </c>
      <c r="M16" s="149">
        <f t="shared" si="2"/>
        <v>5353</v>
      </c>
      <c r="N16" s="149">
        <f t="shared" si="2"/>
        <v>0</v>
      </c>
      <c r="O16" s="147">
        <f>L16+M16+N16</f>
        <v>5353</v>
      </c>
      <c r="P16" s="148" t="s">
        <v>126</v>
      </c>
    </row>
    <row r="17" spans="1:16" ht="118.15" customHeight="1">
      <c r="A17" s="155" t="s">
        <v>647</v>
      </c>
      <c r="B17" s="155" t="s">
        <v>648</v>
      </c>
      <c r="C17" s="155" t="s">
        <v>545</v>
      </c>
      <c r="D17" s="152">
        <v>0</v>
      </c>
      <c r="E17" s="152">
        <f>№4!F343</f>
        <v>5353</v>
      </c>
      <c r="F17" s="152">
        <v>0</v>
      </c>
      <c r="G17" s="147">
        <f t="shared" si="1"/>
        <v>5353</v>
      </c>
      <c r="H17" s="152">
        <v>0</v>
      </c>
      <c r="I17" s="152">
        <v>6423.5999999999995</v>
      </c>
      <c r="J17" s="152">
        <v>0</v>
      </c>
      <c r="K17" s="147">
        <f>H17+I17+J17</f>
        <v>6423.5999999999995</v>
      </c>
      <c r="L17" s="152">
        <v>0</v>
      </c>
      <c r="M17" s="152">
        <v>5353</v>
      </c>
      <c r="N17" s="152">
        <v>0</v>
      </c>
      <c r="O17" s="147">
        <f>L17+M17+N17</f>
        <v>5353</v>
      </c>
      <c r="P17" s="148" t="s">
        <v>126</v>
      </c>
    </row>
    <row r="18" spans="1:16" ht="15.75" customHeight="1">
      <c r="A18" s="146"/>
      <c r="B18" s="146" t="s">
        <v>649</v>
      </c>
      <c r="C18" s="144"/>
      <c r="D18" s="147">
        <f>D11+D15</f>
        <v>1643.7000000000007</v>
      </c>
      <c r="E18" s="147">
        <f t="shared" ref="E18:O18" si="3">E11+E15</f>
        <v>5353</v>
      </c>
      <c r="F18" s="147">
        <f t="shared" si="3"/>
        <v>0</v>
      </c>
      <c r="G18" s="147">
        <f>G11+G15</f>
        <v>6996.7000000000007</v>
      </c>
      <c r="H18" s="147">
        <f t="shared" si="3"/>
        <v>9000</v>
      </c>
      <c r="I18" s="147">
        <f t="shared" si="3"/>
        <v>6423.5999999999995</v>
      </c>
      <c r="J18" s="147">
        <f t="shared" si="3"/>
        <v>0</v>
      </c>
      <c r="K18" s="147">
        <f t="shared" si="3"/>
        <v>15423.599999999999</v>
      </c>
      <c r="L18" s="147">
        <f t="shared" si="3"/>
        <v>0</v>
      </c>
      <c r="M18" s="147">
        <f t="shared" si="3"/>
        <v>5353</v>
      </c>
      <c r="N18" s="147">
        <f t="shared" si="3"/>
        <v>0</v>
      </c>
      <c r="O18" s="147">
        <f t="shared" si="3"/>
        <v>5353</v>
      </c>
      <c r="P18" s="148" t="s">
        <v>638</v>
      </c>
    </row>
    <row r="19" spans="1:16" ht="14.25" customHeight="1">
      <c r="A19" s="157"/>
      <c r="B19" s="157"/>
      <c r="C19" s="158"/>
      <c r="D19" s="159"/>
      <c r="E19" s="159"/>
      <c r="F19" s="159"/>
      <c r="G19" s="160"/>
      <c r="H19" s="159"/>
      <c r="I19" s="159"/>
      <c r="J19" s="159"/>
      <c r="K19" s="160"/>
      <c r="L19" s="159"/>
      <c r="M19" s="159"/>
      <c r="N19" s="159"/>
      <c r="O19" s="160"/>
      <c r="P19" s="161"/>
    </row>
    <row r="20" spans="1:16" ht="2.25" hidden="1" customHeight="1">
      <c r="A20" s="157"/>
      <c r="B20" s="157"/>
      <c r="C20" s="158"/>
      <c r="D20" s="159"/>
      <c r="E20" s="159"/>
      <c r="F20" s="159"/>
      <c r="G20" s="160"/>
      <c r="H20" s="159"/>
      <c r="I20" s="159"/>
      <c r="J20" s="159"/>
      <c r="K20" s="160"/>
      <c r="L20" s="159"/>
      <c r="M20" s="159"/>
      <c r="N20" s="159"/>
      <c r="O20" s="160"/>
      <c r="P20" s="161"/>
    </row>
    <row r="21" spans="1:16" hidden="1">
      <c r="A21" s="157"/>
      <c r="B21" s="157"/>
      <c r="C21" s="158"/>
      <c r="D21" s="159"/>
      <c r="E21" s="159"/>
      <c r="F21" s="159"/>
      <c r="G21" s="160"/>
      <c r="H21" s="159"/>
      <c r="I21" s="159"/>
      <c r="J21" s="159"/>
      <c r="K21" s="160"/>
      <c r="L21" s="159"/>
      <c r="M21" s="159"/>
      <c r="N21" s="159"/>
      <c r="O21" s="160"/>
      <c r="P21" s="161"/>
    </row>
    <row r="22" spans="1:16" hidden="1">
      <c r="A22" s="157"/>
      <c r="B22" s="157"/>
      <c r="C22" s="158"/>
      <c r="D22" s="159" t="e">
        <f>D11+#REF!+#REF!</f>
        <v>#REF!</v>
      </c>
      <c r="E22" s="159" t="e">
        <f>E11+#REF!+#REF!</f>
        <v>#REF!</v>
      </c>
      <c r="F22" s="159" t="e">
        <f>F11+#REF!+#REF!</f>
        <v>#REF!</v>
      </c>
      <c r="G22" s="159" t="e">
        <f>G11+#REF!+#REF!</f>
        <v>#REF!</v>
      </c>
      <c r="H22" s="159" t="e">
        <f>H11+#REF!+#REF!</f>
        <v>#REF!</v>
      </c>
      <c r="I22" s="159" t="e">
        <f>I11+#REF!+#REF!</f>
        <v>#REF!</v>
      </c>
      <c r="J22" s="159" t="e">
        <f>J11+#REF!+#REF!</f>
        <v>#REF!</v>
      </c>
      <c r="K22" s="159" t="e">
        <f>K11+#REF!+#REF!</f>
        <v>#REF!</v>
      </c>
      <c r="L22" s="159" t="e">
        <f>L11+#REF!+#REF!</f>
        <v>#REF!</v>
      </c>
      <c r="M22" s="159" t="e">
        <f>M11+#REF!+#REF!</f>
        <v>#REF!</v>
      </c>
      <c r="N22" s="159" t="e">
        <f>N11+#REF!+#REF!</f>
        <v>#REF!</v>
      </c>
      <c r="O22" s="159" t="e">
        <f>O11+#REF!+#REF!</f>
        <v>#REF!</v>
      </c>
      <c r="P22" s="161"/>
    </row>
  </sheetData>
  <mergeCells count="12">
    <mergeCell ref="H9:K9"/>
    <mergeCell ref="L9:O9"/>
    <mergeCell ref="M1:P1"/>
    <mergeCell ref="M2:P2"/>
    <mergeCell ref="M3:P3"/>
    <mergeCell ref="A6:P6"/>
    <mergeCell ref="A8:A10"/>
    <mergeCell ref="B8:B10"/>
    <mergeCell ref="C8:C10"/>
    <mergeCell ref="D8:O8"/>
    <mergeCell ref="P8:P10"/>
    <mergeCell ref="D9:G9"/>
  </mergeCells>
  <pageMargins left="0.47244094488188981" right="0.15748031496062992" top="0.70866141732283472" bottom="0.35433070866141736" header="0.31496062992125984" footer="0.19685039370078741"/>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4</vt:i4>
      </vt:variant>
    </vt:vector>
  </HeadingPairs>
  <TitlesOfParts>
    <vt:vector size="14" baseType="lpstr">
      <vt:lpstr>№1</vt:lpstr>
      <vt:lpstr>№2</vt:lpstr>
      <vt:lpstr>№3</vt:lpstr>
      <vt:lpstr>№4</vt:lpstr>
      <vt:lpstr>№5</vt:lpstr>
      <vt:lpstr>№6</vt:lpstr>
      <vt:lpstr>№7</vt:lpstr>
      <vt:lpstr>№8</vt:lpstr>
      <vt:lpstr>№9</vt:lpstr>
      <vt:lpstr>№10</vt:lpstr>
      <vt:lpstr>№2!Заголовки_для_печати</vt:lpstr>
      <vt:lpstr>№2!Область_печати</vt:lpstr>
      <vt:lpstr>№4!Область_печати</vt:lpstr>
      <vt:lpstr>№9!Область_печати</vt:lpstr>
    </vt:vector>
  </TitlesOfParts>
  <Company>ОФ и ЭА Администрация города Торжка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Маслобойщикова</dc:creator>
  <cp:lastModifiedBy>Vershinskaya</cp:lastModifiedBy>
  <cp:lastPrinted>2017-08-16T11:33:13Z</cp:lastPrinted>
  <dcterms:created xsi:type="dcterms:W3CDTF">2007-11-30T05:39:28Z</dcterms:created>
  <dcterms:modified xsi:type="dcterms:W3CDTF">2017-08-16T11:33:25Z</dcterms:modified>
</cp:coreProperties>
</file>